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filterPrivacy="1"/>
  <xr:revisionPtr revIDLastSave="0" documentId="13_ncr:1_{35C342CB-415E-42DF-A7BD-97DA5C42FE5C}" xr6:coauthVersionLast="46" xr6:coauthVersionMax="46" xr10:uidLastSave="{00000000-0000-0000-0000-000000000000}"/>
  <bookViews>
    <workbookView xWindow="732" yWindow="732" windowWidth="20448" windowHeight="11184" tabRatio="935" activeTab="4" xr2:uid="{00000000-000D-0000-FFFF-FFFF00000000}"/>
  </bookViews>
  <sheets>
    <sheet name="Rekapitulácia stavby" sheetId="1" r:id="rId1"/>
    <sheet name="SO 01 - Atletická dráha" sheetId="2" r:id="rId2"/>
    <sheet name="SO 02 - Skok do diaľky" sheetId="3" r:id="rId3"/>
    <sheet name="SO 03 - Sektor pre techni..." sheetId="4" r:id="rId4"/>
    <sheet name="SO 04 - Sektor pre techni..." sheetId="5" r:id="rId5"/>
    <sheet name="SO 07 - Osvetlenie areálu" sheetId="8" r:id="rId6"/>
    <sheet name="SO 07.1 Zakladanie stožiarov" sheetId="10" r:id="rId7"/>
    <sheet name="SO 08,09 NN prípojka, odber. z" sheetId="9" r:id="rId8"/>
    <sheet name="Chodník pri ovále" sheetId="11" r:id="rId9"/>
    <sheet name="SO 10 Spevnené plochy" sheetId="12" r:id="rId10"/>
  </sheets>
  <definedNames>
    <definedName name="_xlnm._FilterDatabase" localSheetId="1" hidden="1">'SO 01 - Atletická dráha'!$C$124:$K$258</definedName>
    <definedName name="_xlnm._FilterDatabase" localSheetId="2" hidden="1">'SO 02 - Skok do diaľky'!$C$125:$K$242</definedName>
    <definedName name="_xlnm._FilterDatabase" localSheetId="3" hidden="1">'SO 03 - Sektor pre techni...'!$C$126:$K$254</definedName>
    <definedName name="_xlnm._FilterDatabase" localSheetId="4" hidden="1">'SO 04 - Sektor pre techni...'!$C$126:$K$250</definedName>
    <definedName name="_xlnm.Print_Titles" localSheetId="8">'Chodník pri ovále'!$1:$11</definedName>
    <definedName name="_xlnm.Print_Titles" localSheetId="0">'Rekapitulácia stavby'!$92:$92</definedName>
    <definedName name="_xlnm.Print_Titles" localSheetId="1">'SO 01 - Atletická dráha'!$112:$124</definedName>
    <definedName name="_xlnm.Print_Titles" localSheetId="2">'SO 02 - Skok do diaľky'!$113:$125</definedName>
    <definedName name="_xlnm.Print_Titles" localSheetId="3">'SO 03 - Sektor pre techni...'!$114:$126</definedName>
    <definedName name="_xlnm.Print_Titles" localSheetId="4">'SO 04 - Sektor pre techni...'!$114:$126</definedName>
    <definedName name="_xlnm.Print_Titles" localSheetId="5">'SO 07 - Osvetlenie areálu'!$1:$8</definedName>
    <definedName name="_xlnm.Print_Titles" localSheetId="7">'SO 08,09 NN prípojka, odber. z'!$1:$8</definedName>
    <definedName name="_xlnm.Print_Titles" localSheetId="9">'SO 10 Spevnené plochy'!$1:$12</definedName>
    <definedName name="_xlnm.Print_Area" localSheetId="0">'Rekapitulácia stavby'!$D$4:$AO$76,'Rekapitulácia stavby'!$C$82:$AQ$105</definedName>
    <definedName name="_xlnm.Print_Area" localSheetId="1">'SO 01 - Atletická dráha'!$C$4:$J$76,'SO 01 - Atletická dráha'!$C$82:$J$106,'SO 01 - Atletická dráha'!$C$112:$K$258</definedName>
    <definedName name="_xlnm.Print_Area" localSheetId="2">'SO 02 - Skok do diaľky'!$C$4:$J$76,'SO 02 - Skok do diaľky'!$C$82:$J$107,'SO 02 - Skok do diaľky'!$C$113:$K$242</definedName>
    <definedName name="_xlnm.Print_Area" localSheetId="3">'SO 03 - Sektor pre techni...'!$C$4:$J$76,'SO 03 - Sektor pre techni...'!$C$82:$J$108,'SO 03 - Sektor pre techni...'!$C$114:$K$254</definedName>
    <definedName name="_xlnm.Print_Area" localSheetId="4">'SO 04 - Sektor pre techni...'!$C$4:$J$76,'SO 04 - Sektor pre techni...'!$C$82:$J$108,'SO 04 - Sektor pre techni...'!$C$114:$K$250</definedName>
  </definedNames>
  <calcPr calcId="191029" fullPrecision="0"/>
</workbook>
</file>

<file path=xl/calcChain.xml><?xml version="1.0" encoding="utf-8"?>
<calcChain xmlns="http://schemas.openxmlformats.org/spreadsheetml/2006/main">
  <c r="F92" i="5" l="1"/>
  <c r="F124" i="5" s="1"/>
  <c r="F92" i="4"/>
  <c r="F124" i="4" s="1"/>
  <c r="F92" i="3"/>
  <c r="F123" i="3" s="1"/>
  <c r="J18" i="5"/>
  <c r="J17" i="5"/>
  <c r="J18" i="4"/>
  <c r="J17" i="4"/>
  <c r="J18" i="3"/>
  <c r="J17" i="3"/>
  <c r="F17" i="5"/>
  <c r="F17" i="4"/>
  <c r="F17" i="3"/>
  <c r="F122" i="2"/>
  <c r="F92" i="2"/>
  <c r="J17" i="2"/>
  <c r="J18" i="2"/>
  <c r="F17" i="2"/>
  <c r="H90" i="1"/>
  <c r="C7" i="10" l="1"/>
  <c r="C7" i="11" s="1"/>
  <c r="C7" i="12" s="1"/>
  <c r="B5" i="8"/>
  <c r="B5" i="9" s="1"/>
  <c r="P130" i="5"/>
  <c r="R130" i="5"/>
  <c r="T130" i="5"/>
  <c r="BE130" i="5"/>
  <c r="BG130" i="5"/>
  <c r="BH130" i="5"/>
  <c r="BI130" i="5"/>
  <c r="BK130" i="5"/>
  <c r="P133" i="5"/>
  <c r="R133" i="5"/>
  <c r="T133" i="5"/>
  <c r="BE133" i="5"/>
  <c r="BG133" i="5"/>
  <c r="BH133" i="5"/>
  <c r="BI133" i="5"/>
  <c r="BK133" i="5"/>
  <c r="P136" i="5"/>
  <c r="R136" i="5"/>
  <c r="T136" i="5"/>
  <c r="BE136" i="5"/>
  <c r="BG136" i="5"/>
  <c r="BH136" i="5"/>
  <c r="BI136" i="5"/>
  <c r="BK136" i="5"/>
  <c r="P139" i="5"/>
  <c r="R139" i="5"/>
  <c r="T139" i="5"/>
  <c r="BE139" i="5"/>
  <c r="BG139" i="5"/>
  <c r="BH139" i="5"/>
  <c r="BI139" i="5"/>
  <c r="BK139" i="5"/>
  <c r="P143" i="5"/>
  <c r="R143" i="5"/>
  <c r="T143" i="5"/>
  <c r="BE143" i="5"/>
  <c r="BG143" i="5"/>
  <c r="BH143" i="5"/>
  <c r="BI143" i="5"/>
  <c r="BK143" i="5"/>
  <c r="P144" i="5"/>
  <c r="R144" i="5"/>
  <c r="T144" i="5"/>
  <c r="BE144" i="5"/>
  <c r="BG144" i="5"/>
  <c r="BH144" i="5"/>
  <c r="BI144" i="5"/>
  <c r="BK144" i="5"/>
  <c r="P147" i="5"/>
  <c r="R147" i="5"/>
  <c r="T147" i="5"/>
  <c r="BE147" i="5"/>
  <c r="BG147" i="5"/>
  <c r="BH147" i="5"/>
  <c r="BI147" i="5"/>
  <c r="BK147" i="5"/>
  <c r="P148" i="5"/>
  <c r="R148" i="5"/>
  <c r="T148" i="5"/>
  <c r="BE148" i="5"/>
  <c r="BG148" i="5"/>
  <c r="BH148" i="5"/>
  <c r="BI148" i="5"/>
  <c r="BK148" i="5"/>
  <c r="P151" i="5"/>
  <c r="R151" i="5"/>
  <c r="T151" i="5"/>
  <c r="BE151" i="5"/>
  <c r="BG151" i="5"/>
  <c r="BH151" i="5"/>
  <c r="BI151" i="5"/>
  <c r="BK151" i="5"/>
  <c r="P152" i="5"/>
  <c r="R152" i="5"/>
  <c r="T152" i="5"/>
  <c r="BE152" i="5"/>
  <c r="BG152" i="5"/>
  <c r="BH152" i="5"/>
  <c r="BI152" i="5"/>
  <c r="BK152" i="5"/>
  <c r="P155" i="5"/>
  <c r="R155" i="5"/>
  <c r="T155" i="5"/>
  <c r="BE155" i="5"/>
  <c r="BG155" i="5"/>
  <c r="BH155" i="5"/>
  <c r="BI155" i="5"/>
  <c r="BK155" i="5"/>
  <c r="P157" i="5"/>
  <c r="R157" i="5"/>
  <c r="T157" i="5"/>
  <c r="BE157" i="5"/>
  <c r="BG157" i="5"/>
  <c r="BH157" i="5"/>
  <c r="BI157" i="5"/>
  <c r="BK157" i="5"/>
  <c r="P158" i="5"/>
  <c r="R158" i="5"/>
  <c r="T158" i="5"/>
  <c r="BE158" i="5"/>
  <c r="BG158" i="5"/>
  <c r="BH158" i="5"/>
  <c r="BI158" i="5"/>
  <c r="BK158" i="5"/>
  <c r="P161" i="5"/>
  <c r="R161" i="5"/>
  <c r="T161" i="5"/>
  <c r="BE161" i="5"/>
  <c r="BG161" i="5"/>
  <c r="BH161" i="5"/>
  <c r="BI161" i="5"/>
  <c r="BK161" i="5"/>
  <c r="P162" i="5"/>
  <c r="R162" i="5"/>
  <c r="T162" i="5"/>
  <c r="BE162" i="5"/>
  <c r="BG162" i="5"/>
  <c r="BH162" i="5"/>
  <c r="BI162" i="5"/>
  <c r="BK162" i="5"/>
  <c r="P164" i="5"/>
  <c r="R164" i="5"/>
  <c r="T164" i="5"/>
  <c r="BE164" i="5"/>
  <c r="BG164" i="5"/>
  <c r="BH164" i="5"/>
  <c r="BI164" i="5"/>
  <c r="BK164" i="5"/>
  <c r="P167" i="5"/>
  <c r="R167" i="5"/>
  <c r="T167" i="5"/>
  <c r="BE167" i="5"/>
  <c r="BG167" i="5"/>
  <c r="BH167" i="5"/>
  <c r="BI167" i="5"/>
  <c r="BK167" i="5"/>
  <c r="P170" i="5"/>
  <c r="R170" i="5"/>
  <c r="T170" i="5"/>
  <c r="BE170" i="5"/>
  <c r="BG170" i="5"/>
  <c r="BH170" i="5"/>
  <c r="BI170" i="5"/>
  <c r="BK170" i="5"/>
  <c r="P171" i="5"/>
  <c r="R171" i="5"/>
  <c r="T171" i="5"/>
  <c r="BE171" i="5"/>
  <c r="BG171" i="5"/>
  <c r="BH171" i="5"/>
  <c r="BI171" i="5"/>
  <c r="BK171" i="5"/>
  <c r="P172" i="5"/>
  <c r="R172" i="5"/>
  <c r="T172" i="5"/>
  <c r="BE172" i="5"/>
  <c r="BG172" i="5"/>
  <c r="BH172" i="5"/>
  <c r="BI172" i="5"/>
  <c r="BK172" i="5"/>
  <c r="P173" i="5"/>
  <c r="R173" i="5"/>
  <c r="T173" i="5"/>
  <c r="BE173" i="5"/>
  <c r="BG173" i="5"/>
  <c r="BH173" i="5"/>
  <c r="BI173" i="5"/>
  <c r="BK173" i="5"/>
  <c r="P175" i="5"/>
  <c r="R175" i="5"/>
  <c r="T175" i="5"/>
  <c r="BE175" i="5"/>
  <c r="BG175" i="5"/>
  <c r="BH175" i="5"/>
  <c r="BI175" i="5"/>
  <c r="BK175" i="5"/>
  <c r="P178" i="5"/>
  <c r="R178" i="5"/>
  <c r="T178" i="5"/>
  <c r="BE178" i="5"/>
  <c r="BG178" i="5"/>
  <c r="BH178" i="5"/>
  <c r="BI178" i="5"/>
  <c r="BK178" i="5"/>
  <c r="P181" i="5"/>
  <c r="R181" i="5"/>
  <c r="T181" i="5"/>
  <c r="BE181" i="5"/>
  <c r="BG181" i="5"/>
  <c r="BH181" i="5"/>
  <c r="BI181" i="5"/>
  <c r="BK181" i="5"/>
  <c r="P183" i="5"/>
  <c r="R183" i="5"/>
  <c r="T183" i="5"/>
  <c r="BE183" i="5"/>
  <c r="BG183" i="5"/>
  <c r="BH183" i="5"/>
  <c r="BI183" i="5"/>
  <c r="BK183" i="5"/>
  <c r="P186" i="5"/>
  <c r="R186" i="5"/>
  <c r="T186" i="5"/>
  <c r="BE186" i="5"/>
  <c r="BG186" i="5"/>
  <c r="BH186" i="5"/>
  <c r="BI186" i="5"/>
  <c r="BK186" i="5"/>
  <c r="P189" i="5"/>
  <c r="R189" i="5"/>
  <c r="T189" i="5"/>
  <c r="BE189" i="5"/>
  <c r="BG189" i="5"/>
  <c r="BH189" i="5"/>
  <c r="BI189" i="5"/>
  <c r="BK189" i="5"/>
  <c r="P192" i="5"/>
  <c r="R192" i="5"/>
  <c r="T192" i="5"/>
  <c r="BE192" i="5"/>
  <c r="BG192" i="5"/>
  <c r="BH192" i="5"/>
  <c r="BI192" i="5"/>
  <c r="BK192" i="5"/>
  <c r="P195" i="5"/>
  <c r="R195" i="5"/>
  <c r="T195" i="5"/>
  <c r="BE195" i="5"/>
  <c r="BG195" i="5"/>
  <c r="BH195" i="5"/>
  <c r="BI195" i="5"/>
  <c r="BK195" i="5"/>
  <c r="P197" i="5"/>
  <c r="P196" i="5" s="1"/>
  <c r="R197" i="5"/>
  <c r="R196" i="5" s="1"/>
  <c r="T197" i="5"/>
  <c r="T196" i="5" s="1"/>
  <c r="BE197" i="5"/>
  <c r="BG197" i="5"/>
  <c r="BH197" i="5"/>
  <c r="BI197" i="5"/>
  <c r="BK197" i="5"/>
  <c r="BK196" i="5" s="1"/>
  <c r="P201" i="5"/>
  <c r="R201" i="5"/>
  <c r="T201" i="5"/>
  <c r="BE201" i="5"/>
  <c r="BG201" i="5"/>
  <c r="BH201" i="5"/>
  <c r="BI201" i="5"/>
  <c r="BK201" i="5"/>
  <c r="P204" i="5"/>
  <c r="R204" i="5"/>
  <c r="T204" i="5"/>
  <c r="BE204" i="5"/>
  <c r="BG204" i="5"/>
  <c r="BH204" i="5"/>
  <c r="BI204" i="5"/>
  <c r="BK204" i="5"/>
  <c r="P207" i="5"/>
  <c r="R207" i="5"/>
  <c r="T207" i="5"/>
  <c r="BE207" i="5"/>
  <c r="BG207" i="5"/>
  <c r="BH207" i="5"/>
  <c r="BI207" i="5"/>
  <c r="BK207" i="5"/>
  <c r="P210" i="5"/>
  <c r="R210" i="5"/>
  <c r="T210" i="5"/>
  <c r="BE210" i="5"/>
  <c r="BG210" i="5"/>
  <c r="BH210" i="5"/>
  <c r="BI210" i="5"/>
  <c r="BK210" i="5"/>
  <c r="P213" i="5"/>
  <c r="R213" i="5"/>
  <c r="T213" i="5"/>
  <c r="BE213" i="5"/>
  <c r="BG213" i="5"/>
  <c r="BH213" i="5"/>
  <c r="BI213" i="5"/>
  <c r="BK213" i="5"/>
  <c r="P216" i="5"/>
  <c r="R216" i="5"/>
  <c r="T216" i="5"/>
  <c r="BE216" i="5"/>
  <c r="BG216" i="5"/>
  <c r="BH216" i="5"/>
  <c r="BI216" i="5"/>
  <c r="BK216" i="5"/>
  <c r="P219" i="5"/>
  <c r="R219" i="5"/>
  <c r="T219" i="5"/>
  <c r="BE219" i="5"/>
  <c r="BG219" i="5"/>
  <c r="BH219" i="5"/>
  <c r="BI219" i="5"/>
  <c r="BK219" i="5"/>
  <c r="P223" i="5"/>
  <c r="R223" i="5"/>
  <c r="T223" i="5"/>
  <c r="BE223" i="5"/>
  <c r="BG223" i="5"/>
  <c r="BH223" i="5"/>
  <c r="BI223" i="5"/>
  <c r="BK223" i="5"/>
  <c r="P225" i="5"/>
  <c r="R225" i="5"/>
  <c r="T225" i="5"/>
  <c r="BE225" i="5"/>
  <c r="BG225" i="5"/>
  <c r="BH225" i="5"/>
  <c r="BI225" i="5"/>
  <c r="BK225" i="5"/>
  <c r="P227" i="5"/>
  <c r="R227" i="5"/>
  <c r="T227" i="5"/>
  <c r="BE227" i="5"/>
  <c r="BG227" i="5"/>
  <c r="BH227" i="5"/>
  <c r="BI227" i="5"/>
  <c r="BK227" i="5"/>
  <c r="P230" i="5"/>
  <c r="R230" i="5"/>
  <c r="T230" i="5"/>
  <c r="BE230" i="5"/>
  <c r="BG230" i="5"/>
  <c r="BH230" i="5"/>
  <c r="BI230" i="5"/>
  <c r="BK230" i="5"/>
  <c r="P231" i="5"/>
  <c r="R231" i="5"/>
  <c r="T231" i="5"/>
  <c r="BE231" i="5"/>
  <c r="BG231" i="5"/>
  <c r="BH231" i="5"/>
  <c r="BI231" i="5"/>
  <c r="BK231" i="5"/>
  <c r="P234" i="5"/>
  <c r="R234" i="5"/>
  <c r="T234" i="5"/>
  <c r="BE234" i="5"/>
  <c r="BG234" i="5"/>
  <c r="BH234" i="5"/>
  <c r="BI234" i="5"/>
  <c r="BK234" i="5"/>
  <c r="P235" i="5"/>
  <c r="R235" i="5"/>
  <c r="T235" i="5"/>
  <c r="BE235" i="5"/>
  <c r="BG235" i="5"/>
  <c r="BH235" i="5"/>
  <c r="BI235" i="5"/>
  <c r="BK235" i="5"/>
  <c r="P237" i="5"/>
  <c r="R237" i="5"/>
  <c r="T237" i="5"/>
  <c r="BE237" i="5"/>
  <c r="BG237" i="5"/>
  <c r="BH237" i="5"/>
  <c r="BI237" i="5"/>
  <c r="BK237" i="5"/>
  <c r="P238" i="5"/>
  <c r="R238" i="5"/>
  <c r="T238" i="5"/>
  <c r="BE238" i="5"/>
  <c r="BG238" i="5"/>
  <c r="BH238" i="5"/>
  <c r="BI238" i="5"/>
  <c r="BK238" i="5"/>
  <c r="P240" i="5"/>
  <c r="P239" i="5" s="1"/>
  <c r="R240" i="5"/>
  <c r="R239" i="5" s="1"/>
  <c r="T240" i="5"/>
  <c r="T239" i="5" s="1"/>
  <c r="BE240" i="5"/>
  <c r="BG240" i="5"/>
  <c r="BH240" i="5"/>
  <c r="BI240" i="5"/>
  <c r="BK240" i="5"/>
  <c r="BK239" i="5" s="1"/>
  <c r="P243" i="5"/>
  <c r="R243" i="5"/>
  <c r="T243" i="5"/>
  <c r="BE243" i="5"/>
  <c r="BG243" i="5"/>
  <c r="BH243" i="5"/>
  <c r="BI243" i="5"/>
  <c r="BK243" i="5"/>
  <c r="P244" i="5"/>
  <c r="R244" i="5"/>
  <c r="T244" i="5"/>
  <c r="BE244" i="5"/>
  <c r="BG244" i="5"/>
  <c r="BH244" i="5"/>
  <c r="BI244" i="5"/>
  <c r="BK244" i="5"/>
  <c r="P245" i="5"/>
  <c r="R245" i="5"/>
  <c r="T245" i="5"/>
  <c r="BE245" i="5"/>
  <c r="BG245" i="5"/>
  <c r="BH245" i="5"/>
  <c r="BI245" i="5"/>
  <c r="BK245" i="5"/>
  <c r="P246" i="5"/>
  <c r="R246" i="5"/>
  <c r="T246" i="5"/>
  <c r="BE246" i="5"/>
  <c r="BG246" i="5"/>
  <c r="BH246" i="5"/>
  <c r="BI246" i="5"/>
  <c r="BK246" i="5"/>
  <c r="P247" i="5"/>
  <c r="R247" i="5"/>
  <c r="T247" i="5"/>
  <c r="BE247" i="5"/>
  <c r="BG247" i="5"/>
  <c r="BH247" i="5"/>
  <c r="BI247" i="5"/>
  <c r="BK247" i="5"/>
  <c r="P249" i="5"/>
  <c r="R249" i="5"/>
  <c r="T249" i="5"/>
  <c r="BE249" i="5"/>
  <c r="BG249" i="5"/>
  <c r="BH249" i="5"/>
  <c r="BI249" i="5"/>
  <c r="BK249" i="5"/>
  <c r="P250" i="5"/>
  <c r="R250" i="5"/>
  <c r="T250" i="5"/>
  <c r="BE250" i="5"/>
  <c r="BG250" i="5"/>
  <c r="BH250" i="5"/>
  <c r="BI250" i="5"/>
  <c r="BK250" i="5"/>
  <c r="P130" i="4"/>
  <c r="R130" i="4"/>
  <c r="T130" i="4"/>
  <c r="BE130" i="4"/>
  <c r="BG130" i="4"/>
  <c r="BH130" i="4"/>
  <c r="BI130" i="4"/>
  <c r="BK130" i="4"/>
  <c r="P133" i="4"/>
  <c r="R133" i="4"/>
  <c r="T133" i="4"/>
  <c r="BE133" i="4"/>
  <c r="BG133" i="4"/>
  <c r="BH133" i="4"/>
  <c r="BI133" i="4"/>
  <c r="BK133" i="4"/>
  <c r="P136" i="4"/>
  <c r="R136" i="4"/>
  <c r="T136" i="4"/>
  <c r="BE136" i="4"/>
  <c r="BG136" i="4"/>
  <c r="BH136" i="4"/>
  <c r="BI136" i="4"/>
  <c r="BK136" i="4"/>
  <c r="P139" i="4"/>
  <c r="R139" i="4"/>
  <c r="T139" i="4"/>
  <c r="BE139" i="4"/>
  <c r="BG139" i="4"/>
  <c r="BH139" i="4"/>
  <c r="BI139" i="4"/>
  <c r="BK139" i="4"/>
  <c r="P142" i="4"/>
  <c r="R142" i="4"/>
  <c r="T142" i="4"/>
  <c r="BE142" i="4"/>
  <c r="BG142" i="4"/>
  <c r="BH142" i="4"/>
  <c r="BI142" i="4"/>
  <c r="BK142" i="4"/>
  <c r="P145" i="4"/>
  <c r="R145" i="4"/>
  <c r="T145" i="4"/>
  <c r="BE145" i="4"/>
  <c r="BG145" i="4"/>
  <c r="BH145" i="4"/>
  <c r="BI145" i="4"/>
  <c r="BK145" i="4"/>
  <c r="P149" i="4"/>
  <c r="R149" i="4"/>
  <c r="T149" i="4"/>
  <c r="BE149" i="4"/>
  <c r="BG149" i="4"/>
  <c r="BH149" i="4"/>
  <c r="BI149" i="4"/>
  <c r="BK149" i="4"/>
  <c r="P150" i="4"/>
  <c r="R150" i="4"/>
  <c r="T150" i="4"/>
  <c r="BE150" i="4"/>
  <c r="BG150" i="4"/>
  <c r="BH150" i="4"/>
  <c r="BI150" i="4"/>
  <c r="BK150" i="4"/>
  <c r="P153" i="4"/>
  <c r="R153" i="4"/>
  <c r="T153" i="4"/>
  <c r="BE153" i="4"/>
  <c r="BG153" i="4"/>
  <c r="BH153" i="4"/>
  <c r="BI153" i="4"/>
  <c r="BK153" i="4"/>
  <c r="P156" i="4"/>
  <c r="R156" i="4"/>
  <c r="T156" i="4"/>
  <c r="BE156" i="4"/>
  <c r="BG156" i="4"/>
  <c r="BH156" i="4"/>
  <c r="BI156" i="4"/>
  <c r="BK156" i="4"/>
  <c r="P157" i="4"/>
  <c r="R157" i="4"/>
  <c r="T157" i="4"/>
  <c r="BE157" i="4"/>
  <c r="BG157" i="4"/>
  <c r="BH157" i="4"/>
  <c r="BI157" i="4"/>
  <c r="BK157" i="4"/>
  <c r="P160" i="4"/>
  <c r="R160" i="4"/>
  <c r="T160" i="4"/>
  <c r="BE160" i="4"/>
  <c r="BG160" i="4"/>
  <c r="BH160" i="4"/>
  <c r="BI160" i="4"/>
  <c r="BK160" i="4"/>
  <c r="P162" i="4"/>
  <c r="R162" i="4"/>
  <c r="T162" i="4"/>
  <c r="BE162" i="4"/>
  <c r="BG162" i="4"/>
  <c r="BH162" i="4"/>
  <c r="BI162" i="4"/>
  <c r="BK162" i="4"/>
  <c r="P163" i="4"/>
  <c r="R163" i="4"/>
  <c r="T163" i="4"/>
  <c r="BE163" i="4"/>
  <c r="BG163" i="4"/>
  <c r="BH163" i="4"/>
  <c r="BI163" i="4"/>
  <c r="BK163" i="4"/>
  <c r="P166" i="4"/>
  <c r="R166" i="4"/>
  <c r="T166" i="4"/>
  <c r="BE166" i="4"/>
  <c r="BG166" i="4"/>
  <c r="BH166" i="4"/>
  <c r="BI166" i="4"/>
  <c r="BK166" i="4"/>
  <c r="P169" i="4"/>
  <c r="R169" i="4"/>
  <c r="T169" i="4"/>
  <c r="BE169" i="4"/>
  <c r="BG169" i="4"/>
  <c r="BH169" i="4"/>
  <c r="BI169" i="4"/>
  <c r="BK169" i="4"/>
  <c r="P172" i="4"/>
  <c r="R172" i="4"/>
  <c r="T172" i="4"/>
  <c r="BE172" i="4"/>
  <c r="BG172" i="4"/>
  <c r="BH172" i="4"/>
  <c r="BI172" i="4"/>
  <c r="BK172" i="4"/>
  <c r="P174" i="4"/>
  <c r="R174" i="4"/>
  <c r="T174" i="4"/>
  <c r="BE174" i="4"/>
  <c r="BG174" i="4"/>
  <c r="BH174" i="4"/>
  <c r="BI174" i="4"/>
  <c r="BK174" i="4"/>
  <c r="P177" i="4"/>
  <c r="R177" i="4"/>
  <c r="T177" i="4"/>
  <c r="BE177" i="4"/>
  <c r="BG177" i="4"/>
  <c r="BH177" i="4"/>
  <c r="BI177" i="4"/>
  <c r="BK177" i="4"/>
  <c r="P180" i="4"/>
  <c r="R180" i="4"/>
  <c r="T180" i="4"/>
  <c r="BE180" i="4"/>
  <c r="BG180" i="4"/>
  <c r="BH180" i="4"/>
  <c r="BI180" i="4"/>
  <c r="BK180" i="4"/>
  <c r="P181" i="4"/>
  <c r="R181" i="4"/>
  <c r="T181" i="4"/>
  <c r="BE181" i="4"/>
  <c r="BG181" i="4"/>
  <c r="BH181" i="4"/>
  <c r="BI181" i="4"/>
  <c r="BK181" i="4"/>
  <c r="P182" i="4"/>
  <c r="R182" i="4"/>
  <c r="T182" i="4"/>
  <c r="BE182" i="4"/>
  <c r="BG182" i="4"/>
  <c r="BH182" i="4"/>
  <c r="BI182" i="4"/>
  <c r="BK182" i="4"/>
  <c r="P183" i="4"/>
  <c r="R183" i="4"/>
  <c r="T183" i="4"/>
  <c r="BE183" i="4"/>
  <c r="BG183" i="4"/>
  <c r="BH183" i="4"/>
  <c r="BI183" i="4"/>
  <c r="BK183" i="4"/>
  <c r="P185" i="4"/>
  <c r="R185" i="4"/>
  <c r="T185" i="4"/>
  <c r="BE185" i="4"/>
  <c r="BG185" i="4"/>
  <c r="BH185" i="4"/>
  <c r="BI185" i="4"/>
  <c r="BK185" i="4"/>
  <c r="P188" i="4"/>
  <c r="R188" i="4"/>
  <c r="T188" i="4"/>
  <c r="BE188" i="4"/>
  <c r="BG188" i="4"/>
  <c r="BH188" i="4"/>
  <c r="BI188" i="4"/>
  <c r="BK188" i="4"/>
  <c r="P191" i="4"/>
  <c r="R191" i="4"/>
  <c r="T191" i="4"/>
  <c r="BE191" i="4"/>
  <c r="BG191" i="4"/>
  <c r="BH191" i="4"/>
  <c r="BI191" i="4"/>
  <c r="BK191" i="4"/>
  <c r="P193" i="4"/>
  <c r="R193" i="4"/>
  <c r="T193" i="4"/>
  <c r="BE193" i="4"/>
  <c r="BG193" i="4"/>
  <c r="BH193" i="4"/>
  <c r="BI193" i="4"/>
  <c r="BK193" i="4"/>
  <c r="P197" i="4"/>
  <c r="P196" i="4" s="1"/>
  <c r="R197" i="4"/>
  <c r="R196" i="4" s="1"/>
  <c r="T197" i="4"/>
  <c r="T196" i="4" s="1"/>
  <c r="BE197" i="4"/>
  <c r="BG197" i="4"/>
  <c r="BH197" i="4"/>
  <c r="BI197" i="4"/>
  <c r="BK197" i="4"/>
  <c r="BK196" i="4" s="1"/>
  <c r="P201" i="4"/>
  <c r="R201" i="4"/>
  <c r="T201" i="4"/>
  <c r="BE201" i="4"/>
  <c r="BG201" i="4"/>
  <c r="BH201" i="4"/>
  <c r="BI201" i="4"/>
  <c r="BK201" i="4"/>
  <c r="P204" i="4"/>
  <c r="R204" i="4"/>
  <c r="T204" i="4"/>
  <c r="BE204" i="4"/>
  <c r="BG204" i="4"/>
  <c r="BH204" i="4"/>
  <c r="BI204" i="4"/>
  <c r="BK204" i="4"/>
  <c r="P207" i="4"/>
  <c r="R207" i="4"/>
  <c r="T207" i="4"/>
  <c r="BE207" i="4"/>
  <c r="BG207" i="4"/>
  <c r="BH207" i="4"/>
  <c r="BI207" i="4"/>
  <c r="BK207" i="4"/>
  <c r="P210" i="4"/>
  <c r="R210" i="4"/>
  <c r="T210" i="4"/>
  <c r="BE210" i="4"/>
  <c r="BG210" i="4"/>
  <c r="BH210" i="4"/>
  <c r="BI210" i="4"/>
  <c r="BK210" i="4"/>
  <c r="P213" i="4"/>
  <c r="R213" i="4"/>
  <c r="T213" i="4"/>
  <c r="BE213" i="4"/>
  <c r="BG213" i="4"/>
  <c r="BH213" i="4"/>
  <c r="BI213" i="4"/>
  <c r="BK213" i="4"/>
  <c r="P216" i="4"/>
  <c r="R216" i="4"/>
  <c r="T216" i="4"/>
  <c r="BE216" i="4"/>
  <c r="BG216" i="4"/>
  <c r="BH216" i="4"/>
  <c r="BI216" i="4"/>
  <c r="BK216" i="4"/>
  <c r="P219" i="4"/>
  <c r="R219" i="4"/>
  <c r="T219" i="4"/>
  <c r="BE219" i="4"/>
  <c r="BG219" i="4"/>
  <c r="BH219" i="4"/>
  <c r="BI219" i="4"/>
  <c r="BK219" i="4"/>
  <c r="P223" i="4"/>
  <c r="R223" i="4"/>
  <c r="T223" i="4"/>
  <c r="BE223" i="4"/>
  <c r="BG223" i="4"/>
  <c r="BH223" i="4"/>
  <c r="BI223" i="4"/>
  <c r="BK223" i="4"/>
  <c r="P225" i="4"/>
  <c r="R225" i="4"/>
  <c r="T225" i="4"/>
  <c r="BE225" i="4"/>
  <c r="BG225" i="4"/>
  <c r="BH225" i="4"/>
  <c r="BI225" i="4"/>
  <c r="BK225" i="4"/>
  <c r="P227" i="4"/>
  <c r="R227" i="4"/>
  <c r="T227" i="4"/>
  <c r="BE227" i="4"/>
  <c r="BG227" i="4"/>
  <c r="BH227" i="4"/>
  <c r="BI227" i="4"/>
  <c r="BK227" i="4"/>
  <c r="P230" i="4"/>
  <c r="R230" i="4"/>
  <c r="T230" i="4"/>
  <c r="BE230" i="4"/>
  <c r="BG230" i="4"/>
  <c r="BH230" i="4"/>
  <c r="BI230" i="4"/>
  <c r="BK230" i="4"/>
  <c r="P231" i="4"/>
  <c r="R231" i="4"/>
  <c r="T231" i="4"/>
  <c r="BE231" i="4"/>
  <c r="BG231" i="4"/>
  <c r="BH231" i="4"/>
  <c r="BI231" i="4"/>
  <c r="BK231" i="4"/>
  <c r="P234" i="4"/>
  <c r="R234" i="4"/>
  <c r="T234" i="4"/>
  <c r="BE234" i="4"/>
  <c r="BG234" i="4"/>
  <c r="BH234" i="4"/>
  <c r="BI234" i="4"/>
  <c r="BK234" i="4"/>
  <c r="P235" i="4"/>
  <c r="R235" i="4"/>
  <c r="T235" i="4"/>
  <c r="BE235" i="4"/>
  <c r="BG235" i="4"/>
  <c r="BH235" i="4"/>
  <c r="BI235" i="4"/>
  <c r="BK235" i="4"/>
  <c r="P237" i="4"/>
  <c r="R237" i="4"/>
  <c r="T237" i="4"/>
  <c r="BE237" i="4"/>
  <c r="BG237" i="4"/>
  <c r="BH237" i="4"/>
  <c r="BI237" i="4"/>
  <c r="BK237" i="4"/>
  <c r="P238" i="4"/>
  <c r="R238" i="4"/>
  <c r="T238" i="4"/>
  <c r="BE238" i="4"/>
  <c r="BG238" i="4"/>
  <c r="BH238" i="4"/>
  <c r="BI238" i="4"/>
  <c r="BK238" i="4"/>
  <c r="P240" i="4"/>
  <c r="P239" i="4" s="1"/>
  <c r="R240" i="4"/>
  <c r="R239" i="4" s="1"/>
  <c r="T240" i="4"/>
  <c r="T239" i="4" s="1"/>
  <c r="BE240" i="4"/>
  <c r="BG240" i="4"/>
  <c r="BH240" i="4"/>
  <c r="BI240" i="4"/>
  <c r="BK240" i="4"/>
  <c r="BK239" i="4" s="1"/>
  <c r="P243" i="4"/>
  <c r="R243" i="4"/>
  <c r="T243" i="4"/>
  <c r="BE243" i="4"/>
  <c r="BG243" i="4"/>
  <c r="BH243" i="4"/>
  <c r="BI243" i="4"/>
  <c r="BK243" i="4"/>
  <c r="P244" i="4"/>
  <c r="R244" i="4"/>
  <c r="T244" i="4"/>
  <c r="BE244" i="4"/>
  <c r="BG244" i="4"/>
  <c r="BH244" i="4"/>
  <c r="BI244" i="4"/>
  <c r="BK244" i="4"/>
  <c r="P245" i="4"/>
  <c r="R245" i="4"/>
  <c r="T245" i="4"/>
  <c r="BE245" i="4"/>
  <c r="BG245" i="4"/>
  <c r="BH245" i="4"/>
  <c r="BI245" i="4"/>
  <c r="BK245" i="4"/>
  <c r="P247" i="4"/>
  <c r="R247" i="4"/>
  <c r="T247" i="4"/>
  <c r="BE247" i="4"/>
  <c r="BG247" i="4"/>
  <c r="BH247" i="4"/>
  <c r="BI247" i="4"/>
  <c r="BK247" i="4"/>
  <c r="P248" i="4"/>
  <c r="R248" i="4"/>
  <c r="T248" i="4"/>
  <c r="BE248" i="4"/>
  <c r="BG248" i="4"/>
  <c r="BH248" i="4"/>
  <c r="BI248" i="4"/>
  <c r="BK248" i="4"/>
  <c r="P249" i="4"/>
  <c r="R249" i="4"/>
  <c r="T249" i="4"/>
  <c r="BE249" i="4"/>
  <c r="BG249" i="4"/>
  <c r="BH249" i="4"/>
  <c r="BI249" i="4"/>
  <c r="BK249" i="4"/>
  <c r="P250" i="4"/>
  <c r="R250" i="4"/>
  <c r="T250" i="4"/>
  <c r="BE250" i="4"/>
  <c r="BG250" i="4"/>
  <c r="BH250" i="4"/>
  <c r="BI250" i="4"/>
  <c r="BK250" i="4"/>
  <c r="P253" i="4"/>
  <c r="R253" i="4"/>
  <c r="T253" i="4"/>
  <c r="BE253" i="4"/>
  <c r="BG253" i="4"/>
  <c r="BH253" i="4"/>
  <c r="BI253" i="4"/>
  <c r="BK253" i="4"/>
  <c r="P254" i="4"/>
  <c r="R254" i="4"/>
  <c r="T254" i="4"/>
  <c r="BE254" i="4"/>
  <c r="BG254" i="4"/>
  <c r="BH254" i="4"/>
  <c r="BI254" i="4"/>
  <c r="BK254" i="4"/>
  <c r="P129" i="3"/>
  <c r="R129" i="3"/>
  <c r="T129" i="3"/>
  <c r="BE129" i="3"/>
  <c r="BG129" i="3"/>
  <c r="BH129" i="3"/>
  <c r="BI129" i="3"/>
  <c r="BK129" i="3"/>
  <c r="P132" i="3"/>
  <c r="R132" i="3"/>
  <c r="T132" i="3"/>
  <c r="BE132" i="3"/>
  <c r="BG132" i="3"/>
  <c r="BH132" i="3"/>
  <c r="BI132" i="3"/>
  <c r="BK132" i="3"/>
  <c r="P135" i="3"/>
  <c r="R135" i="3"/>
  <c r="T135" i="3"/>
  <c r="BE135" i="3"/>
  <c r="BG135" i="3"/>
  <c r="BH135" i="3"/>
  <c r="BI135" i="3"/>
  <c r="BK135" i="3"/>
  <c r="P138" i="3"/>
  <c r="R138" i="3"/>
  <c r="T138" i="3"/>
  <c r="BE138" i="3"/>
  <c r="BG138" i="3"/>
  <c r="BH138" i="3"/>
  <c r="BI138" i="3"/>
  <c r="BK138" i="3"/>
  <c r="P139" i="3"/>
  <c r="R139" i="3"/>
  <c r="T139" i="3"/>
  <c r="BE139" i="3"/>
  <c r="BG139" i="3"/>
  <c r="BH139" i="3"/>
  <c r="BI139" i="3"/>
  <c r="BK139" i="3"/>
  <c r="P142" i="3"/>
  <c r="R142" i="3"/>
  <c r="T142" i="3"/>
  <c r="BE142" i="3"/>
  <c r="BG142" i="3"/>
  <c r="BH142" i="3"/>
  <c r="BI142" i="3"/>
  <c r="BK142" i="3"/>
  <c r="P145" i="3"/>
  <c r="R145" i="3"/>
  <c r="T145" i="3"/>
  <c r="BE145" i="3"/>
  <c r="BG145" i="3"/>
  <c r="BH145" i="3"/>
  <c r="BI145" i="3"/>
  <c r="BK145" i="3"/>
  <c r="P146" i="3"/>
  <c r="R146" i="3"/>
  <c r="T146" i="3"/>
  <c r="BE146" i="3"/>
  <c r="BG146" i="3"/>
  <c r="BH146" i="3"/>
  <c r="BI146" i="3"/>
  <c r="BK146" i="3"/>
  <c r="P149" i="3"/>
  <c r="R149" i="3"/>
  <c r="T149" i="3"/>
  <c r="BE149" i="3"/>
  <c r="BG149" i="3"/>
  <c r="BH149" i="3"/>
  <c r="BI149" i="3"/>
  <c r="BK149" i="3"/>
  <c r="P151" i="3"/>
  <c r="R151" i="3"/>
  <c r="T151" i="3"/>
  <c r="BE151" i="3"/>
  <c r="BG151" i="3"/>
  <c r="BH151" i="3"/>
  <c r="BI151" i="3"/>
  <c r="BK151" i="3"/>
  <c r="P152" i="3"/>
  <c r="R152" i="3"/>
  <c r="T152" i="3"/>
  <c r="BE152" i="3"/>
  <c r="BG152" i="3"/>
  <c r="BH152" i="3"/>
  <c r="BI152" i="3"/>
  <c r="BK152" i="3"/>
  <c r="P155" i="3"/>
  <c r="R155" i="3"/>
  <c r="T155" i="3"/>
  <c r="BE155" i="3"/>
  <c r="BG155" i="3"/>
  <c r="BH155" i="3"/>
  <c r="BI155" i="3"/>
  <c r="BK155" i="3"/>
  <c r="P158" i="3"/>
  <c r="R158" i="3"/>
  <c r="T158" i="3"/>
  <c r="BE158" i="3"/>
  <c r="BG158" i="3"/>
  <c r="BH158" i="3"/>
  <c r="BI158" i="3"/>
  <c r="BK158" i="3"/>
  <c r="P160" i="3"/>
  <c r="R160" i="3"/>
  <c r="T160" i="3"/>
  <c r="BE160" i="3"/>
  <c r="BG160" i="3"/>
  <c r="BH160" i="3"/>
  <c r="BI160" i="3"/>
  <c r="BK160" i="3"/>
  <c r="P163" i="3"/>
  <c r="R163" i="3"/>
  <c r="T163" i="3"/>
  <c r="BE163" i="3"/>
  <c r="BG163" i="3"/>
  <c r="BH163" i="3"/>
  <c r="BI163" i="3"/>
  <c r="BK163" i="3"/>
  <c r="P166" i="3"/>
  <c r="R166" i="3"/>
  <c r="T166" i="3"/>
  <c r="BE166" i="3"/>
  <c r="BG166" i="3"/>
  <c r="BH166" i="3"/>
  <c r="BI166" i="3"/>
  <c r="BK166" i="3"/>
  <c r="P167" i="3"/>
  <c r="R167" i="3"/>
  <c r="T167" i="3"/>
  <c r="BE167" i="3"/>
  <c r="BG167" i="3"/>
  <c r="BH167" i="3"/>
  <c r="BI167" i="3"/>
  <c r="BK167" i="3"/>
  <c r="P168" i="3"/>
  <c r="R168" i="3"/>
  <c r="T168" i="3"/>
  <c r="BE168" i="3"/>
  <c r="BG168" i="3"/>
  <c r="BH168" i="3"/>
  <c r="BI168" i="3"/>
  <c r="BK168" i="3"/>
  <c r="P169" i="3"/>
  <c r="R169" i="3"/>
  <c r="T169" i="3"/>
  <c r="BE169" i="3"/>
  <c r="BG169" i="3"/>
  <c r="BH169" i="3"/>
  <c r="BI169" i="3"/>
  <c r="BK169" i="3"/>
  <c r="P171" i="3"/>
  <c r="R171" i="3"/>
  <c r="T171" i="3"/>
  <c r="BE171" i="3"/>
  <c r="BG171" i="3"/>
  <c r="BH171" i="3"/>
  <c r="BI171" i="3"/>
  <c r="BK171" i="3"/>
  <c r="P175" i="3"/>
  <c r="R175" i="3"/>
  <c r="T175" i="3"/>
  <c r="BE175" i="3"/>
  <c r="BG175" i="3"/>
  <c r="BH175" i="3"/>
  <c r="BI175" i="3"/>
  <c r="BK175" i="3"/>
  <c r="P179" i="3"/>
  <c r="R179" i="3"/>
  <c r="T179" i="3"/>
  <c r="BE179" i="3"/>
  <c r="BG179" i="3"/>
  <c r="BH179" i="3"/>
  <c r="BI179" i="3"/>
  <c r="BK179" i="3"/>
  <c r="P181" i="3"/>
  <c r="R181" i="3"/>
  <c r="T181" i="3"/>
  <c r="BE181" i="3"/>
  <c r="BG181" i="3"/>
  <c r="BH181" i="3"/>
  <c r="BI181" i="3"/>
  <c r="BK181" i="3"/>
  <c r="P185" i="3"/>
  <c r="P184" i="3" s="1"/>
  <c r="R185" i="3"/>
  <c r="R184" i="3" s="1"/>
  <c r="T185" i="3"/>
  <c r="T184" i="3" s="1"/>
  <c r="BE185" i="3"/>
  <c r="BG185" i="3"/>
  <c r="BH185" i="3"/>
  <c r="BI185" i="3"/>
  <c r="BK185" i="3"/>
  <c r="BK184" i="3" s="1"/>
  <c r="P189" i="3"/>
  <c r="R189" i="3"/>
  <c r="T189" i="3"/>
  <c r="BE189" i="3"/>
  <c r="BG189" i="3"/>
  <c r="BH189" i="3"/>
  <c r="BI189" i="3"/>
  <c r="BK189" i="3"/>
  <c r="P192" i="3"/>
  <c r="R192" i="3"/>
  <c r="T192" i="3"/>
  <c r="BE192" i="3"/>
  <c r="BG192" i="3"/>
  <c r="BH192" i="3"/>
  <c r="BI192" i="3"/>
  <c r="BK192" i="3"/>
  <c r="P195" i="3"/>
  <c r="R195" i="3"/>
  <c r="T195" i="3"/>
  <c r="BE195" i="3"/>
  <c r="BG195" i="3"/>
  <c r="BH195" i="3"/>
  <c r="BI195" i="3"/>
  <c r="BK195" i="3"/>
  <c r="P198" i="3"/>
  <c r="R198" i="3"/>
  <c r="T198" i="3"/>
  <c r="BE198" i="3"/>
  <c r="BG198" i="3"/>
  <c r="BH198" i="3"/>
  <c r="BI198" i="3"/>
  <c r="BK198" i="3"/>
  <c r="P201" i="3"/>
  <c r="R201" i="3"/>
  <c r="T201" i="3"/>
  <c r="BE201" i="3"/>
  <c r="BG201" i="3"/>
  <c r="BH201" i="3"/>
  <c r="BI201" i="3"/>
  <c r="BK201" i="3"/>
  <c r="P204" i="3"/>
  <c r="R204" i="3"/>
  <c r="T204" i="3"/>
  <c r="BE204" i="3"/>
  <c r="BG204" i="3"/>
  <c r="BH204" i="3"/>
  <c r="BI204" i="3"/>
  <c r="BK204" i="3"/>
  <c r="P207" i="3"/>
  <c r="R207" i="3"/>
  <c r="T207" i="3"/>
  <c r="BE207" i="3"/>
  <c r="BG207" i="3"/>
  <c r="BH207" i="3"/>
  <c r="BI207" i="3"/>
  <c r="BK207" i="3"/>
  <c r="P210" i="3"/>
  <c r="R210" i="3"/>
  <c r="T210" i="3"/>
  <c r="BE210" i="3"/>
  <c r="BG210" i="3"/>
  <c r="BH210" i="3"/>
  <c r="BI210" i="3"/>
  <c r="BK210" i="3"/>
  <c r="P212" i="3"/>
  <c r="R212" i="3"/>
  <c r="T212" i="3"/>
  <c r="BE212" i="3"/>
  <c r="BG212" i="3"/>
  <c r="BH212" i="3"/>
  <c r="BI212" i="3"/>
  <c r="BK212" i="3"/>
  <c r="P215" i="3"/>
  <c r="R215" i="3"/>
  <c r="T215" i="3"/>
  <c r="BE215" i="3"/>
  <c r="BG215" i="3"/>
  <c r="BH215" i="3"/>
  <c r="BI215" i="3"/>
  <c r="BK215" i="3"/>
  <c r="P218" i="3"/>
  <c r="R218" i="3"/>
  <c r="T218" i="3"/>
  <c r="BE218" i="3"/>
  <c r="BG218" i="3"/>
  <c r="BH218" i="3"/>
  <c r="BI218" i="3"/>
  <c r="BK218" i="3"/>
  <c r="P219" i="3"/>
  <c r="R219" i="3"/>
  <c r="T219" i="3"/>
  <c r="BE219" i="3"/>
  <c r="BG219" i="3"/>
  <c r="BH219" i="3"/>
  <c r="BI219" i="3"/>
  <c r="BK219" i="3"/>
  <c r="P222" i="3"/>
  <c r="R222" i="3"/>
  <c r="T222" i="3"/>
  <c r="BE222" i="3"/>
  <c r="BG222" i="3"/>
  <c r="BH222" i="3"/>
  <c r="BI222" i="3"/>
  <c r="BK222" i="3"/>
  <c r="P224" i="3"/>
  <c r="R224" i="3"/>
  <c r="T224" i="3"/>
  <c r="BE224" i="3"/>
  <c r="BG224" i="3"/>
  <c r="BH224" i="3"/>
  <c r="BI224" i="3"/>
  <c r="BK224" i="3"/>
  <c r="P227" i="3"/>
  <c r="R227" i="3"/>
  <c r="T227" i="3"/>
  <c r="BE227" i="3"/>
  <c r="BG227" i="3"/>
  <c r="BH227" i="3"/>
  <c r="BI227" i="3"/>
  <c r="BK227" i="3"/>
  <c r="P228" i="3"/>
  <c r="R228" i="3"/>
  <c r="T228" i="3"/>
  <c r="BE228" i="3"/>
  <c r="BG228" i="3"/>
  <c r="BH228" i="3"/>
  <c r="BI228" i="3"/>
  <c r="BK228" i="3"/>
  <c r="P230" i="3"/>
  <c r="R230" i="3"/>
  <c r="T230" i="3"/>
  <c r="BE230" i="3"/>
  <c r="BG230" i="3"/>
  <c r="BH230" i="3"/>
  <c r="BI230" i="3"/>
  <c r="BK230" i="3"/>
  <c r="P231" i="3"/>
  <c r="R231" i="3"/>
  <c r="T231" i="3"/>
  <c r="BE231" i="3"/>
  <c r="BG231" i="3"/>
  <c r="BH231" i="3"/>
  <c r="BI231" i="3"/>
  <c r="BK231" i="3"/>
  <c r="P233" i="3"/>
  <c r="P232" i="3" s="1"/>
  <c r="R233" i="3"/>
  <c r="R232" i="3" s="1"/>
  <c r="T233" i="3"/>
  <c r="T232" i="3" s="1"/>
  <c r="BE233" i="3"/>
  <c r="BG233" i="3"/>
  <c r="BH233" i="3"/>
  <c r="BI233" i="3"/>
  <c r="BK233" i="3"/>
  <c r="BK232" i="3" s="1"/>
  <c r="P236" i="3"/>
  <c r="R236" i="3"/>
  <c r="T236" i="3"/>
  <c r="BE236" i="3"/>
  <c r="BG236" i="3"/>
  <c r="BH236" i="3"/>
  <c r="BI236" i="3"/>
  <c r="BK236" i="3"/>
  <c r="P237" i="3"/>
  <c r="R237" i="3"/>
  <c r="T237" i="3"/>
  <c r="BE237" i="3"/>
  <c r="BG237" i="3"/>
  <c r="BH237" i="3"/>
  <c r="BI237" i="3"/>
  <c r="BK237" i="3"/>
  <c r="P238" i="3"/>
  <c r="R238" i="3"/>
  <c r="T238" i="3"/>
  <c r="BE238" i="3"/>
  <c r="BG238" i="3"/>
  <c r="BH238" i="3"/>
  <c r="BI238" i="3"/>
  <c r="BK238" i="3"/>
  <c r="P239" i="3"/>
  <c r="R239" i="3"/>
  <c r="T239" i="3"/>
  <c r="BE239" i="3"/>
  <c r="BG239" i="3"/>
  <c r="BH239" i="3"/>
  <c r="BI239" i="3"/>
  <c r="BK239" i="3"/>
  <c r="P241" i="3"/>
  <c r="R241" i="3"/>
  <c r="T241" i="3"/>
  <c r="BE241" i="3"/>
  <c r="BG241" i="3"/>
  <c r="BH241" i="3"/>
  <c r="BI241" i="3"/>
  <c r="BK241" i="3"/>
  <c r="P242" i="3"/>
  <c r="R242" i="3"/>
  <c r="T242" i="3"/>
  <c r="BE242" i="3"/>
  <c r="BG242" i="3"/>
  <c r="BH242" i="3"/>
  <c r="BI242" i="3"/>
  <c r="BK242" i="3"/>
  <c r="P128" i="2"/>
  <c r="R128" i="2"/>
  <c r="T128" i="2"/>
  <c r="BE128" i="2"/>
  <c r="BG128" i="2"/>
  <c r="BH128" i="2"/>
  <c r="BI128" i="2"/>
  <c r="BK128" i="2"/>
  <c r="P131" i="2"/>
  <c r="R131" i="2"/>
  <c r="T131" i="2"/>
  <c r="BE131" i="2"/>
  <c r="BG131" i="2"/>
  <c r="BH131" i="2"/>
  <c r="BI131" i="2"/>
  <c r="BK131" i="2"/>
  <c r="P134" i="2"/>
  <c r="R134" i="2"/>
  <c r="T134" i="2"/>
  <c r="BE134" i="2"/>
  <c r="BG134" i="2"/>
  <c r="BH134" i="2"/>
  <c r="BI134" i="2"/>
  <c r="BK134" i="2"/>
  <c r="P137" i="2"/>
  <c r="R137" i="2"/>
  <c r="T137" i="2"/>
  <c r="BE137" i="2"/>
  <c r="BG137" i="2"/>
  <c r="BH137" i="2"/>
  <c r="BI137" i="2"/>
  <c r="BK137" i="2"/>
  <c r="P140" i="2"/>
  <c r="R140" i="2"/>
  <c r="T140" i="2"/>
  <c r="BE140" i="2"/>
  <c r="BG140" i="2"/>
  <c r="BH140" i="2"/>
  <c r="BI140" i="2"/>
  <c r="BK140" i="2"/>
  <c r="P143" i="2"/>
  <c r="R143" i="2"/>
  <c r="T143" i="2"/>
  <c r="BE143" i="2"/>
  <c r="BG143" i="2"/>
  <c r="BH143" i="2"/>
  <c r="BI143" i="2"/>
  <c r="BK143" i="2"/>
  <c r="P146" i="2"/>
  <c r="R146" i="2"/>
  <c r="T146" i="2"/>
  <c r="BE146" i="2"/>
  <c r="BG146" i="2"/>
  <c r="BH146" i="2"/>
  <c r="BI146" i="2"/>
  <c r="BK146" i="2"/>
  <c r="P149" i="2"/>
  <c r="R149" i="2"/>
  <c r="T149" i="2"/>
  <c r="BE149" i="2"/>
  <c r="BG149" i="2"/>
  <c r="BH149" i="2"/>
  <c r="BI149" i="2"/>
  <c r="BK149" i="2"/>
  <c r="P150" i="2"/>
  <c r="R150" i="2"/>
  <c r="T150" i="2"/>
  <c r="BE150" i="2"/>
  <c r="BG150" i="2"/>
  <c r="BH150" i="2"/>
  <c r="BI150" i="2"/>
  <c r="BK150" i="2"/>
  <c r="P153" i="2"/>
  <c r="R153" i="2"/>
  <c r="T153" i="2"/>
  <c r="BE153" i="2"/>
  <c r="BG153" i="2"/>
  <c r="BH153" i="2"/>
  <c r="BI153" i="2"/>
  <c r="BK153" i="2"/>
  <c r="P155" i="2"/>
  <c r="R155" i="2"/>
  <c r="T155" i="2"/>
  <c r="BE155" i="2"/>
  <c r="BG155" i="2"/>
  <c r="BH155" i="2"/>
  <c r="BI155" i="2"/>
  <c r="BK155" i="2"/>
  <c r="P158" i="2"/>
  <c r="R158" i="2"/>
  <c r="T158" i="2"/>
  <c r="BE158" i="2"/>
  <c r="BG158" i="2"/>
  <c r="BH158" i="2"/>
  <c r="BI158" i="2"/>
  <c r="BK158" i="2"/>
  <c r="P161" i="2"/>
  <c r="R161" i="2"/>
  <c r="T161" i="2"/>
  <c r="BE161" i="2"/>
  <c r="BG161" i="2"/>
  <c r="BH161" i="2"/>
  <c r="BI161" i="2"/>
  <c r="BK161" i="2"/>
  <c r="P164" i="2"/>
  <c r="R164" i="2"/>
  <c r="T164" i="2"/>
  <c r="BE164" i="2"/>
  <c r="BG164" i="2"/>
  <c r="BH164" i="2"/>
  <c r="BI164" i="2"/>
  <c r="BK164" i="2"/>
  <c r="P165" i="2"/>
  <c r="R165" i="2"/>
  <c r="T165" i="2"/>
  <c r="BE165" i="2"/>
  <c r="BG165" i="2"/>
  <c r="BH165" i="2"/>
  <c r="BI165" i="2"/>
  <c r="BK165" i="2"/>
  <c r="P167" i="2"/>
  <c r="R167" i="2"/>
  <c r="T167" i="2"/>
  <c r="BE167" i="2"/>
  <c r="BG167" i="2"/>
  <c r="BH167" i="2"/>
  <c r="BI167" i="2"/>
  <c r="BK167" i="2"/>
  <c r="P170" i="2"/>
  <c r="R170" i="2"/>
  <c r="T170" i="2"/>
  <c r="BE170" i="2"/>
  <c r="BG170" i="2"/>
  <c r="BH170" i="2"/>
  <c r="BI170" i="2"/>
  <c r="BK170" i="2"/>
  <c r="P173" i="2"/>
  <c r="R173" i="2"/>
  <c r="T173" i="2"/>
  <c r="BE173" i="2"/>
  <c r="BG173" i="2"/>
  <c r="BH173" i="2"/>
  <c r="BI173" i="2"/>
  <c r="BK173" i="2"/>
  <c r="P174" i="2"/>
  <c r="R174" i="2"/>
  <c r="T174" i="2"/>
  <c r="BE174" i="2"/>
  <c r="BG174" i="2"/>
  <c r="BH174" i="2"/>
  <c r="BI174" i="2"/>
  <c r="BK174" i="2"/>
  <c r="P175" i="2"/>
  <c r="R175" i="2"/>
  <c r="T175" i="2"/>
  <c r="BE175" i="2"/>
  <c r="BG175" i="2"/>
  <c r="BH175" i="2"/>
  <c r="BI175" i="2"/>
  <c r="BK175" i="2"/>
  <c r="P176" i="2"/>
  <c r="R176" i="2"/>
  <c r="T176" i="2"/>
  <c r="BE176" i="2"/>
  <c r="BG176" i="2"/>
  <c r="BH176" i="2"/>
  <c r="BI176" i="2"/>
  <c r="BK176" i="2"/>
  <c r="P178" i="2"/>
  <c r="R178" i="2"/>
  <c r="T178" i="2"/>
  <c r="BE178" i="2"/>
  <c r="BG178" i="2"/>
  <c r="BH178" i="2"/>
  <c r="BI178" i="2"/>
  <c r="BK178" i="2"/>
  <c r="P182" i="2"/>
  <c r="R182" i="2"/>
  <c r="T182" i="2"/>
  <c r="BE182" i="2"/>
  <c r="BG182" i="2"/>
  <c r="BH182" i="2"/>
  <c r="BI182" i="2"/>
  <c r="BK182" i="2"/>
  <c r="P186" i="2"/>
  <c r="R186" i="2"/>
  <c r="T186" i="2"/>
  <c r="BE186" i="2"/>
  <c r="BG186" i="2"/>
  <c r="BH186" i="2"/>
  <c r="BI186" i="2"/>
  <c r="BK186" i="2"/>
  <c r="P188" i="2"/>
  <c r="R188" i="2"/>
  <c r="T188" i="2"/>
  <c r="BE188" i="2"/>
  <c r="BG188" i="2"/>
  <c r="BH188" i="2"/>
  <c r="BI188" i="2"/>
  <c r="BK188" i="2"/>
  <c r="P192" i="2"/>
  <c r="P191" i="2" s="1"/>
  <c r="R192" i="2"/>
  <c r="R191" i="2" s="1"/>
  <c r="T192" i="2"/>
  <c r="T191" i="2" s="1"/>
  <c r="BE192" i="2"/>
  <c r="BG192" i="2"/>
  <c r="BH192" i="2"/>
  <c r="BI192" i="2"/>
  <c r="BK192" i="2"/>
  <c r="BK191" i="2" s="1"/>
  <c r="P196" i="2"/>
  <c r="R196" i="2"/>
  <c r="T196" i="2"/>
  <c r="BE196" i="2"/>
  <c r="BG196" i="2"/>
  <c r="BH196" i="2"/>
  <c r="BI196" i="2"/>
  <c r="BK196" i="2"/>
  <c r="P199" i="2"/>
  <c r="R199" i="2"/>
  <c r="T199" i="2"/>
  <c r="BE199" i="2"/>
  <c r="BG199" i="2"/>
  <c r="BH199" i="2"/>
  <c r="BI199" i="2"/>
  <c r="BK199" i="2"/>
  <c r="P203" i="2"/>
  <c r="R203" i="2"/>
  <c r="T203" i="2"/>
  <c r="BE203" i="2"/>
  <c r="BG203" i="2"/>
  <c r="BH203" i="2"/>
  <c r="BI203" i="2"/>
  <c r="BK203" i="2"/>
  <c r="P206" i="2"/>
  <c r="R206" i="2"/>
  <c r="T206" i="2"/>
  <c r="BE206" i="2"/>
  <c r="BG206" i="2"/>
  <c r="BH206" i="2"/>
  <c r="BI206" i="2"/>
  <c r="BK206" i="2"/>
  <c r="P209" i="2"/>
  <c r="R209" i="2"/>
  <c r="T209" i="2"/>
  <c r="BE209" i="2"/>
  <c r="BG209" i="2"/>
  <c r="BH209" i="2"/>
  <c r="BI209" i="2"/>
  <c r="BK209" i="2"/>
  <c r="P212" i="2"/>
  <c r="R212" i="2"/>
  <c r="T212" i="2"/>
  <c r="BE212" i="2"/>
  <c r="BG212" i="2"/>
  <c r="BH212" i="2"/>
  <c r="BI212" i="2"/>
  <c r="BK212" i="2"/>
  <c r="P216" i="2"/>
  <c r="R216" i="2"/>
  <c r="T216" i="2"/>
  <c r="BE216" i="2"/>
  <c r="BG216" i="2"/>
  <c r="BH216" i="2"/>
  <c r="BI216" i="2"/>
  <c r="BK216" i="2"/>
  <c r="P217" i="2"/>
  <c r="R217" i="2"/>
  <c r="T217" i="2"/>
  <c r="BE217" i="2"/>
  <c r="BG217" i="2"/>
  <c r="BH217" i="2"/>
  <c r="BI217" i="2"/>
  <c r="BK217" i="2"/>
  <c r="P218" i="2"/>
  <c r="R218" i="2"/>
  <c r="T218" i="2"/>
  <c r="BE218" i="2"/>
  <c r="BG218" i="2"/>
  <c r="BH218" i="2"/>
  <c r="BI218" i="2"/>
  <c r="BK218" i="2"/>
  <c r="P219" i="2"/>
  <c r="R219" i="2"/>
  <c r="T219" i="2"/>
  <c r="BE219" i="2"/>
  <c r="BG219" i="2"/>
  <c r="BH219" i="2"/>
  <c r="BI219" i="2"/>
  <c r="BK219" i="2"/>
  <c r="P221" i="2"/>
  <c r="R221" i="2"/>
  <c r="T221" i="2"/>
  <c r="BE221" i="2"/>
  <c r="BG221" i="2"/>
  <c r="BH221" i="2"/>
  <c r="BI221" i="2"/>
  <c r="BK221" i="2"/>
  <c r="P222" i="2"/>
  <c r="R222" i="2"/>
  <c r="T222" i="2"/>
  <c r="BE222" i="2"/>
  <c r="BG222" i="2"/>
  <c r="BH222" i="2"/>
  <c r="BI222" i="2"/>
  <c r="BK222" i="2"/>
  <c r="P225" i="2"/>
  <c r="R225" i="2"/>
  <c r="T225" i="2"/>
  <c r="BE225" i="2"/>
  <c r="BG225" i="2"/>
  <c r="BH225" i="2"/>
  <c r="BI225" i="2"/>
  <c r="BK225" i="2"/>
  <c r="P228" i="2"/>
  <c r="R228" i="2"/>
  <c r="T228" i="2"/>
  <c r="BE228" i="2"/>
  <c r="BG228" i="2"/>
  <c r="BH228" i="2"/>
  <c r="BI228" i="2"/>
  <c r="BK228" i="2"/>
  <c r="P229" i="2"/>
  <c r="R229" i="2"/>
  <c r="T229" i="2"/>
  <c r="BE229" i="2"/>
  <c r="BG229" i="2"/>
  <c r="BH229" i="2"/>
  <c r="BI229" i="2"/>
  <c r="BK229" i="2"/>
  <c r="P230" i="2"/>
  <c r="R230" i="2"/>
  <c r="T230" i="2"/>
  <c r="BE230" i="2"/>
  <c r="BG230" i="2"/>
  <c r="BH230" i="2"/>
  <c r="BI230" i="2"/>
  <c r="BK230" i="2"/>
  <c r="P233" i="2"/>
  <c r="R233" i="2"/>
  <c r="T233" i="2"/>
  <c r="BE233" i="2"/>
  <c r="BG233" i="2"/>
  <c r="BH233" i="2"/>
  <c r="BI233" i="2"/>
  <c r="BK233" i="2"/>
  <c r="P234" i="2"/>
  <c r="R234" i="2"/>
  <c r="T234" i="2"/>
  <c r="BE234" i="2"/>
  <c r="BG234" i="2"/>
  <c r="BH234" i="2"/>
  <c r="BI234" i="2"/>
  <c r="BK234" i="2"/>
  <c r="P235" i="2"/>
  <c r="R235" i="2"/>
  <c r="T235" i="2"/>
  <c r="BE235" i="2"/>
  <c r="BG235" i="2"/>
  <c r="BH235" i="2"/>
  <c r="BI235" i="2"/>
  <c r="BK235" i="2"/>
  <c r="P236" i="2"/>
  <c r="R236" i="2"/>
  <c r="T236" i="2"/>
  <c r="BE236" i="2"/>
  <c r="BG236" i="2"/>
  <c r="BH236" i="2"/>
  <c r="BI236" i="2"/>
  <c r="BK236" i="2"/>
  <c r="P237" i="2"/>
  <c r="R237" i="2"/>
  <c r="T237" i="2"/>
  <c r="BE237" i="2"/>
  <c r="BG237" i="2"/>
  <c r="BH237" i="2"/>
  <c r="BI237" i="2"/>
  <c r="BK237" i="2"/>
  <c r="P238" i="2"/>
  <c r="R238" i="2"/>
  <c r="T238" i="2"/>
  <c r="BE238" i="2"/>
  <c r="BG238" i="2"/>
  <c r="BH238" i="2"/>
  <c r="BI238" i="2"/>
  <c r="BK238" i="2"/>
  <c r="P239" i="2"/>
  <c r="R239" i="2"/>
  <c r="T239" i="2"/>
  <c r="BE239" i="2"/>
  <c r="BG239" i="2"/>
  <c r="BH239" i="2"/>
  <c r="BI239" i="2"/>
  <c r="BK239" i="2"/>
  <c r="P240" i="2"/>
  <c r="R240" i="2"/>
  <c r="T240" i="2"/>
  <c r="BE240" i="2"/>
  <c r="BG240" i="2"/>
  <c r="BH240" i="2"/>
  <c r="BI240" i="2"/>
  <c r="BK240" i="2"/>
  <c r="P243" i="2"/>
  <c r="R243" i="2"/>
  <c r="T243" i="2"/>
  <c r="BE243" i="2"/>
  <c r="BG243" i="2"/>
  <c r="BH243" i="2"/>
  <c r="BI243" i="2"/>
  <c r="BK243" i="2"/>
  <c r="P244" i="2"/>
  <c r="R244" i="2"/>
  <c r="T244" i="2"/>
  <c r="BE244" i="2"/>
  <c r="BG244" i="2"/>
  <c r="BH244" i="2"/>
  <c r="BI244" i="2"/>
  <c r="BK244" i="2"/>
  <c r="P245" i="2"/>
  <c r="R245" i="2"/>
  <c r="T245" i="2"/>
  <c r="BE245" i="2"/>
  <c r="BG245" i="2"/>
  <c r="BH245" i="2"/>
  <c r="BI245" i="2"/>
  <c r="BK245" i="2"/>
  <c r="P246" i="2"/>
  <c r="R246" i="2"/>
  <c r="T246" i="2"/>
  <c r="BE246" i="2"/>
  <c r="BG246" i="2"/>
  <c r="BH246" i="2"/>
  <c r="BI246" i="2"/>
  <c r="BK246" i="2"/>
  <c r="P248" i="2"/>
  <c r="R248" i="2"/>
  <c r="T248" i="2"/>
  <c r="BE248" i="2"/>
  <c r="BG248" i="2"/>
  <c r="BH248" i="2"/>
  <c r="BI248" i="2"/>
  <c r="BK248" i="2"/>
  <c r="P249" i="2"/>
  <c r="R249" i="2"/>
  <c r="T249" i="2"/>
  <c r="BE249" i="2"/>
  <c r="BG249" i="2"/>
  <c r="BH249" i="2"/>
  <c r="BI249" i="2"/>
  <c r="BK249" i="2"/>
  <c r="P251" i="2"/>
  <c r="P250" i="2" s="1"/>
  <c r="R251" i="2"/>
  <c r="R250" i="2" s="1"/>
  <c r="T251" i="2"/>
  <c r="T250" i="2" s="1"/>
  <c r="BE251" i="2"/>
  <c r="BG251" i="2"/>
  <c r="BH251" i="2"/>
  <c r="BI251" i="2"/>
  <c r="BK251" i="2"/>
  <c r="BK250" i="2" s="1"/>
  <c r="P253" i="2"/>
  <c r="R253" i="2"/>
  <c r="T253" i="2"/>
  <c r="BE253" i="2"/>
  <c r="BG253" i="2"/>
  <c r="BH253" i="2"/>
  <c r="BI253" i="2"/>
  <c r="BK253" i="2"/>
  <c r="P254" i="2"/>
  <c r="R254" i="2"/>
  <c r="T254" i="2"/>
  <c r="BE254" i="2"/>
  <c r="BG254" i="2"/>
  <c r="BH254" i="2"/>
  <c r="BI254" i="2"/>
  <c r="BK254" i="2"/>
  <c r="P255" i="2"/>
  <c r="R255" i="2"/>
  <c r="T255" i="2"/>
  <c r="BE255" i="2"/>
  <c r="BG255" i="2"/>
  <c r="BH255" i="2"/>
  <c r="BI255" i="2"/>
  <c r="BK255" i="2"/>
  <c r="P256" i="2"/>
  <c r="R256" i="2"/>
  <c r="T256" i="2"/>
  <c r="BE256" i="2"/>
  <c r="BG256" i="2"/>
  <c r="BH256" i="2"/>
  <c r="BI256" i="2"/>
  <c r="BK256" i="2"/>
  <c r="P257" i="2"/>
  <c r="R257" i="2"/>
  <c r="T257" i="2"/>
  <c r="BE257" i="2"/>
  <c r="BG257" i="2"/>
  <c r="BH257" i="2"/>
  <c r="BI257" i="2"/>
  <c r="BK257" i="2"/>
  <c r="P258" i="2"/>
  <c r="R258" i="2"/>
  <c r="T258" i="2"/>
  <c r="BE258" i="2"/>
  <c r="BG258" i="2"/>
  <c r="BH258" i="2"/>
  <c r="BI258" i="2"/>
  <c r="BK258" i="2"/>
  <c r="AS94" i="1"/>
  <c r="B2" i="11"/>
  <c r="F8" i="11"/>
  <c r="C8" i="11"/>
  <c r="C6" i="11"/>
  <c r="BK215" i="2" l="1"/>
  <c r="BK248" i="5"/>
  <c r="BK252" i="4"/>
  <c r="P235" i="3"/>
  <c r="P234" i="3" s="1"/>
  <c r="BK252" i="2"/>
  <c r="P215" i="2"/>
  <c r="P195" i="2"/>
  <c r="R240" i="3"/>
  <c r="BK170" i="3"/>
  <c r="R222" i="4"/>
  <c r="R248" i="5"/>
  <c r="BK222" i="5"/>
  <c r="BK200" i="5"/>
  <c r="T252" i="2"/>
  <c r="BK220" i="2"/>
  <c r="P220" i="2"/>
  <c r="R177" i="2"/>
  <c r="R127" i="2"/>
  <c r="R235" i="3"/>
  <c r="R234" i="3" s="1"/>
  <c r="BK211" i="3"/>
  <c r="BK188" i="3"/>
  <c r="BK128" i="3"/>
  <c r="P242" i="4"/>
  <c r="P241" i="4" s="1"/>
  <c r="R226" i="4"/>
  <c r="T242" i="5"/>
  <c r="T241" i="5" s="1"/>
  <c r="BK226" i="5"/>
  <c r="BK129" i="5"/>
  <c r="P127" i="2"/>
  <c r="T170" i="3"/>
  <c r="T128" i="3"/>
  <c r="T252" i="4"/>
  <c r="P222" i="4"/>
  <c r="P200" i="4"/>
  <c r="P184" i="4"/>
  <c r="P129" i="4"/>
  <c r="P248" i="5"/>
  <c r="R242" i="5"/>
  <c r="R241" i="5" s="1"/>
  <c r="T226" i="5"/>
  <c r="T222" i="5"/>
  <c r="T200" i="5"/>
  <c r="T174" i="5"/>
  <c r="T129" i="5"/>
  <c r="R252" i="2"/>
  <c r="T220" i="2"/>
  <c r="T215" i="2"/>
  <c r="T195" i="2"/>
  <c r="BK177" i="2"/>
  <c r="BK127" i="2"/>
  <c r="BK240" i="3"/>
  <c r="BK235" i="3"/>
  <c r="BK234" i="3" s="1"/>
  <c r="R211" i="3"/>
  <c r="R188" i="3"/>
  <c r="R170" i="3"/>
  <c r="R128" i="3"/>
  <c r="R252" i="4"/>
  <c r="T242" i="4"/>
  <c r="T241" i="4" s="1"/>
  <c r="BK226" i="4"/>
  <c r="BK222" i="4"/>
  <c r="BK200" i="4"/>
  <c r="BK184" i="4"/>
  <c r="BK129" i="4"/>
  <c r="P242" i="5"/>
  <c r="P241" i="5" s="1"/>
  <c r="R226" i="5"/>
  <c r="R222" i="5"/>
  <c r="R200" i="5"/>
  <c r="R174" i="5"/>
  <c r="R129" i="5"/>
  <c r="R200" i="4"/>
  <c r="R184" i="4"/>
  <c r="R129" i="4"/>
  <c r="BK174" i="5"/>
  <c r="BK195" i="2"/>
  <c r="P177" i="2"/>
  <c r="P240" i="3"/>
  <c r="T211" i="3"/>
  <c r="T188" i="3"/>
  <c r="BK242" i="4"/>
  <c r="BK241" i="4" s="1"/>
  <c r="P226" i="4"/>
  <c r="P252" i="2"/>
  <c r="R220" i="2"/>
  <c r="R126" i="2" s="1"/>
  <c r="R215" i="2"/>
  <c r="R195" i="2"/>
  <c r="T177" i="2"/>
  <c r="T127" i="2"/>
  <c r="T240" i="3"/>
  <c r="T235" i="3"/>
  <c r="T234" i="3" s="1"/>
  <c r="P211" i="3"/>
  <c r="P188" i="3"/>
  <c r="P127" i="3" s="1"/>
  <c r="P126" i="3" s="1"/>
  <c r="AU97" i="1" s="1"/>
  <c r="P170" i="3"/>
  <c r="P128" i="3"/>
  <c r="P252" i="4"/>
  <c r="R242" i="4"/>
  <c r="R241" i="4" s="1"/>
  <c r="T226" i="4"/>
  <c r="T222" i="4"/>
  <c r="T200" i="4"/>
  <c r="T184" i="4"/>
  <c r="T128" i="4" s="1"/>
  <c r="T127" i="4" s="1"/>
  <c r="T129" i="4"/>
  <c r="T248" i="5"/>
  <c r="BK242" i="5"/>
  <c r="BK241" i="5" s="1"/>
  <c r="P226" i="5"/>
  <c r="P222" i="5"/>
  <c r="P200" i="5"/>
  <c r="P174" i="5"/>
  <c r="P129" i="5"/>
  <c r="P128" i="5" s="1"/>
  <c r="P127" i="5" s="1"/>
  <c r="AU99" i="1" s="1"/>
  <c r="P126" i="2"/>
  <c r="P125" i="2" s="1"/>
  <c r="AU96" i="1" s="1"/>
  <c r="G66" i="12"/>
  <c r="G65" i="12"/>
  <c r="G64" i="12"/>
  <c r="G63" i="12"/>
  <c r="G61" i="12"/>
  <c r="G59" i="12"/>
  <c r="G58" i="12"/>
  <c r="G56" i="12"/>
  <c r="G55" i="12"/>
  <c r="G54" i="12"/>
  <c r="G53" i="12"/>
  <c r="G52" i="12"/>
  <c r="G51" i="12"/>
  <c r="G50" i="12"/>
  <c r="G49" i="12"/>
  <c r="G48" i="12"/>
  <c r="G45" i="12"/>
  <c r="G43" i="12"/>
  <c r="G42" i="12"/>
  <c r="G40" i="12"/>
  <c r="G36" i="12"/>
  <c r="G35" i="12"/>
  <c r="G33" i="12"/>
  <c r="G31" i="12"/>
  <c r="G29" i="12"/>
  <c r="G27" i="12"/>
  <c r="G25" i="12"/>
  <c r="G22" i="12"/>
  <c r="G21" i="12" s="1"/>
  <c r="G19" i="12"/>
  <c r="G18" i="12"/>
  <c r="G17" i="12"/>
  <c r="G16" i="12"/>
  <c r="G15" i="12"/>
  <c r="F8" i="12"/>
  <c r="C8" i="12"/>
  <c r="C6" i="12"/>
  <c r="B2" i="12"/>
  <c r="G31" i="11"/>
  <c r="G30" i="11"/>
  <c r="G29" i="11"/>
  <c r="G28" i="11"/>
  <c r="G27" i="11"/>
  <c r="G25" i="11"/>
  <c r="G24" i="11"/>
  <c r="G22" i="11"/>
  <c r="G21" i="11"/>
  <c r="G20" i="11"/>
  <c r="G18" i="11"/>
  <c r="G17" i="11"/>
  <c r="G16" i="11"/>
  <c r="G15" i="11"/>
  <c r="H3" i="9"/>
  <c r="B3" i="9"/>
  <c r="B2" i="9"/>
  <c r="I38" i="9"/>
  <c r="J38" i="9" s="1"/>
  <c r="I35" i="9"/>
  <c r="J35" i="9" s="1"/>
  <c r="I34" i="9"/>
  <c r="J34" i="9" s="1"/>
  <c r="I33" i="9"/>
  <c r="J33" i="9" s="1"/>
  <c r="I31" i="9"/>
  <c r="J31" i="9" s="1"/>
  <c r="I30" i="9"/>
  <c r="J30" i="9" s="1"/>
  <c r="I29" i="9"/>
  <c r="J29" i="9" s="1"/>
  <c r="I28" i="9"/>
  <c r="J28" i="9" s="1"/>
  <c r="I27" i="9"/>
  <c r="J27" i="9" s="1"/>
  <c r="I26" i="9"/>
  <c r="J26" i="9" s="1"/>
  <c r="I25" i="9"/>
  <c r="J25" i="9" s="1"/>
  <c r="I24" i="9"/>
  <c r="I23" i="9"/>
  <c r="J23" i="9" s="1"/>
  <c r="I22" i="9"/>
  <c r="J22" i="9" s="1"/>
  <c r="I21" i="9"/>
  <c r="J21" i="9" s="1"/>
  <c r="I19" i="9"/>
  <c r="J19" i="9" s="1"/>
  <c r="I18" i="9"/>
  <c r="J18" i="9" s="1"/>
  <c r="I17" i="9"/>
  <c r="J17" i="9" s="1"/>
  <c r="I16" i="9"/>
  <c r="J16" i="9" s="1"/>
  <c r="I15" i="9"/>
  <c r="J15" i="9" s="1"/>
  <c r="I14" i="9"/>
  <c r="J14" i="9" s="1"/>
  <c r="I13" i="9"/>
  <c r="J13" i="9" s="1"/>
  <c r="I11" i="9"/>
  <c r="J11" i="9" s="1"/>
  <c r="I10" i="9"/>
  <c r="J10" i="9" s="1"/>
  <c r="H38" i="9"/>
  <c r="H35" i="9"/>
  <c r="H34" i="9"/>
  <c r="H33" i="9"/>
  <c r="H31" i="9"/>
  <c r="H30" i="9"/>
  <c r="H29" i="9"/>
  <c r="H28" i="9"/>
  <c r="H27" i="9"/>
  <c r="H26" i="9"/>
  <c r="H25" i="9"/>
  <c r="H23" i="9"/>
  <c r="H22" i="9"/>
  <c r="H21" i="9"/>
  <c r="H19" i="9"/>
  <c r="H18" i="9"/>
  <c r="H17" i="9"/>
  <c r="H16" i="9"/>
  <c r="H15" i="9"/>
  <c r="H14" i="9"/>
  <c r="H13" i="9"/>
  <c r="H11" i="9"/>
  <c r="H10" i="9"/>
  <c r="F31" i="9"/>
  <c r="F30" i="9"/>
  <c r="F29" i="9"/>
  <c r="F23" i="9"/>
  <c r="F19" i="9"/>
  <c r="F17" i="9"/>
  <c r="F14" i="9"/>
  <c r="F13" i="9"/>
  <c r="F11" i="9"/>
  <c r="F10" i="9"/>
  <c r="F8" i="10"/>
  <c r="C8" i="10"/>
  <c r="C6" i="10"/>
  <c r="B2" i="10"/>
  <c r="G23" i="11" l="1"/>
  <c r="P128" i="4"/>
  <c r="P127" i="4" s="1"/>
  <c r="AU98" i="1" s="1"/>
  <c r="AU94" i="1" s="1"/>
  <c r="G14" i="12"/>
  <c r="BK128" i="5"/>
  <c r="BK127" i="5" s="1"/>
  <c r="F12" i="9"/>
  <c r="H9" i="9"/>
  <c r="G47" i="12"/>
  <c r="G46" i="12" s="1"/>
  <c r="G13" i="12" s="1"/>
  <c r="G67" i="12" s="1"/>
  <c r="AL105" i="1" s="1"/>
  <c r="AN105" i="1" s="1"/>
  <c r="J12" i="9"/>
  <c r="G19" i="11"/>
  <c r="H12" i="9"/>
  <c r="R125" i="2"/>
  <c r="R128" i="5"/>
  <c r="R127" i="5" s="1"/>
  <c r="BK126" i="2"/>
  <c r="BK125" i="2" s="1"/>
  <c r="T128" i="5"/>
  <c r="T127" i="5" s="1"/>
  <c r="G26" i="11"/>
  <c r="G24" i="12"/>
  <c r="G14" i="11"/>
  <c r="T126" i="2"/>
  <c r="T125" i="2" s="1"/>
  <c r="T127" i="3"/>
  <c r="T126" i="3" s="1"/>
  <c r="R128" i="4"/>
  <c r="R127" i="4" s="1"/>
  <c r="BK128" i="4"/>
  <c r="BK127" i="4" s="1"/>
  <c r="R127" i="3"/>
  <c r="R126" i="3" s="1"/>
  <c r="BK127" i="3"/>
  <c r="BK126" i="3" s="1"/>
  <c r="J9" i="9"/>
  <c r="F9" i="9"/>
  <c r="G26" i="10"/>
  <c r="G25" i="10"/>
  <c r="G24" i="10"/>
  <c r="G23" i="10"/>
  <c r="G22" i="10"/>
  <c r="G20" i="10"/>
  <c r="G19" i="10"/>
  <c r="G18" i="10"/>
  <c r="G17" i="10"/>
  <c r="G16" i="10"/>
  <c r="G15" i="10"/>
  <c r="H3" i="8"/>
  <c r="B3" i="8"/>
  <c r="B2" i="8"/>
  <c r="I60" i="8"/>
  <c r="J60" i="8" s="1"/>
  <c r="I59" i="8"/>
  <c r="J59" i="8" s="1"/>
  <c r="I58" i="8"/>
  <c r="J58" i="8" s="1"/>
  <c r="I57" i="8"/>
  <c r="J57" i="8" s="1"/>
  <c r="I55" i="8"/>
  <c r="J55" i="8" s="1"/>
  <c r="I54" i="8"/>
  <c r="I53" i="8"/>
  <c r="I52" i="8"/>
  <c r="J52" i="8" s="1"/>
  <c r="I51" i="8"/>
  <c r="J51" i="8" s="1"/>
  <c r="I49" i="8"/>
  <c r="J49" i="8" s="1"/>
  <c r="I48" i="8"/>
  <c r="J48" i="8" s="1"/>
  <c r="I47" i="8"/>
  <c r="J47" i="8" s="1"/>
  <c r="I46" i="8"/>
  <c r="J46" i="8" s="1"/>
  <c r="I45" i="8"/>
  <c r="J45" i="8" s="1"/>
  <c r="I44" i="8"/>
  <c r="J44" i="8" s="1"/>
  <c r="I43" i="8"/>
  <c r="J43" i="8" s="1"/>
  <c r="I42" i="8"/>
  <c r="J42" i="8" s="1"/>
  <c r="I41" i="8"/>
  <c r="J41" i="8" s="1"/>
  <c r="I40" i="8"/>
  <c r="J40" i="8" s="1"/>
  <c r="I38" i="8"/>
  <c r="J38" i="8" s="1"/>
  <c r="I37" i="8"/>
  <c r="J37" i="8" s="1"/>
  <c r="I36" i="8"/>
  <c r="J36" i="8" s="1"/>
  <c r="I35" i="8"/>
  <c r="J35" i="8" s="1"/>
  <c r="I34" i="8"/>
  <c r="J34" i="8" s="1"/>
  <c r="I33" i="8"/>
  <c r="J33" i="8" s="1"/>
  <c r="I32" i="8"/>
  <c r="J32" i="8" s="1"/>
  <c r="I31" i="8"/>
  <c r="J31" i="8" s="1"/>
  <c r="I30" i="8"/>
  <c r="J30" i="8" s="1"/>
  <c r="I29" i="8"/>
  <c r="J29" i="8" s="1"/>
  <c r="I28" i="8"/>
  <c r="J28" i="8" s="1"/>
  <c r="I27" i="8"/>
  <c r="J27" i="8" s="1"/>
  <c r="I26" i="8"/>
  <c r="J26" i="8" s="1"/>
  <c r="I25" i="8"/>
  <c r="J25" i="8" s="1"/>
  <c r="I24" i="8"/>
  <c r="I23" i="8"/>
  <c r="J23" i="8" s="1"/>
  <c r="I22" i="8"/>
  <c r="J22" i="8" s="1"/>
  <c r="I21" i="8"/>
  <c r="J21" i="8" s="1"/>
  <c r="I20" i="8"/>
  <c r="J20" i="8" s="1"/>
  <c r="I19" i="8"/>
  <c r="J19" i="8" s="1"/>
  <c r="I18" i="8"/>
  <c r="I17" i="8"/>
  <c r="J17" i="8" s="1"/>
  <c r="I16" i="8"/>
  <c r="J16" i="8" s="1"/>
  <c r="I14" i="8"/>
  <c r="J14" i="8" s="1"/>
  <c r="I13" i="8"/>
  <c r="J13" i="8" s="1"/>
  <c r="I12" i="8"/>
  <c r="J12" i="8" s="1"/>
  <c r="I11" i="8"/>
  <c r="J11" i="8" s="1"/>
  <c r="I10" i="8"/>
  <c r="J10" i="8" s="1"/>
  <c r="H62" i="8"/>
  <c r="H61" i="8"/>
  <c r="H60" i="8"/>
  <c r="H59" i="8"/>
  <c r="H58" i="8"/>
  <c r="H57" i="8"/>
  <c r="H55" i="8"/>
  <c r="H52" i="8"/>
  <c r="H51" i="8"/>
  <c r="H49" i="8"/>
  <c r="H48" i="8"/>
  <c r="H47" i="8"/>
  <c r="H46" i="8"/>
  <c r="H45" i="8"/>
  <c r="H44" i="8"/>
  <c r="H43" i="8"/>
  <c r="H42" i="8"/>
  <c r="H41" i="8"/>
  <c r="H40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3" i="8"/>
  <c r="H22" i="8"/>
  <c r="H21" i="8"/>
  <c r="H20" i="8"/>
  <c r="H19" i="8"/>
  <c r="H17" i="8"/>
  <c r="H16" i="8"/>
  <c r="H14" i="8"/>
  <c r="H13" i="8"/>
  <c r="H12" i="8"/>
  <c r="H11" i="8"/>
  <c r="H10" i="8"/>
  <c r="F58" i="8"/>
  <c r="F55" i="8"/>
  <c r="F41" i="8"/>
  <c r="F42" i="8"/>
  <c r="F43" i="8"/>
  <c r="F44" i="8"/>
  <c r="F45" i="8"/>
  <c r="F46" i="8"/>
  <c r="F47" i="8"/>
  <c r="F40" i="8"/>
  <c r="F17" i="8"/>
  <c r="F19" i="8"/>
  <c r="F20" i="8"/>
  <c r="F21" i="8"/>
  <c r="F22" i="8"/>
  <c r="F23" i="8"/>
  <c r="F26" i="8"/>
  <c r="F28" i="8"/>
  <c r="F31" i="8"/>
  <c r="F32" i="8"/>
  <c r="F33" i="8"/>
  <c r="F34" i="8"/>
  <c r="F35" i="8"/>
  <c r="F36" i="8"/>
  <c r="F37" i="8"/>
  <c r="F38" i="8"/>
  <c r="F16" i="8"/>
  <c r="F11" i="8"/>
  <c r="F12" i="8"/>
  <c r="F13" i="8"/>
  <c r="F14" i="8"/>
  <c r="F10" i="8"/>
  <c r="J250" i="5"/>
  <c r="BF250" i="5" s="1"/>
  <c r="J249" i="5"/>
  <c r="J247" i="5"/>
  <c r="BF247" i="5" s="1"/>
  <c r="J246" i="5"/>
  <c r="BF246" i="5" s="1"/>
  <c r="J245" i="5"/>
  <c r="BF245" i="5" s="1"/>
  <c r="J244" i="5"/>
  <c r="BF244" i="5" s="1"/>
  <c r="J243" i="5"/>
  <c r="J240" i="5"/>
  <c r="J238" i="5"/>
  <c r="BF238" i="5" s="1"/>
  <c r="J237" i="5"/>
  <c r="BF237" i="5" s="1"/>
  <c r="J235" i="5"/>
  <c r="BF235" i="5" s="1"/>
  <c r="J234" i="5"/>
  <c r="BF234" i="5" s="1"/>
  <c r="J231" i="5"/>
  <c r="BF231" i="5" s="1"/>
  <c r="J230" i="5"/>
  <c r="BF230" i="5" s="1"/>
  <c r="J227" i="5"/>
  <c r="J225" i="5"/>
  <c r="BF225" i="5" s="1"/>
  <c r="J223" i="5"/>
  <c r="J219" i="5"/>
  <c r="BF219" i="5" s="1"/>
  <c r="J216" i="5"/>
  <c r="BF216" i="5" s="1"/>
  <c r="J213" i="5"/>
  <c r="BF213" i="5" s="1"/>
  <c r="J210" i="5"/>
  <c r="BF210" i="5" s="1"/>
  <c r="J207" i="5"/>
  <c r="BF207" i="5" s="1"/>
  <c r="J204" i="5"/>
  <c r="BF204" i="5" s="1"/>
  <c r="J201" i="5"/>
  <c r="J197" i="5"/>
  <c r="J195" i="5"/>
  <c r="BF195" i="5" s="1"/>
  <c r="J192" i="5"/>
  <c r="BF192" i="5" s="1"/>
  <c r="J189" i="5"/>
  <c r="BF189" i="5" s="1"/>
  <c r="J186" i="5"/>
  <c r="BF186" i="5" s="1"/>
  <c r="J183" i="5"/>
  <c r="BF183" i="5" s="1"/>
  <c r="J181" i="5"/>
  <c r="BF181" i="5" s="1"/>
  <c r="J178" i="5"/>
  <c r="BF178" i="5" s="1"/>
  <c r="J175" i="5"/>
  <c r="J173" i="5"/>
  <c r="BF173" i="5" s="1"/>
  <c r="J172" i="5"/>
  <c r="BF172" i="5" s="1"/>
  <c r="J171" i="5"/>
  <c r="BF171" i="5" s="1"/>
  <c r="J170" i="5"/>
  <c r="BF170" i="5" s="1"/>
  <c r="J167" i="5"/>
  <c r="BF167" i="5" s="1"/>
  <c r="J164" i="5"/>
  <c r="BF164" i="5" s="1"/>
  <c r="J162" i="5"/>
  <c r="BF162" i="5" s="1"/>
  <c r="J161" i="5"/>
  <c r="BF161" i="5" s="1"/>
  <c r="J158" i="5"/>
  <c r="BF158" i="5" s="1"/>
  <c r="J157" i="5"/>
  <c r="BF157" i="5" s="1"/>
  <c r="J155" i="5"/>
  <c r="BF155" i="5" s="1"/>
  <c r="J152" i="5"/>
  <c r="BF152" i="5" s="1"/>
  <c r="J151" i="5"/>
  <c r="BF151" i="5" s="1"/>
  <c r="J148" i="5"/>
  <c r="BF148" i="5" s="1"/>
  <c r="J147" i="5"/>
  <c r="BF147" i="5" s="1"/>
  <c r="J144" i="5"/>
  <c r="BF144" i="5" s="1"/>
  <c r="J143" i="5"/>
  <c r="BF143" i="5" s="1"/>
  <c r="J139" i="5"/>
  <c r="BF139" i="5" s="1"/>
  <c r="J136" i="5"/>
  <c r="BF136" i="5" s="1"/>
  <c r="J133" i="5"/>
  <c r="BF133" i="5" s="1"/>
  <c r="J130" i="5"/>
  <c r="J254" i="4"/>
  <c r="BF254" i="4" s="1"/>
  <c r="J253" i="4"/>
  <c r="J250" i="4"/>
  <c r="BF250" i="4" s="1"/>
  <c r="J249" i="4"/>
  <c r="BF249" i="4" s="1"/>
  <c r="J248" i="4"/>
  <c r="BF248" i="4" s="1"/>
  <c r="J247" i="4"/>
  <c r="BF247" i="4" s="1"/>
  <c r="J245" i="4"/>
  <c r="BF245" i="4" s="1"/>
  <c r="J244" i="4"/>
  <c r="BF244" i="4" s="1"/>
  <c r="J243" i="4"/>
  <c r="J240" i="4"/>
  <c r="J238" i="4"/>
  <c r="BF238" i="4" s="1"/>
  <c r="J237" i="4"/>
  <c r="BF237" i="4" s="1"/>
  <c r="J235" i="4"/>
  <c r="BF235" i="4" s="1"/>
  <c r="J234" i="4"/>
  <c r="BF234" i="4" s="1"/>
  <c r="J231" i="4"/>
  <c r="BF231" i="4" s="1"/>
  <c r="J230" i="4"/>
  <c r="BF230" i="4" s="1"/>
  <c r="J227" i="4"/>
  <c r="J225" i="4"/>
  <c r="BF225" i="4" s="1"/>
  <c r="J223" i="4"/>
  <c r="J219" i="4"/>
  <c r="BF219" i="4" s="1"/>
  <c r="J216" i="4"/>
  <c r="BF216" i="4" s="1"/>
  <c r="J213" i="4"/>
  <c r="BF213" i="4" s="1"/>
  <c r="J210" i="4"/>
  <c r="BF210" i="4" s="1"/>
  <c r="J207" i="4"/>
  <c r="BF207" i="4" s="1"/>
  <c r="J204" i="4"/>
  <c r="BF204" i="4" s="1"/>
  <c r="J201" i="4"/>
  <c r="J197" i="4"/>
  <c r="BF197" i="4" s="1"/>
  <c r="J193" i="4"/>
  <c r="BF193" i="4" s="1"/>
  <c r="J191" i="4"/>
  <c r="BF191" i="4" s="1"/>
  <c r="J188" i="4"/>
  <c r="BF188" i="4" s="1"/>
  <c r="J185" i="4"/>
  <c r="J183" i="4"/>
  <c r="BF183" i="4" s="1"/>
  <c r="J182" i="4"/>
  <c r="BF182" i="4" s="1"/>
  <c r="J181" i="4"/>
  <c r="BF181" i="4" s="1"/>
  <c r="J180" i="4"/>
  <c r="BF180" i="4" s="1"/>
  <c r="J177" i="4"/>
  <c r="BF177" i="4" s="1"/>
  <c r="J174" i="4"/>
  <c r="BF174" i="4" s="1"/>
  <c r="J172" i="4"/>
  <c r="BF172" i="4" s="1"/>
  <c r="J169" i="4"/>
  <c r="BF169" i="4" s="1"/>
  <c r="J166" i="4"/>
  <c r="BF166" i="4" s="1"/>
  <c r="J163" i="4"/>
  <c r="BF163" i="4" s="1"/>
  <c r="J162" i="4"/>
  <c r="BF162" i="4" s="1"/>
  <c r="J160" i="4"/>
  <c r="BF160" i="4" s="1"/>
  <c r="J157" i="4"/>
  <c r="BF157" i="4" s="1"/>
  <c r="J156" i="4"/>
  <c r="BF156" i="4" s="1"/>
  <c r="J153" i="4"/>
  <c r="BF153" i="4" s="1"/>
  <c r="J150" i="4"/>
  <c r="BF150" i="4" s="1"/>
  <c r="J149" i="4"/>
  <c r="BF149" i="4" s="1"/>
  <c r="J145" i="4"/>
  <c r="BF145" i="4" s="1"/>
  <c r="J142" i="4"/>
  <c r="BF142" i="4" s="1"/>
  <c r="J139" i="4"/>
  <c r="BF139" i="4" s="1"/>
  <c r="J136" i="4"/>
  <c r="BF136" i="4" s="1"/>
  <c r="J133" i="4"/>
  <c r="BF133" i="4" s="1"/>
  <c r="J130" i="4"/>
  <c r="J242" i="3"/>
  <c r="BF242" i="3" s="1"/>
  <c r="J241" i="3"/>
  <c r="BF241" i="3" s="1"/>
  <c r="J239" i="3"/>
  <c r="BF239" i="3" s="1"/>
  <c r="J238" i="3"/>
  <c r="J237" i="3"/>
  <c r="BF237" i="3" s="1"/>
  <c r="J236" i="3"/>
  <c r="BF236" i="3" s="1"/>
  <c r="J233" i="3"/>
  <c r="J231" i="3"/>
  <c r="BF231" i="3" s="1"/>
  <c r="J230" i="3"/>
  <c r="BF230" i="3" s="1"/>
  <c r="J228" i="3"/>
  <c r="BF228" i="3" s="1"/>
  <c r="J227" i="3"/>
  <c r="BF227" i="3" s="1"/>
  <c r="J224" i="3"/>
  <c r="BF224" i="3" s="1"/>
  <c r="J222" i="3"/>
  <c r="BF222" i="3" s="1"/>
  <c r="J219" i="3"/>
  <c r="BF219" i="3" s="1"/>
  <c r="J218" i="3"/>
  <c r="BF218" i="3" s="1"/>
  <c r="J215" i="3"/>
  <c r="J212" i="3"/>
  <c r="BF212" i="3" s="1"/>
  <c r="J210" i="3"/>
  <c r="BF210" i="3" s="1"/>
  <c r="J207" i="3"/>
  <c r="BF207" i="3" s="1"/>
  <c r="J204" i="3"/>
  <c r="BF204" i="3" s="1"/>
  <c r="J201" i="3"/>
  <c r="BF201" i="3" s="1"/>
  <c r="J198" i="3"/>
  <c r="BF198" i="3" s="1"/>
  <c r="J195" i="3"/>
  <c r="BF195" i="3" s="1"/>
  <c r="J192" i="3"/>
  <c r="J189" i="3"/>
  <c r="BF189" i="3" s="1"/>
  <c r="J185" i="3"/>
  <c r="J181" i="3"/>
  <c r="BF181" i="3" s="1"/>
  <c r="J179" i="3"/>
  <c r="BF179" i="3" s="1"/>
  <c r="J175" i="3"/>
  <c r="BF175" i="3" s="1"/>
  <c r="J171" i="3"/>
  <c r="J169" i="3"/>
  <c r="BF169" i="3" s="1"/>
  <c r="J168" i="3"/>
  <c r="BF168" i="3" s="1"/>
  <c r="J167" i="3"/>
  <c r="BF167" i="3" s="1"/>
  <c r="J166" i="3"/>
  <c r="BF166" i="3" s="1"/>
  <c r="J163" i="3"/>
  <c r="BF163" i="3" s="1"/>
  <c r="J160" i="3"/>
  <c r="BF160" i="3" s="1"/>
  <c r="J158" i="3"/>
  <c r="BF158" i="3" s="1"/>
  <c r="J155" i="3"/>
  <c r="BF155" i="3" s="1"/>
  <c r="J152" i="3"/>
  <c r="BF152" i="3" s="1"/>
  <c r="J151" i="3"/>
  <c r="BF151" i="3" s="1"/>
  <c r="J149" i="3"/>
  <c r="BF149" i="3" s="1"/>
  <c r="J146" i="3"/>
  <c r="BF146" i="3" s="1"/>
  <c r="J145" i="3"/>
  <c r="BF145" i="3" s="1"/>
  <c r="J142" i="3"/>
  <c r="BF142" i="3" s="1"/>
  <c r="J139" i="3"/>
  <c r="BF139" i="3" s="1"/>
  <c r="J138" i="3"/>
  <c r="BF138" i="3" s="1"/>
  <c r="J135" i="3"/>
  <c r="BF135" i="3" s="1"/>
  <c r="J132" i="3"/>
  <c r="J129" i="3"/>
  <c r="BF129" i="3" s="1"/>
  <c r="J24" i="5"/>
  <c r="J23" i="5"/>
  <c r="F23" i="5"/>
  <c r="J21" i="5"/>
  <c r="F20" i="5"/>
  <c r="J15" i="5"/>
  <c r="J14" i="5"/>
  <c r="F14" i="5"/>
  <c r="F123" i="5" s="1"/>
  <c r="J12" i="5"/>
  <c r="F12" i="5"/>
  <c r="J24" i="4"/>
  <c r="J23" i="4"/>
  <c r="F23" i="4"/>
  <c r="J21" i="4"/>
  <c r="F20" i="4"/>
  <c r="J15" i="4"/>
  <c r="J14" i="4"/>
  <c r="F14" i="4"/>
  <c r="F91" i="4" s="1"/>
  <c r="J12" i="4"/>
  <c r="F12" i="4"/>
  <c r="J24" i="3"/>
  <c r="J23" i="3"/>
  <c r="F23" i="3"/>
  <c r="J21" i="3"/>
  <c r="F20" i="3"/>
  <c r="J15" i="3"/>
  <c r="J14" i="3"/>
  <c r="F14" i="3"/>
  <c r="F91" i="3" s="1"/>
  <c r="F122" i="3" s="1"/>
  <c r="J12" i="3"/>
  <c r="F12" i="3"/>
  <c r="E15" i="3"/>
  <c r="E18" i="3"/>
  <c r="E21" i="3"/>
  <c r="E24" i="3"/>
  <c r="J15" i="2"/>
  <c r="J258" i="2"/>
  <c r="BF258" i="2" s="1"/>
  <c r="J257" i="2"/>
  <c r="BF257" i="2" s="1"/>
  <c r="J256" i="2"/>
  <c r="BF256" i="2" s="1"/>
  <c r="J255" i="2"/>
  <c r="J254" i="2"/>
  <c r="BF254" i="2" s="1"/>
  <c r="J253" i="2"/>
  <c r="BF253" i="2" s="1"/>
  <c r="J251" i="2"/>
  <c r="J249" i="2"/>
  <c r="BF249" i="2" s="1"/>
  <c r="J248" i="2"/>
  <c r="BF248" i="2" s="1"/>
  <c r="J246" i="2"/>
  <c r="BF246" i="2" s="1"/>
  <c r="J245" i="2"/>
  <c r="BF245" i="2" s="1"/>
  <c r="J244" i="2"/>
  <c r="BF244" i="2" s="1"/>
  <c r="J243" i="2"/>
  <c r="BF243" i="2" s="1"/>
  <c r="J240" i="2"/>
  <c r="BF240" i="2" s="1"/>
  <c r="J239" i="2"/>
  <c r="BF239" i="2" s="1"/>
  <c r="J238" i="2"/>
  <c r="BF238" i="2" s="1"/>
  <c r="J237" i="2"/>
  <c r="BF237" i="2" s="1"/>
  <c r="J236" i="2"/>
  <c r="BF236" i="2" s="1"/>
  <c r="J235" i="2"/>
  <c r="BF235" i="2" s="1"/>
  <c r="J234" i="2"/>
  <c r="BF234" i="2" s="1"/>
  <c r="J233" i="2"/>
  <c r="BF233" i="2" s="1"/>
  <c r="J230" i="2"/>
  <c r="BF230" i="2" s="1"/>
  <c r="J229" i="2"/>
  <c r="BF229" i="2" s="1"/>
  <c r="J228" i="2"/>
  <c r="BF228" i="2" s="1"/>
  <c r="J225" i="2"/>
  <c r="BF225" i="2" s="1"/>
  <c r="J222" i="2"/>
  <c r="BF222" i="2" s="1"/>
  <c r="J221" i="2"/>
  <c r="J219" i="2"/>
  <c r="BF219" i="2" s="1"/>
  <c r="J218" i="2"/>
  <c r="BF218" i="2" s="1"/>
  <c r="J217" i="2"/>
  <c r="BF217" i="2" s="1"/>
  <c r="J216" i="2"/>
  <c r="J212" i="2"/>
  <c r="BF212" i="2" s="1"/>
  <c r="J209" i="2"/>
  <c r="BF209" i="2" s="1"/>
  <c r="J206" i="2"/>
  <c r="BF206" i="2" s="1"/>
  <c r="J203" i="2"/>
  <c r="BF203" i="2" s="1"/>
  <c r="J199" i="2"/>
  <c r="BF199" i="2" s="1"/>
  <c r="J196" i="2"/>
  <c r="J192" i="2"/>
  <c r="J188" i="2"/>
  <c r="BF188" i="2" s="1"/>
  <c r="J186" i="2"/>
  <c r="BF186" i="2" s="1"/>
  <c r="J182" i="2"/>
  <c r="BF182" i="2" s="1"/>
  <c r="J178" i="2"/>
  <c r="J176" i="2"/>
  <c r="BF176" i="2" s="1"/>
  <c r="J175" i="2"/>
  <c r="BF175" i="2" s="1"/>
  <c r="J174" i="2"/>
  <c r="BF174" i="2" s="1"/>
  <c r="J173" i="2"/>
  <c r="BF173" i="2" s="1"/>
  <c r="J170" i="2"/>
  <c r="BF170" i="2" s="1"/>
  <c r="J167" i="2"/>
  <c r="BF167" i="2" s="1"/>
  <c r="J165" i="2"/>
  <c r="BF165" i="2" s="1"/>
  <c r="J164" i="2"/>
  <c r="BF164" i="2" s="1"/>
  <c r="J161" i="2"/>
  <c r="BF161" i="2" s="1"/>
  <c r="J158" i="2"/>
  <c r="BF158" i="2" s="1"/>
  <c r="J155" i="2"/>
  <c r="BF155" i="2" s="1"/>
  <c r="J153" i="2"/>
  <c r="BF153" i="2" s="1"/>
  <c r="J150" i="2"/>
  <c r="BF150" i="2" s="1"/>
  <c r="J149" i="2"/>
  <c r="BF149" i="2" s="1"/>
  <c r="J146" i="2"/>
  <c r="BF146" i="2" s="1"/>
  <c r="J143" i="2"/>
  <c r="BF143" i="2" s="1"/>
  <c r="J140" i="2"/>
  <c r="BF140" i="2" s="1"/>
  <c r="J137" i="2"/>
  <c r="BF137" i="2" s="1"/>
  <c r="J134" i="2"/>
  <c r="BF134" i="2" s="1"/>
  <c r="J131" i="2"/>
  <c r="BF131" i="2" s="1"/>
  <c r="J128" i="2"/>
  <c r="F12" i="2"/>
  <c r="F89" i="2" s="1"/>
  <c r="J14" i="2"/>
  <c r="J12" i="2"/>
  <c r="F23" i="2"/>
  <c r="F20" i="2"/>
  <c r="F14" i="2"/>
  <c r="F121" i="2" s="1"/>
  <c r="H84" i="1"/>
  <c r="AL87" i="1"/>
  <c r="H89" i="1"/>
  <c r="H87" i="1"/>
  <c r="AN103" i="1"/>
  <c r="D24" i="9"/>
  <c r="H24" i="9" s="1"/>
  <c r="D53" i="8"/>
  <c r="F53" i="8" s="1"/>
  <c r="D24" i="8"/>
  <c r="H24" i="8" s="1"/>
  <c r="D18" i="8"/>
  <c r="H18" i="8" s="1"/>
  <c r="J53" i="8" l="1"/>
  <c r="G13" i="11"/>
  <c r="G32" i="11" s="1"/>
  <c r="AL104" i="1" s="1"/>
  <c r="AN104" i="1" s="1"/>
  <c r="G14" i="10"/>
  <c r="J24" i="8"/>
  <c r="J18" i="8"/>
  <c r="F15" i="8"/>
  <c r="H53" i="8"/>
  <c r="F9" i="8"/>
  <c r="G21" i="10"/>
  <c r="H39" i="8"/>
  <c r="J226" i="5"/>
  <c r="BF227" i="5"/>
  <c r="J242" i="5"/>
  <c r="J241" i="5" s="1"/>
  <c r="BF243" i="5"/>
  <c r="J129" i="5"/>
  <c r="BF130" i="5"/>
  <c r="J248" i="5"/>
  <c r="BF249" i="5"/>
  <c r="J200" i="5"/>
  <c r="BF201" i="5"/>
  <c r="J239" i="5"/>
  <c r="BF240" i="5"/>
  <c r="J174" i="5"/>
  <c r="BF175" i="5"/>
  <c r="J196" i="5"/>
  <c r="BF197" i="5"/>
  <c r="J222" i="5"/>
  <c r="BF223" i="5"/>
  <c r="J129" i="4"/>
  <c r="BF130" i="4"/>
  <c r="J200" i="4"/>
  <c r="BF201" i="4"/>
  <c r="J239" i="4"/>
  <c r="BF240" i="4"/>
  <c r="J252" i="4"/>
  <c r="BF253" i="4"/>
  <c r="J184" i="4"/>
  <c r="BF185" i="4"/>
  <c r="J226" i="4"/>
  <c r="BF227" i="4"/>
  <c r="J242" i="4"/>
  <c r="J241" i="4" s="1"/>
  <c r="BF243" i="4"/>
  <c r="J222" i="4"/>
  <c r="BF223" i="4"/>
  <c r="J196" i="4"/>
  <c r="J170" i="3"/>
  <c r="BF171" i="3"/>
  <c r="J184" i="3"/>
  <c r="BF185" i="3"/>
  <c r="J232" i="3"/>
  <c r="BF233" i="3"/>
  <c r="J128" i="3"/>
  <c r="BF132" i="3"/>
  <c r="J188" i="3"/>
  <c r="BF192" i="3"/>
  <c r="J211" i="3"/>
  <c r="BF215" i="3"/>
  <c r="J235" i="3"/>
  <c r="J234" i="3" s="1"/>
  <c r="BF238" i="3"/>
  <c r="J240" i="3"/>
  <c r="J195" i="2"/>
  <c r="BF196" i="2"/>
  <c r="J252" i="2"/>
  <c r="BF255" i="2"/>
  <c r="J127" i="2"/>
  <c r="BF128" i="2"/>
  <c r="J215" i="2"/>
  <c r="BF216" i="2"/>
  <c r="J220" i="2"/>
  <c r="BF221" i="2"/>
  <c r="J250" i="2"/>
  <c r="BF251" i="2"/>
  <c r="J177" i="2"/>
  <c r="BF178" i="2"/>
  <c r="J191" i="2"/>
  <c r="BF192" i="2"/>
  <c r="F91" i="5"/>
  <c r="F123" i="4"/>
  <c r="F91" i="2"/>
  <c r="J24" i="9"/>
  <c r="J20" i="9" s="1"/>
  <c r="F39" i="8"/>
  <c r="J39" i="8"/>
  <c r="J9" i="8"/>
  <c r="H9" i="8"/>
  <c r="H20" i="9"/>
  <c r="F20" i="9"/>
  <c r="D54" i="8"/>
  <c r="H15" i="8"/>
  <c r="J15" i="8"/>
  <c r="H215" i="2"/>
  <c r="E61" i="8" l="1"/>
  <c r="G13" i="10"/>
  <c r="G27" i="10" s="1"/>
  <c r="AL101" i="1" s="1"/>
  <c r="AN101" i="1" s="1"/>
  <c r="J128" i="5"/>
  <c r="J127" i="5" s="1"/>
  <c r="J128" i="4"/>
  <c r="J127" i="4" s="1"/>
  <c r="J127" i="3"/>
  <c r="J126" i="3" s="1"/>
  <c r="H54" i="8"/>
  <c r="H50" i="8" s="1"/>
  <c r="J54" i="8"/>
  <c r="J50" i="8" s="1"/>
  <c r="J126" i="2"/>
  <c r="J125" i="2" s="1"/>
  <c r="E36" i="9"/>
  <c r="E37" i="9" s="1"/>
  <c r="I61" i="8"/>
  <c r="J61" i="8" s="1"/>
  <c r="F61" i="8"/>
  <c r="H32" i="9"/>
  <c r="H39" i="9" s="1"/>
  <c r="F50" i="8"/>
  <c r="E62" i="8" s="1"/>
  <c r="J37" i="5"/>
  <c r="J36" i="5"/>
  <c r="AY99" i="1" s="1"/>
  <c r="J35" i="5"/>
  <c r="AX99" i="1" s="1"/>
  <c r="J107" i="5"/>
  <c r="J104" i="5"/>
  <c r="J100" i="5"/>
  <c r="F121" i="5"/>
  <c r="E119" i="5"/>
  <c r="F89" i="5"/>
  <c r="E87" i="5"/>
  <c r="E24" i="5"/>
  <c r="J124" i="5" s="1"/>
  <c r="E21" i="5"/>
  <c r="J91" i="5" s="1"/>
  <c r="E18" i="5"/>
  <c r="E15" i="5"/>
  <c r="J121" i="5"/>
  <c r="E7" i="5"/>
  <c r="E117" i="5" s="1"/>
  <c r="J37" i="4"/>
  <c r="J36" i="4"/>
  <c r="AY98" i="1" s="1"/>
  <c r="J35" i="4"/>
  <c r="AX98" i="1" s="1"/>
  <c r="J104" i="4"/>
  <c r="J100" i="4"/>
  <c r="F121" i="4"/>
  <c r="E119" i="4"/>
  <c r="F89" i="4"/>
  <c r="E87" i="4"/>
  <c r="E24" i="4"/>
  <c r="E21" i="4"/>
  <c r="E18" i="4"/>
  <c r="E15" i="4"/>
  <c r="J121" i="4"/>
  <c r="J89" i="4"/>
  <c r="E7" i="4"/>
  <c r="E117" i="4" s="1"/>
  <c r="J37" i="3"/>
  <c r="J36" i="3"/>
  <c r="AY97" i="1" s="1"/>
  <c r="J35" i="3"/>
  <c r="AX97" i="1" s="1"/>
  <c r="J103" i="3"/>
  <c r="J100" i="3"/>
  <c r="F120" i="3"/>
  <c r="E118" i="3"/>
  <c r="F89" i="3"/>
  <c r="E87" i="3"/>
  <c r="J92" i="3"/>
  <c r="J122" i="3"/>
  <c r="J89" i="3"/>
  <c r="E7" i="3"/>
  <c r="E85" i="3" s="1"/>
  <c r="J37" i="2"/>
  <c r="J36" i="2"/>
  <c r="AY96" i="1" s="1"/>
  <c r="J35" i="2"/>
  <c r="AX96" i="1" s="1"/>
  <c r="J104" i="2"/>
  <c r="J100" i="2"/>
  <c r="F119" i="2"/>
  <c r="E117" i="2"/>
  <c r="E87" i="2"/>
  <c r="J24" i="2"/>
  <c r="E24" i="2"/>
  <c r="J122" i="2" s="1"/>
  <c r="J23" i="2"/>
  <c r="J21" i="2"/>
  <c r="E21" i="2"/>
  <c r="J91" i="2" s="1"/>
  <c r="E18" i="2"/>
  <c r="E15" i="2"/>
  <c r="J119" i="2"/>
  <c r="J89" i="2"/>
  <c r="E7" i="2"/>
  <c r="E115" i="2" s="1"/>
  <c r="AM90" i="1"/>
  <c r="AM89" i="1"/>
  <c r="H85" i="1"/>
  <c r="I37" i="9" l="1"/>
  <c r="J37" i="9" s="1"/>
  <c r="F37" i="9"/>
  <c r="I36" i="9"/>
  <c r="J36" i="9" s="1"/>
  <c r="J32" i="9" s="1"/>
  <c r="J39" i="9" s="1"/>
  <c r="F36" i="9"/>
  <c r="F32" i="9" s="1"/>
  <c r="F39" i="9" s="1"/>
  <c r="F62" i="8"/>
  <c r="I62" i="8"/>
  <c r="J62" i="8" s="1"/>
  <c r="F56" i="8"/>
  <c r="F64" i="8" s="1"/>
  <c r="J106" i="3"/>
  <c r="J102" i="2"/>
  <c r="F37" i="5"/>
  <c r="BD99" i="1" s="1"/>
  <c r="J103" i="2"/>
  <c r="J102" i="3"/>
  <c r="J102" i="5"/>
  <c r="J91" i="3"/>
  <c r="E116" i="3"/>
  <c r="E85" i="4"/>
  <c r="E85" i="5"/>
  <c r="E85" i="2"/>
  <c r="J101" i="5"/>
  <c r="J103" i="5"/>
  <c r="J101" i="2"/>
  <c r="F36" i="2"/>
  <c r="BC96" i="1" s="1"/>
  <c r="J105" i="3"/>
  <c r="F36" i="3"/>
  <c r="BC97" i="1" s="1"/>
  <c r="J99" i="5"/>
  <c r="F35" i="5"/>
  <c r="BB99" i="1" s="1"/>
  <c r="J105" i="2"/>
  <c r="AV97" i="1"/>
  <c r="J104" i="3"/>
  <c r="J92" i="2"/>
  <c r="J98" i="2"/>
  <c r="J99" i="2"/>
  <c r="J120" i="3"/>
  <c r="J123" i="3"/>
  <c r="J102" i="4"/>
  <c r="J123" i="5"/>
  <c r="F36" i="5"/>
  <c r="BC99" i="1" s="1"/>
  <c r="F35" i="2"/>
  <c r="BB96" i="1" s="1"/>
  <c r="AZ97" i="1"/>
  <c r="J121" i="2"/>
  <c r="AZ96" i="1"/>
  <c r="F35" i="3"/>
  <c r="BB97" i="1" s="1"/>
  <c r="J89" i="5"/>
  <c r="J92" i="5"/>
  <c r="F37" i="2"/>
  <c r="BD96" i="1" s="1"/>
  <c r="J98" i="3"/>
  <c r="J99" i="3"/>
  <c r="F35" i="4"/>
  <c r="BB98" i="1" s="1"/>
  <c r="J106" i="4"/>
  <c r="J105" i="4"/>
  <c r="AZ99" i="1"/>
  <c r="AV99" i="1"/>
  <c r="J92" i="4"/>
  <c r="J124" i="4"/>
  <c r="F37" i="4"/>
  <c r="BD98" i="1" s="1"/>
  <c r="AZ98" i="1"/>
  <c r="F36" i="4"/>
  <c r="BC98" i="1" s="1"/>
  <c r="J101" i="3"/>
  <c r="J123" i="4"/>
  <c r="J91" i="4"/>
  <c r="J103" i="4"/>
  <c r="AV96" i="1"/>
  <c r="F37" i="3"/>
  <c r="BD97" i="1" s="1"/>
  <c r="AV98" i="1"/>
  <c r="J99" i="4"/>
  <c r="J101" i="4"/>
  <c r="J106" i="5"/>
  <c r="J105" i="5"/>
  <c r="J107" i="4"/>
  <c r="J40" i="9" l="1"/>
  <c r="J41" i="9" s="1"/>
  <c r="AL102" i="1"/>
  <c r="AN102" i="1" s="1"/>
  <c r="BD94" i="1"/>
  <c r="W33" i="1" s="1"/>
  <c r="AZ94" i="1"/>
  <c r="AV94" i="1" s="1"/>
  <c r="BC94" i="1"/>
  <c r="AY94" i="1" s="1"/>
  <c r="BB94" i="1"/>
  <c r="AX94" i="1" s="1"/>
  <c r="I63" i="8"/>
  <c r="H63" i="8"/>
  <c r="H56" i="8" s="1"/>
  <c r="H64" i="8" s="1"/>
  <c r="J97" i="3"/>
  <c r="J98" i="5"/>
  <c r="J98" i="4"/>
  <c r="J63" i="8" l="1"/>
  <c r="J56" i="8" s="1"/>
  <c r="J64" i="8" s="1"/>
  <c r="J97" i="2"/>
  <c r="W32" i="1"/>
  <c r="W31" i="1"/>
  <c r="J97" i="5"/>
  <c r="J96" i="3"/>
  <c r="J30" i="3"/>
  <c r="F34" i="3" s="1"/>
  <c r="J97" i="4"/>
  <c r="J96" i="2"/>
  <c r="J30" i="2"/>
  <c r="AL100" i="1" l="1"/>
  <c r="AN100" i="1" s="1"/>
  <c r="J65" i="8"/>
  <c r="J66" i="8" s="1"/>
  <c r="BA97" i="1"/>
  <c r="J34" i="3"/>
  <c r="AW97" i="1" s="1"/>
  <c r="AT97" i="1" s="1"/>
  <c r="F34" i="2"/>
  <c r="J96" i="5"/>
  <c r="J30" i="5"/>
  <c r="F34" i="5" s="1"/>
  <c r="J96" i="4"/>
  <c r="J30" i="4"/>
  <c r="F34" i="4" s="1"/>
  <c r="AG96" i="1"/>
  <c r="AG97" i="1"/>
  <c r="AN97" i="1" s="1"/>
  <c r="BA99" i="1" l="1"/>
  <c r="J34" i="5"/>
  <c r="AW99" i="1" s="1"/>
  <c r="AT99" i="1" s="1"/>
  <c r="BA98" i="1"/>
  <c r="J34" i="4"/>
  <c r="AW98" i="1" s="1"/>
  <c r="AT98" i="1" s="1"/>
  <c r="J39" i="3"/>
  <c r="BA96" i="1"/>
  <c r="J34" i="2"/>
  <c r="AN96" i="1"/>
  <c r="AG99" i="1"/>
  <c r="AN99" i="1" s="1"/>
  <c r="J39" i="5"/>
  <c r="AG98" i="1"/>
  <c r="AN98" i="1" s="1"/>
  <c r="BA94" i="1" l="1"/>
  <c r="AW94" i="1" s="1"/>
  <c r="AT94" i="1" s="1"/>
  <c r="J39" i="4"/>
  <c r="AW96" i="1"/>
  <c r="AT96" i="1" s="1"/>
  <c r="J39" i="2"/>
  <c r="AG94" i="1"/>
  <c r="AK26" i="1" s="1"/>
  <c r="W30" i="1" s="1"/>
  <c r="AK30" i="1" s="1"/>
  <c r="AK35" i="1" s="1"/>
  <c r="AN94" i="1"/>
</calcChain>
</file>

<file path=xl/sharedStrings.xml><?xml version="1.0" encoding="utf-8"?>
<sst xmlns="http://schemas.openxmlformats.org/spreadsheetml/2006/main" count="6805" uniqueCount="977">
  <si>
    <t>Export Komplet</t>
  </si>
  <si>
    <t/>
  </si>
  <si>
    <t>2.0</t>
  </si>
  <si>
    <t>False</t>
  </si>
  <si>
    <t>{075427f6-2814-4dd5-a8a0-1b38b16ae906}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</si>
  <si>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</si>
  <si>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</si>
  <si>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</si>
  <si>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</si>
  <si>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</si>
  <si>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</si>
  <si>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</si>
  <si>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</si>
  <si>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</si>
  <si>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</si>
  <si>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</si>
  <si>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</si>
  <si>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</si>
  <si>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</si>
  <si>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</si>
  <si>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</si>
  <si>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</si>
  <si>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</si>
  <si>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</si>
  <si>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</si>
  <si>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</si>
  <si>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</si>
  <si>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</si>
  <si>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</si>
  <si>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</si>
  <si>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</si>
  <si>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</si>
  <si>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</si>
  <si>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</si>
  <si>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</si>
  <si>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</si>
  <si>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</si>
  <si>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</si>
  <si>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</si>
  <si>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</si>
  <si>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</si>
  <si>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</si>
  <si>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</si>
  <si>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</si>
  <si>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</si>
  <si>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</si>
  <si>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</si>
  <si>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</si>
  <si>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</si>
  <si>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</si>
  <si>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</si>
  <si>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</si>
  <si>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</si>
  <si>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</si>
  <si>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</si>
  <si>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</si>
  <si>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</si>
  <si>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</si>
  <si>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</si>
  <si>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</si>
  <si>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</si>
  <si>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</si>
  <si>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</si>
  <si>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</si>
  <si>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</si>
  <si>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</si>
  <si>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</si>
  <si>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</si>
  <si>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</si>
  <si>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</si>
  <si>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</si>
  <si>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</si>
  <si>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Atletická dráha</t>
  </si>
  <si>
    <t>STA</t>
  </si>
  <si>
    <t>1</t>
  </si>
  <si>
    <t>{f7053379-64e8-4f93-86d3-58548cfd1eff}</t>
  </si>
  <si>
    <t>SO 02</t>
  </si>
  <si>
    <t>Skok do diaľky</t>
  </si>
  <si>
    <t>{50eacc0a-6bc9-49f3-bbff-91654da12fb6}</t>
  </si>
  <si>
    <t>SO 03</t>
  </si>
  <si>
    <t>{ffa57b09-b9c8-4677-a835-ebe1793674bf}</t>
  </si>
  <si>
    <t>SO 04</t>
  </si>
  <si>
    <t>{f5b9cce0-df31-4cac-a74d-dbcea0ef2b26}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</si>
  <si>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</si>
  <si>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</si>
  <si>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</si>
  <si>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</si>
  <si>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</si>
  <si>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</si>
  <si>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</si>
  <si>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</si>
  <si>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</si>
  <si>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</si>
  <si>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</si>
  <si>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</si>
  <si>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</si>
  <si>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</si>
  <si>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</si>
  <si>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</si>
  <si>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</si>
  <si>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</si>
  <si>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</si>
  <si>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</si>
  <si>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</si>
  <si>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</si>
  <si>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</si>
  <si>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</si>
  <si>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</si>
  <si>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</si>
  <si>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</si>
  <si>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</si>
  <si>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</si>
  <si>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</si>
  <si>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</si>
  <si>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</si>
  <si>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</si>
  <si>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113206111</t>
  </si>
  <si>
    <t>Vytrhanie obrúb betónových, s vybúraním lôžka, z krajníkov alebo obrubníkov stojatých,  -0,14500t</t>
  </si>
  <si>
    <t>m</t>
  </si>
  <si>
    <t>CS CENEKON 2019 01</t>
  </si>
  <si>
    <t>4</t>
  </si>
  <si>
    <t>2</t>
  </si>
  <si>
    <t>-598563115</t>
  </si>
  <si>
    <t>VV</t>
  </si>
  <si>
    <t>849,17</t>
  </si>
  <si>
    <t>Súčet</t>
  </si>
  <si>
    <t>121101112</t>
  </si>
  <si>
    <t>Odstránenie ornice s premiestn. na hromady, so zložením na vzdialenosť do 100 m a do 1000 m3</t>
  </si>
  <si>
    <t>m3</t>
  </si>
  <si>
    <t>-1765780633</t>
  </si>
  <si>
    <t>849,17*1*0,2</t>
  </si>
  <si>
    <t>3</t>
  </si>
  <si>
    <t>122101102r</t>
  </si>
  <si>
    <t>Odkopávka a prekopávka nezapažená v škvarovom podloží, nad 100 do 1000 m3</t>
  </si>
  <si>
    <t>-769130884</t>
  </si>
  <si>
    <t>3300,82*0,3</t>
  </si>
  <si>
    <t>122201102</t>
  </si>
  <si>
    <t>Odkopávka a prekopávka nezapažená v hornine 3, nad 100 do 1000 m3</t>
  </si>
  <si>
    <t>-411961686</t>
  </si>
  <si>
    <t>3300,82*0,1</t>
  </si>
  <si>
    <t>5</t>
  </si>
  <si>
    <t>122201109</t>
  </si>
  <si>
    <t>Odkopávky a prekopávky nezapažené. Príplatok k cenám za lepivosť horniny 3</t>
  </si>
  <si>
    <t>-1867231216</t>
  </si>
  <si>
    <t>990,246+330,082</t>
  </si>
  <si>
    <t>6</t>
  </si>
  <si>
    <t>131201101</t>
  </si>
  <si>
    <t>Výkop nezapaženej jamy v hornine 3, do 100 m3</t>
  </si>
  <si>
    <t>-769415871</t>
  </si>
  <si>
    <t>3*2*2*4</t>
  </si>
  <si>
    <t>7</t>
  </si>
  <si>
    <t>132201102</t>
  </si>
  <si>
    <t>Výkop ryhy do šírky 600 mm v horn.3 nad 100 m3</t>
  </si>
  <si>
    <t>1083403243</t>
  </si>
  <si>
    <t>946,34*0,3*0,45</t>
  </si>
  <si>
    <t>8</t>
  </si>
  <si>
    <t>132201109</t>
  </si>
  <si>
    <t>Príplatok k cene za lepivosť pri hĺbení rýh šírky do 600 mm zapažených i nezapažených s urovnaním dna v hornine 3</t>
  </si>
  <si>
    <t>-854823899</t>
  </si>
  <si>
    <t>9</t>
  </si>
  <si>
    <t>162501142</t>
  </si>
  <si>
    <t>Vodorovné premiestnenie výkopku po spevnenej ceste z horniny tr.1-4, nad 1000 do 10000 m3 na vzdialenosť do 3000 m</t>
  </si>
  <si>
    <t>266705409</t>
  </si>
  <si>
    <t>990,246+330,082+127,756+48</t>
  </si>
  <si>
    <t>10</t>
  </si>
  <si>
    <t>162501143</t>
  </si>
  <si>
    <t>Vodorovné premiestnenie výkopku po spevnenej ceste z horniny tr.1-4, nad 1000 do 10000 m3, príplatok k cene za každých ďalšich a začatých 1000 m</t>
  </si>
  <si>
    <t>703843531</t>
  </si>
  <si>
    <t>1496,084*7 'Přepočítané koeficientom množstva</t>
  </si>
  <si>
    <t>11</t>
  </si>
  <si>
    <t>171201203</t>
  </si>
  <si>
    <t>Uloženie sypaniny na skládky nad 1000 do 10000 m3</t>
  </si>
  <si>
    <t>-1698203458</t>
  </si>
  <si>
    <t>1496,084</t>
  </si>
  <si>
    <t>12</t>
  </si>
  <si>
    <t>171209001r</t>
  </si>
  <si>
    <t>Poplatok za skladovanie - škvara</t>
  </si>
  <si>
    <t>t</t>
  </si>
  <si>
    <t>335687862</t>
  </si>
  <si>
    <t>990,246*1,2</t>
  </si>
  <si>
    <t>13</t>
  </si>
  <si>
    <t>171209002</t>
  </si>
  <si>
    <t>Poplatok za skladovanie - zemina a kamenivo (17 05) ostatné</t>
  </si>
  <si>
    <t>-908221159</t>
  </si>
  <si>
    <t>330,082*1,7</t>
  </si>
  <si>
    <t>14</t>
  </si>
  <si>
    <t>180406111</t>
  </si>
  <si>
    <t>Založenie trávnika parkového mačinovaním v rovine alebo na svahu do 1:5</t>
  </si>
  <si>
    <t>m2</t>
  </si>
  <si>
    <t>1926144257</t>
  </si>
  <si>
    <t>15</t>
  </si>
  <si>
    <t>M</t>
  </si>
  <si>
    <t>005720001500</t>
  </si>
  <si>
    <t>Osivá tráv - výber trávových semien</t>
  </si>
  <si>
    <t>kg</t>
  </si>
  <si>
    <t>-138311213</t>
  </si>
  <si>
    <t>859,02*0,03 'Přepočítané koeficientom množstva</t>
  </si>
  <si>
    <t>16</t>
  </si>
  <si>
    <t>181101102</t>
  </si>
  <si>
    <t>Úprava pláne v zárezoch v hornine 1-4 so zhutnením</t>
  </si>
  <si>
    <t>-182918717</t>
  </si>
  <si>
    <t>17</t>
  </si>
  <si>
    <t>181301112</t>
  </si>
  <si>
    <t>Rozprestretie ornice v rovine, plocha nad 500 m2, hr.do 150 mm</t>
  </si>
  <si>
    <t>-1366786091</t>
  </si>
  <si>
    <t>(461,92+135,143+146,475)*1,0</t>
  </si>
  <si>
    <t>18</t>
  </si>
  <si>
    <t>182001111</t>
  </si>
  <si>
    <t>Plošná úprava terénu pri nerovnostiach terénu nad 50-100mm v rovine alebo na svahu do 1:5</t>
  </si>
  <si>
    <t>723497802</t>
  </si>
  <si>
    <t>19</t>
  </si>
  <si>
    <t>183403113</t>
  </si>
  <si>
    <t>Obrobenie pôdy frézovaním v rovine alebo na svahu do 1:5</t>
  </si>
  <si>
    <t>-1725123153</t>
  </si>
  <si>
    <t>183403153</t>
  </si>
  <si>
    <t>Obrobenie pôdy hrabaním v rovine alebo na svahu do 1:5</t>
  </si>
  <si>
    <t>1518238908</t>
  </si>
  <si>
    <t>21</t>
  </si>
  <si>
    <t>183403161</t>
  </si>
  <si>
    <t>Obrobenie pôdy valcovaním v rovine alebo na svahu do 1:5</t>
  </si>
  <si>
    <t>-488771492</t>
  </si>
  <si>
    <t>Zakladanie</t>
  </si>
  <si>
    <t>22</t>
  </si>
  <si>
    <t>211561111</t>
  </si>
  <si>
    <t>Výplň odvodňovacieho rebra alebo trativodu do rýh kamenivom hrubým drveným frakcie 8-16 mm</t>
  </si>
  <si>
    <t>-800274821</t>
  </si>
  <si>
    <t>23</t>
  </si>
  <si>
    <t>211971110</t>
  </si>
  <si>
    <t>Zhotovenie opláštenia výplne z geotextílie, v ryhe alebo v záreze so stenami šikmými o skl. do 1:2,5</t>
  </si>
  <si>
    <t>-22610205</t>
  </si>
  <si>
    <t>946,34*(0,3+0,3+0,45+0,45)</t>
  </si>
  <si>
    <t>(3*2*4+2*2*2)*4</t>
  </si>
  <si>
    <t>24</t>
  </si>
  <si>
    <t>693110001200</t>
  </si>
  <si>
    <t>Geotextília polypropylénová Tatratex GTX N PP 300, šírka 1,75-3,5 m, dĺžka 90 m, hrúbka 2,7 mm, netkaná, MIVA</t>
  </si>
  <si>
    <t>-1411235300</t>
  </si>
  <si>
    <t>1547,51*1,02 'Přepočítané koeficientom množstva</t>
  </si>
  <si>
    <t>25</t>
  </si>
  <si>
    <t>212755116</t>
  </si>
  <si>
    <t>Trativod z drenážnych rúrok bez lôžka, vnútorného priem. rúrok 160 mm</t>
  </si>
  <si>
    <t>-1827688997</t>
  </si>
  <si>
    <t>946,34</t>
  </si>
  <si>
    <t>Vodorovné konštrukcie</t>
  </si>
  <si>
    <t>26</t>
  </si>
  <si>
    <t>451572111</t>
  </si>
  <si>
    <t>Lôžko pod potrubie, stoky a drobné objekty, v otvorenom výkope z kameniva drobného ťaženého 0-32 mm</t>
  </si>
  <si>
    <t>905753563</t>
  </si>
  <si>
    <t>946,34*0,3*0,05</t>
  </si>
  <si>
    <t>Komunikácie</t>
  </si>
  <si>
    <t>27</t>
  </si>
  <si>
    <t>564730211</t>
  </si>
  <si>
    <t>Podklad alebo kryt z kameniva hrubého drveného veľ. 16-32 mm s rozprestretím a zhutnením hr. 100 mm</t>
  </si>
  <si>
    <t>900666143</t>
  </si>
  <si>
    <t>28</t>
  </si>
  <si>
    <t>564751111</t>
  </si>
  <si>
    <t>Podklad alebo kryt z kameniva hrubého drveného veľ. 32-63 mm s rozprestretím a zhutnením hr. 150 mm</t>
  </si>
  <si>
    <t>-1379483671</t>
  </si>
  <si>
    <t>(461,92+397,10)*0,3</t>
  </si>
  <si>
    <t>29</t>
  </si>
  <si>
    <t>564811111r</t>
  </si>
  <si>
    <t>Podklad zo štrkodrviny 0-32 mm s rozprestretím a zhutnením, po zhutnení hr. 50 mm</t>
  </si>
  <si>
    <t>-758329778</t>
  </si>
  <si>
    <t>30</t>
  </si>
  <si>
    <t>577134121r</t>
  </si>
  <si>
    <t>Asfaltový betón PA 8 v pruhu š. nad 3 m, po zhutnení hr. 40 mm</t>
  </si>
  <si>
    <t>2018686327</t>
  </si>
  <si>
    <t>31</t>
  </si>
  <si>
    <t>577144221r</t>
  </si>
  <si>
    <t>Asfaltový betón PA 11 v pruhu š. nad 3 m, po zhutnení hr. 50 mm</t>
  </si>
  <si>
    <t>-1359130915</t>
  </si>
  <si>
    <t>32</t>
  </si>
  <si>
    <t>589170021</t>
  </si>
  <si>
    <t>Športový povrch atletický z SBR 10 mm a EPDM 3 mm</t>
  </si>
  <si>
    <t>-659438945</t>
  </si>
  <si>
    <t>Rúrové vedenie</t>
  </si>
  <si>
    <t>33</t>
  </si>
  <si>
    <t>894431111</t>
  </si>
  <si>
    <t>Montáž revíznej šachty z PVC, DN 315/160 (DN šachty/DN potr. vedenia), hl. 850 do 1200 mm</t>
  </si>
  <si>
    <t>ks</t>
  </si>
  <si>
    <t>903555586</t>
  </si>
  <si>
    <t>34</t>
  </si>
  <si>
    <t>286610000900</t>
  </si>
  <si>
    <t>Priebežné dno DN 315, vtok/výtok DN 160 (PVC hladká rúra), pre PP revízne šachty, PIPELIFE</t>
  </si>
  <si>
    <t>-1790097731</t>
  </si>
  <si>
    <t>35</t>
  </si>
  <si>
    <t>286610026500</t>
  </si>
  <si>
    <t>Predĺženie vlnovcové DN 315 PP, dĺžka 1,25 m, SN 2, pre PP revízne šachty, PIPELIFE</t>
  </si>
  <si>
    <t>-129383953</t>
  </si>
  <si>
    <t>36</t>
  </si>
  <si>
    <t>286610027300</t>
  </si>
  <si>
    <t>Predĺženie teleskopické s poklopom plným, zaťaženie do 1,5 t, pre PP revízne šachty, PIPELIFE</t>
  </si>
  <si>
    <t>-68770186</t>
  </si>
  <si>
    <t>Ostatné konštrukcie a práce-búranie</t>
  </si>
  <si>
    <t>37</t>
  </si>
  <si>
    <t>915711211r</t>
  </si>
  <si>
    <t>Vodorovné značenie čísla a hendikepy, komplet, pravidlá IAAF</t>
  </si>
  <si>
    <t>kpl</t>
  </si>
  <si>
    <t>1994470848</t>
  </si>
  <si>
    <t>38</t>
  </si>
  <si>
    <t>915711212r</t>
  </si>
  <si>
    <t>Vodorovné značenie čiar súvislých šírky 50mm, pravidlá IAAF</t>
  </si>
  <si>
    <t>-159789833</t>
  </si>
  <si>
    <t>2905,55</t>
  </si>
  <si>
    <t>39</t>
  </si>
  <si>
    <t>916561112</t>
  </si>
  <si>
    <t>Osadenie záhonového alebo parkového obrubníka betón., do lôžka z bet. pros. tr. C 16/20 s bočnou oporou</t>
  </si>
  <si>
    <t>291570512</t>
  </si>
  <si>
    <t>461,92</t>
  </si>
  <si>
    <t>40</t>
  </si>
  <si>
    <t>592170001800</t>
  </si>
  <si>
    <t>Obrubník PREMAC parkový, lxšxv 1000x50x200 mm, sivá</t>
  </si>
  <si>
    <t>239725887</t>
  </si>
  <si>
    <t>41</t>
  </si>
  <si>
    <t>592170001400</t>
  </si>
  <si>
    <t>Obrubník PREMAC parkový, lxšxv 500x50x200 mm, sivá</t>
  </si>
  <si>
    <t>516893684</t>
  </si>
  <si>
    <t>42</t>
  </si>
  <si>
    <t>918101112</t>
  </si>
  <si>
    <t>Lôžko pod obrubníky, krajníky alebo obruby z dlažobných kociek z betónu prostého tr. C 16/20</t>
  </si>
  <si>
    <t>853976265</t>
  </si>
  <si>
    <t>(857,734)*0,3*0,1</t>
  </si>
  <si>
    <t>43</t>
  </si>
  <si>
    <t>935141212r</t>
  </si>
  <si>
    <t>Osadenie odvodňovacieho polymérbetónového žľabu, vnútornej šírky 125 mm, triedy B 125</t>
  </si>
  <si>
    <t>-1322175401</t>
  </si>
  <si>
    <t>44</t>
  </si>
  <si>
    <t>592270050900r</t>
  </si>
  <si>
    <t>Odvodňovací žľab bez spádu, dĺ. 1 m, otvorený, svetlá šírka 125 mm, polymérbetón, napr. ACO SPORT 1000</t>
  </si>
  <si>
    <t>-771593453</t>
  </si>
  <si>
    <t>45</t>
  </si>
  <si>
    <t>592270051000r</t>
  </si>
  <si>
    <t>Odvodňovací žľab, bez spádu, dĺ. 1 m, otvorený, svetlá šírka 125 mm, polomer zakrivenia r= 36,5 m, polymérbetón, napr. ACO SPORT 1000</t>
  </si>
  <si>
    <t>166321072</t>
  </si>
  <si>
    <t>46</t>
  </si>
  <si>
    <t>592270051400r</t>
  </si>
  <si>
    <t>Odvodňovací žľab bez spádu, dĺ. 1 m, štrbinový, svetlá šírka 125 mm, polymérbetón, napr. ACO SPORT 1500</t>
  </si>
  <si>
    <t>895689832</t>
  </si>
  <si>
    <t>47</t>
  </si>
  <si>
    <t>592270057700r</t>
  </si>
  <si>
    <t>Plastový rošt/kryt z GFK laminátu, priamy, dĺ. 1,0 m, triedy A 15, pre otvorené odvodňovacie žľaby napr. ACO SPORT 1000</t>
  </si>
  <si>
    <t>1395784996</t>
  </si>
  <si>
    <t>48</t>
  </si>
  <si>
    <t>592270057800r</t>
  </si>
  <si>
    <t>Plastový rošt/kryt z GFK laminátu, polomer zakrivenia r= 36,5 m, dĺ. 1,0 m, triedy A 15, pre otvorené odvodňovacie žľaby napr. ACO SPORT 1000</t>
  </si>
  <si>
    <t>905820144</t>
  </si>
  <si>
    <t>49</t>
  </si>
  <si>
    <t>592270058000r</t>
  </si>
  <si>
    <t>Plastový rošt/kryt z GFK laminátu, polomer zakrivenia r= 36,5 m, dĺ. 1,0 m, triedy A 15, pre štrbinové odvodňovacie žľaby napr. ACO SPORT 1500</t>
  </si>
  <si>
    <t>-1990159989</t>
  </si>
  <si>
    <t>50</t>
  </si>
  <si>
    <t>935141292r</t>
  </si>
  <si>
    <t>Osadenie vpustu vrátane kalového koša pre odvodňovací polymérbetónový žľab vnútornej šírky 125 mm</t>
  </si>
  <si>
    <t>415830037</t>
  </si>
  <si>
    <t>51</t>
  </si>
  <si>
    <t>592270062700r</t>
  </si>
  <si>
    <t>Vpust pre odvodňovacie žľaby otvorené, odtok s tesnením DN 150, výška 500 mm, dĺ. 0,5 m, vrátane kalového koša, polymérbetón, napr. ACO SPORT 1000</t>
  </si>
  <si>
    <t>-51604508</t>
  </si>
  <si>
    <t>52</t>
  </si>
  <si>
    <t>592270066200r</t>
  </si>
  <si>
    <t>Plastový rošt/kryt z GFK laminátu, priamy, dĺ. 0,5 m, triedy A 15, pre otvorené odvodňovacie žľaby napr. ACO SPORT 1000</t>
  </si>
  <si>
    <t>338581628</t>
  </si>
  <si>
    <t>53</t>
  </si>
  <si>
    <t>979081111</t>
  </si>
  <si>
    <t>Odvoz sutiny a vybúraných hmôt na skládku do 1 km</t>
  </si>
  <si>
    <t>1006435234</t>
  </si>
  <si>
    <t>54</t>
  </si>
  <si>
    <t>979081121</t>
  </si>
  <si>
    <t>Odvoz sutiny a vybúraných hmôt na skládku za každý ďalší 1 km</t>
  </si>
  <si>
    <t>788833930</t>
  </si>
  <si>
    <t>123,13*7 'Přepočítané koeficientom množstva</t>
  </si>
  <si>
    <t>55</t>
  </si>
  <si>
    <t>979087212</t>
  </si>
  <si>
    <t>Nakladanie na dopravné prostriedky pre vodorovnú dopravu sutiny</t>
  </si>
  <si>
    <t>-199127337</t>
  </si>
  <si>
    <t>56</t>
  </si>
  <si>
    <t>979089012</t>
  </si>
  <si>
    <t>Poplatok za skladovanie - betón, tehly, dlaždice (17 01 ), ostatné</t>
  </si>
  <si>
    <t>-1539519689</t>
  </si>
  <si>
    <t>99</t>
  </si>
  <si>
    <t>Presun hmôt HSV</t>
  </si>
  <si>
    <t>57</t>
  </si>
  <si>
    <t>998222011</t>
  </si>
  <si>
    <t>Presun hmôt pre pozemné komunikácie s krytom z kameniva (8222, 8225) akejkoľvek dĺžky objektu</t>
  </si>
  <si>
    <t>-1871453327</t>
  </si>
  <si>
    <t>VRN</t>
  </si>
  <si>
    <t>Vedľajšie rozpočtové náklady</t>
  </si>
  <si>
    <t>58</t>
  </si>
  <si>
    <t>000300016</t>
  </si>
  <si>
    <t>Geodetické práce - vykonávané pred výstavbou určenie vytyčovacej siete, vytýčenie staveniska, staveb. objektu</t>
  </si>
  <si>
    <t>1024</t>
  </si>
  <si>
    <t>803370359</t>
  </si>
  <si>
    <t>59</t>
  </si>
  <si>
    <t>000300016r</t>
  </si>
  <si>
    <t>Geodetické práce - vytýčenie staveb. objektu- akreditovaným geodetom IAAF</t>
  </si>
  <si>
    <t>-166435076</t>
  </si>
  <si>
    <t>60</t>
  </si>
  <si>
    <t>000300031</t>
  </si>
  <si>
    <t>Geodetické práce - vykonávané po výstavbe zameranie skutočného vyhotovenia stavby</t>
  </si>
  <si>
    <t>1125738071</t>
  </si>
  <si>
    <t>61</t>
  </si>
  <si>
    <t>000600011</t>
  </si>
  <si>
    <t>Zariadenie staveniska - prevádzkové kancelárie</t>
  </si>
  <si>
    <t>-290944135</t>
  </si>
  <si>
    <t>62</t>
  </si>
  <si>
    <t>001000033</t>
  </si>
  <si>
    <t>Inžinierska činnosť - skúšky a revízie zaťažkávacie skúšky</t>
  </si>
  <si>
    <t>184291931</t>
  </si>
  <si>
    <t>63</t>
  </si>
  <si>
    <t>001000034r</t>
  </si>
  <si>
    <t>Certifikácia štadióna IAAF</t>
  </si>
  <si>
    <t>-525332664</t>
  </si>
  <si>
    <t>PSV - Práce a dodávky PSV</t>
  </si>
  <si>
    <t xml:space="preserve">    767 - Konštrukcie doplnkové kovové</t>
  </si>
  <si>
    <t>1504956129</t>
  </si>
  <si>
    <t>199,573</t>
  </si>
  <si>
    <t>-1095106196</t>
  </si>
  <si>
    <t>(238,68-85,2)*0,1</t>
  </si>
  <si>
    <t>590634349</t>
  </si>
  <si>
    <t>238,68*0,3</t>
  </si>
  <si>
    <t>1313571015</t>
  </si>
  <si>
    <t>-1506582491</t>
  </si>
  <si>
    <t>1*1*1</t>
  </si>
  <si>
    <t>-673761833</t>
  </si>
  <si>
    <t>57,44*0,3*0,4</t>
  </si>
  <si>
    <t>-1452140094</t>
  </si>
  <si>
    <t>1720441900</t>
  </si>
  <si>
    <t>71,604+1+6,893</t>
  </si>
  <si>
    <t>-1755004861</t>
  </si>
  <si>
    <t>79,497*7 'Přepočítané koeficientom množstva</t>
  </si>
  <si>
    <t>1044728589</t>
  </si>
  <si>
    <t>-1669353433</t>
  </si>
  <si>
    <t>79,497*1,7</t>
  </si>
  <si>
    <t>1133260555</t>
  </si>
  <si>
    <t>157,82*1,5</t>
  </si>
  <si>
    <t>-608995112</t>
  </si>
  <si>
    <t>236,73*0,03 'Přepočítané koeficientom množstva</t>
  </si>
  <si>
    <t>348203907</t>
  </si>
  <si>
    <t>161,82*1,1</t>
  </si>
  <si>
    <t>2096177438</t>
  </si>
  <si>
    <t>609046109</t>
  </si>
  <si>
    <t>1225497696</t>
  </si>
  <si>
    <t>584818733</t>
  </si>
  <si>
    <t>-1519232853</t>
  </si>
  <si>
    <t>1532435788</t>
  </si>
  <si>
    <t>1432729290</t>
  </si>
  <si>
    <t>57,44*(0,3+0,3+0,4+0,4)</t>
  </si>
  <si>
    <t>1*1*6</t>
  </si>
  <si>
    <t>1348892991</t>
  </si>
  <si>
    <t>86,416*1,02 'Přepočítané koeficientom množstva</t>
  </si>
  <si>
    <t>212755114</t>
  </si>
  <si>
    <t>Trativod z drenážnych rúrok bez lôžka, vnútorného priem. rúrok 100 mm</t>
  </si>
  <si>
    <t>2078728657</t>
  </si>
  <si>
    <t>57,44</t>
  </si>
  <si>
    <t>-1144877365</t>
  </si>
  <si>
    <t>57,44*0,3*0,05</t>
  </si>
  <si>
    <t>564281111rr</t>
  </si>
  <si>
    <t>Podklad z piesku s rozprestretím, hr. 300 mm (doskočisko)</t>
  </si>
  <si>
    <t>-1153143848</t>
  </si>
  <si>
    <t>8*4*2</t>
  </si>
  <si>
    <t>-9822312</t>
  </si>
  <si>
    <t>148,17</t>
  </si>
  <si>
    <t>-1153418358</t>
  </si>
  <si>
    <t>148,17*1,1</t>
  </si>
  <si>
    <t>-1322785785</t>
  </si>
  <si>
    <t>-2023616778</t>
  </si>
  <si>
    <t>2097195098</t>
  </si>
  <si>
    <t>Športový povrch atletický z SBR 10 mm a EPDM 3 mm, vode priepustný</t>
  </si>
  <si>
    <t>1095316461</t>
  </si>
  <si>
    <t>589170021r</t>
  </si>
  <si>
    <t>Športový povrch atletický z SBR 10 mm, vode priepustný, zosilnený</t>
  </si>
  <si>
    <t>-211688154</t>
  </si>
  <si>
    <t>-539441194</t>
  </si>
  <si>
    <t>161,64</t>
  </si>
  <si>
    <t>-667928061</t>
  </si>
  <si>
    <t>157,82</t>
  </si>
  <si>
    <t>501965006</t>
  </si>
  <si>
    <t>916561211r</t>
  </si>
  <si>
    <t>Osadenie gumového obrubníka betónového, do lôžka zo suchého betónu tr. C 12/15 s bočnou oporou</t>
  </si>
  <si>
    <t>298034323</t>
  </si>
  <si>
    <t>48,48</t>
  </si>
  <si>
    <t>272520005400</t>
  </si>
  <si>
    <t>Obrubník gumovej dlažby - ukončovací diel, 50x200x1000 mm, červený</t>
  </si>
  <si>
    <t>-1705887321</t>
  </si>
  <si>
    <t>48,48*1,01 'Přepočítané koeficientom množstva</t>
  </si>
  <si>
    <t>-893651416</t>
  </si>
  <si>
    <t>(157,82+48,48)*0,3*0,1</t>
  </si>
  <si>
    <t>-2091466941</t>
  </si>
  <si>
    <t>233645702</t>
  </si>
  <si>
    <t>28,938*7 'Přepočítané koeficientom množstva</t>
  </si>
  <si>
    <t>2021807985</t>
  </si>
  <si>
    <t>17630839</t>
  </si>
  <si>
    <t>-937700042</t>
  </si>
  <si>
    <t>PSV</t>
  </si>
  <si>
    <t>Práce a dodávky PSV</t>
  </si>
  <si>
    <t>767</t>
  </si>
  <si>
    <t>Konštrukcie doplnkové kovové</t>
  </si>
  <si>
    <t>7678r</t>
  </si>
  <si>
    <t>-1924417815</t>
  </si>
  <si>
    <t>7678r1</t>
  </si>
  <si>
    <t>981349303</t>
  </si>
  <si>
    <t>767995108</t>
  </si>
  <si>
    <t>Montáž ostatných atypických kovových stavebných doplnkových konštrukcií nad 500 kg (lapač piesku)</t>
  </si>
  <si>
    <t>-1673458941</t>
  </si>
  <si>
    <t>3136r</t>
  </si>
  <si>
    <t>Lapač piesku, kompletná dodávka vrátane gumových rohoží</t>
  </si>
  <si>
    <t>-123485139</t>
  </si>
  <si>
    <t>1036922736</t>
  </si>
  <si>
    <t>-1587650450</t>
  </si>
  <si>
    <t xml:space="preserve">    6 - Úpravy povrchov, podlahy, osadenie</t>
  </si>
  <si>
    <t>113107122</t>
  </si>
  <si>
    <t>Odstránenie krytu v ploche do 200 m2 z kameniva hrubého drveného, hr.100 do 200 mm,  -0,23500t</t>
  </si>
  <si>
    <t>1137481087</t>
  </si>
  <si>
    <t>181,4</t>
  </si>
  <si>
    <t>113107131</t>
  </si>
  <si>
    <t>Odstránenie krytu v ploche do 200 m2 z betónu prostého, hr. vrstvy do 150 mm,  -0,22500t</t>
  </si>
  <si>
    <t>-1888496183</t>
  </si>
  <si>
    <t>-1565985577</t>
  </si>
  <si>
    <t>-1978982397</t>
  </si>
  <si>
    <t>(1392,58-181,4-182,1)*0,1</t>
  </si>
  <si>
    <t>-1774315343</t>
  </si>
  <si>
    <t>182,1*0,3</t>
  </si>
  <si>
    <t>-1301641125</t>
  </si>
  <si>
    <t>(1392,58-185,4-182,1)*0,3</t>
  </si>
  <si>
    <t>(184,4+182,1)*0,1</t>
  </si>
  <si>
    <t>-1313969764</t>
  </si>
  <si>
    <t>131201201</t>
  </si>
  <si>
    <t>Výkop zapaženej jamy v hornine 3, do 100 m3 (vodná priekopa)</t>
  </si>
  <si>
    <t>-1474971358</t>
  </si>
  <si>
    <t>((4,5*1,5)/2)*4,1</t>
  </si>
  <si>
    <t>347011821</t>
  </si>
  <si>
    <t>267,51*0,3*0,4</t>
  </si>
  <si>
    <t>119793987</t>
  </si>
  <si>
    <t>1862805912</t>
  </si>
  <si>
    <t>54,63+344,174+13,838+32,101</t>
  </si>
  <si>
    <t>-1491131035</t>
  </si>
  <si>
    <t>444,743*5 'Přepočítané koeficientom množstva</t>
  </si>
  <si>
    <t>-556912465</t>
  </si>
  <si>
    <t>-993824445</t>
  </si>
  <si>
    <t>54,63*1,2</t>
  </si>
  <si>
    <t>929241178</t>
  </si>
  <si>
    <t>390,113*1,7</t>
  </si>
  <si>
    <t>-155997021</t>
  </si>
  <si>
    <t>144,68</t>
  </si>
  <si>
    <t>212893658</t>
  </si>
  <si>
    <t>144,68*0,03 'Přepočítané koeficientom množstva</t>
  </si>
  <si>
    <t>1401515210</t>
  </si>
  <si>
    <t>1392,58</t>
  </si>
  <si>
    <t>651003674</t>
  </si>
  <si>
    <t>72,34*2,0</t>
  </si>
  <si>
    <t>2037124767</t>
  </si>
  <si>
    <t>-1048965693</t>
  </si>
  <si>
    <t>-1124046811</t>
  </si>
  <si>
    <t>504842112</t>
  </si>
  <si>
    <t>-776840825</t>
  </si>
  <si>
    <t>1425335421</t>
  </si>
  <si>
    <t>267,51*(0,3+0,3+0,4+0,4)</t>
  </si>
  <si>
    <t>-608801105</t>
  </si>
  <si>
    <t>374,514*1,02 'Přepočítané koeficientom množstva</t>
  </si>
  <si>
    <t>-1049286741</t>
  </si>
  <si>
    <t>267,51</t>
  </si>
  <si>
    <t>-82118309</t>
  </si>
  <si>
    <t>267,51*0,3*0,05</t>
  </si>
  <si>
    <t>-830281492</t>
  </si>
  <si>
    <t>-906588132</t>
  </si>
  <si>
    <t>-2004676606</t>
  </si>
  <si>
    <t>-2073820306</t>
  </si>
  <si>
    <t>-354671645</t>
  </si>
  <si>
    <t>1096117132</t>
  </si>
  <si>
    <t>Športový povrch atletický z SBR 10 mm, zosilnený</t>
  </si>
  <si>
    <t>-733749166</t>
  </si>
  <si>
    <t>109,64</t>
  </si>
  <si>
    <t>Úpravy povrchov, podlahy, osadenie</t>
  </si>
  <si>
    <t>631315661</t>
  </si>
  <si>
    <t>Mazanina z betónu prostého (m3) tr. C 20/25 hr.nad 120 do 240 mm</t>
  </si>
  <si>
    <t>1973683514</t>
  </si>
  <si>
    <t>16*0,15</t>
  </si>
  <si>
    <t>631319165</t>
  </si>
  <si>
    <t>Príplatok za prehlad. betónovej mazaniny min. tr.C 8/10 oceľ. hlad. hr. 120-240 mm (10kg/m3)</t>
  </si>
  <si>
    <t>2138177813</t>
  </si>
  <si>
    <t>-345877101</t>
  </si>
  <si>
    <t>72,34</t>
  </si>
  <si>
    <t>229152231</t>
  </si>
  <si>
    <t>1237201434</t>
  </si>
  <si>
    <t>72,34*0,3*0,1</t>
  </si>
  <si>
    <t>203513218</t>
  </si>
  <si>
    <t>-1431836086</t>
  </si>
  <si>
    <t>90,984*5 'Přepočítané koeficientom množstva</t>
  </si>
  <si>
    <t>-1834812</t>
  </si>
  <si>
    <t>237377400</t>
  </si>
  <si>
    <t>472675547</t>
  </si>
  <si>
    <t>7672r</t>
  </si>
  <si>
    <t>Dodávka+ Montáž vybavenia pre skok o tyči (doskočisko, krycia plachta doskočiska, krycia plachta nepremokavá, súprava stojanov 2ks, laminátová latka, rošt pod doskočisko), IAAF</t>
  </si>
  <si>
    <t>1970021699</t>
  </si>
  <si>
    <t>767995105</t>
  </si>
  <si>
    <t>Montáž ostatných atypických kovových stavebných doplnkových konštrukcií nad 50 do 100 kg (skrinka pre skok o tyči)</t>
  </si>
  <si>
    <t>33468325</t>
  </si>
  <si>
    <t>1363r</t>
  </si>
  <si>
    <t>Dodávka skrinky pre skok o tyči+ kryt</t>
  </si>
  <si>
    <t>1270891169</t>
  </si>
  <si>
    <t>P</t>
  </si>
  <si>
    <t>Poznámka k položke:_x000D_
Hmotnosť nerez tabule 3x1500x3000 mm je cca 108 kg/ks.</t>
  </si>
  <si>
    <t>767995105r</t>
  </si>
  <si>
    <t>Montáž ostatných atypických kovových stavebných doplnkových konštrukcií nad 50 do 100 kg (kruh pre vrh guľou)</t>
  </si>
  <si>
    <t>1338169855</t>
  </si>
  <si>
    <t>136rrr</t>
  </si>
  <si>
    <t>Dodávka kruhu pre vrh guľou s príslušenstvom, IAAF</t>
  </si>
  <si>
    <t>-1211260885</t>
  </si>
  <si>
    <t>767995107</t>
  </si>
  <si>
    <t>Montáž ostatných atypických kovových stavebných doplnkových konštrukcií nad 250 do 500 kg (vodná priekopa)</t>
  </si>
  <si>
    <t>-1295985452</t>
  </si>
  <si>
    <t>1362r</t>
  </si>
  <si>
    <t>Dodávka vodnej priekopy s prekážkou komplet s inštalačnou šachtou, krytom a príslušenstvom, IAAF</t>
  </si>
  <si>
    <t>1399413010</t>
  </si>
  <si>
    <t>Poznámka k položke:_x000D_
Hmotnosť nerez tabule 3x1000x2000 mm je cca 48 kg/ks.</t>
  </si>
  <si>
    <t>-1849963801</t>
  </si>
  <si>
    <t>-1602720388</t>
  </si>
  <si>
    <t>-215775890</t>
  </si>
  <si>
    <t>405,46</t>
  </si>
  <si>
    <t>-48188066</t>
  </si>
  <si>
    <t>699604368</t>
  </si>
  <si>
    <t>-82067026</t>
  </si>
  <si>
    <t>461,285*0,3</t>
  </si>
  <si>
    <t>(16*2)*0,3</t>
  </si>
  <si>
    <t>2147226880</t>
  </si>
  <si>
    <t>1981643450</t>
  </si>
  <si>
    <t>86,75*0,3*0,4</t>
  </si>
  <si>
    <t>572974430</t>
  </si>
  <si>
    <t>133201201</t>
  </si>
  <si>
    <t>Výkop šachty nezapaženej, hornina 3 do 100 m3</t>
  </si>
  <si>
    <t>-65743720</t>
  </si>
  <si>
    <t>1*1*0,9*10</t>
  </si>
  <si>
    <t>133201209</t>
  </si>
  <si>
    <t>Príplatok k cenám za lepivosť horniny tr.3</t>
  </si>
  <si>
    <t>-1053386790</t>
  </si>
  <si>
    <t>-1489165654</t>
  </si>
  <si>
    <t>147,986+10,41+9</t>
  </si>
  <si>
    <t>-1994974903</t>
  </si>
  <si>
    <t>167,396*5 'Přepočítané koeficientom množstva</t>
  </si>
  <si>
    <t>-1913180798</t>
  </si>
  <si>
    <t>2045790167</t>
  </si>
  <si>
    <t>167,396*1,7</t>
  </si>
  <si>
    <t>-1959265522</t>
  </si>
  <si>
    <t>-1275095463</t>
  </si>
  <si>
    <t>205,16*0,03 'Přepočítané koeficientom množstva</t>
  </si>
  <si>
    <t>1760487399</t>
  </si>
  <si>
    <t>419,35+16+16</t>
  </si>
  <si>
    <t>-2121926982</t>
  </si>
  <si>
    <t>102,58*2,0</t>
  </si>
  <si>
    <t>1662757557</t>
  </si>
  <si>
    <t>991527446</t>
  </si>
  <si>
    <t>1867487871</t>
  </si>
  <si>
    <t>-1215183474</t>
  </si>
  <si>
    <t>-139439929</t>
  </si>
  <si>
    <t>-667943589</t>
  </si>
  <si>
    <t>86,75*(0,3+0,3+0,4+0,4)</t>
  </si>
  <si>
    <t>-1530322828</t>
  </si>
  <si>
    <t>121,45*1,02 'Přepočítané koeficientom množstva</t>
  </si>
  <si>
    <t>-1817074804</t>
  </si>
  <si>
    <t>86,75</t>
  </si>
  <si>
    <t>271573001</t>
  </si>
  <si>
    <t>Násyp pod základové  konštrukcie so zhutnením zo štrkopiesku fr.0-32 mm (klietka pre hod diskom)</t>
  </si>
  <si>
    <t>855890927</t>
  </si>
  <si>
    <t>0,8*0,8*10*0,1</t>
  </si>
  <si>
    <t>275313611</t>
  </si>
  <si>
    <t>Betón základových pätiek, prostý tr. C 16/20 (klietka pre hod diskom)</t>
  </si>
  <si>
    <t>-1333625830</t>
  </si>
  <si>
    <t>10*(0,8*0,8*0,8)</t>
  </si>
  <si>
    <t>275351217</t>
  </si>
  <si>
    <t>Debnenie stien základových pätiek, zhotovenie-tradičné (klietka pre hod diskom)</t>
  </si>
  <si>
    <t>1260991791</t>
  </si>
  <si>
    <t>0,8*0,8*4*10</t>
  </si>
  <si>
    <t>275351218</t>
  </si>
  <si>
    <t>Debnenie stien základových pätiek, odstránenie-tradičné (klietka pre hod diskom)</t>
  </si>
  <si>
    <t>174480437</t>
  </si>
  <si>
    <t>-1780830434</t>
  </si>
  <si>
    <t>86,75*0,3*0,05</t>
  </si>
  <si>
    <t>-545315038</t>
  </si>
  <si>
    <t>594893298</t>
  </si>
  <si>
    <t>461,28+16*1,1+16*1,1</t>
  </si>
  <si>
    <t>-965855226</t>
  </si>
  <si>
    <t>419,35</t>
  </si>
  <si>
    <t>-1014451476</t>
  </si>
  <si>
    <t>1676693807</t>
  </si>
  <si>
    <t>-726513955</t>
  </si>
  <si>
    <t>-1510227208</t>
  </si>
  <si>
    <t>79,51</t>
  </si>
  <si>
    <t>561741064</t>
  </si>
  <si>
    <t>16*0,15*2</t>
  </si>
  <si>
    <t>2014705019</t>
  </si>
  <si>
    <t>755976885</t>
  </si>
  <si>
    <t>70,58+16+16</t>
  </si>
  <si>
    <t>347421756</t>
  </si>
  <si>
    <t>-340943906</t>
  </si>
  <si>
    <t>102,58*0,3*0,1</t>
  </si>
  <si>
    <t>-1636270328</t>
  </si>
  <si>
    <t>-542682423</t>
  </si>
  <si>
    <t>194,922*5 'Přepočítané koeficientom množstva</t>
  </si>
  <si>
    <t>-399733066</t>
  </si>
  <si>
    <t>685977185</t>
  </si>
  <si>
    <t>-866971682</t>
  </si>
  <si>
    <t>526855669</t>
  </si>
  <si>
    <t>-1232278276</t>
  </si>
  <si>
    <t>136rr</t>
  </si>
  <si>
    <t>Dodávka kruhu pre hod diskom s príslušenstvom, IAAF</t>
  </si>
  <si>
    <t>690834686</t>
  </si>
  <si>
    <t>Montáž ostatných atypických kovových stavebných doplnkových konštrukcií nad 500 kg (klietka pre hod diskom)</t>
  </si>
  <si>
    <t>-422356845</t>
  </si>
  <si>
    <t>3131r</t>
  </si>
  <si>
    <t>Klietka pre hod diskom, hod kladivom. Kompletná dodávka vrátane sietí, IAAF</t>
  </si>
  <si>
    <t>-1967415263</t>
  </si>
  <si>
    <t>140544469</t>
  </si>
  <si>
    <t>1303325500</t>
  </si>
  <si>
    <t>ARLAND, s.r.o., Letná 49, 052 01 Spišská Nová Ves</t>
  </si>
  <si>
    <t>Ing.arch. Lukáš Mihalko</t>
  </si>
  <si>
    <t>Ing.arch. Lukáš Mihalko, ARLAND, s.r.o., Letná 49, 052 01 Spišská Nová Ves</t>
  </si>
  <si>
    <t xml:space="preserve">ROZPOČET  </t>
  </si>
  <si>
    <t xml:space="preserve">Zhotoviteľ:   </t>
  </si>
  <si>
    <t xml:space="preserve">Miesto:  </t>
  </si>
  <si>
    <t>Č.</t>
  </si>
  <si>
    <t>Kód položky</t>
  </si>
  <si>
    <t>Množstvo celkom</t>
  </si>
  <si>
    <t>Cena jednotková</t>
  </si>
  <si>
    <t>Cena celkom</t>
  </si>
  <si>
    <t>Hmotnosť celkom</t>
  </si>
  <si>
    <t xml:space="preserve">Práce a dodávky HSV   </t>
  </si>
  <si>
    <t xml:space="preserve">Celkom   </t>
  </si>
  <si>
    <t xml:space="preserve">Objednávateľ:   </t>
  </si>
  <si>
    <t xml:space="preserve">Spracoval:   </t>
  </si>
  <si>
    <t>SO 07</t>
  </si>
  <si>
    <t>Osvetlenie areálu</t>
  </si>
  <si>
    <t>SO 07.1</t>
  </si>
  <si>
    <t>SO 08</t>
  </si>
  <si>
    <t>Návrh základových konštrukcií</t>
  </si>
  <si>
    <t>NN prípojka</t>
  </si>
  <si>
    <t>Odberné elektrické zariadenie</t>
  </si>
  <si>
    <t>SO 09</t>
  </si>
  <si>
    <t>Rozpočet</t>
  </si>
  <si>
    <t>Vypracoval :</t>
  </si>
  <si>
    <t>Ing. Slavomír  Palenčár</t>
  </si>
  <si>
    <t>Dňa :</t>
  </si>
  <si>
    <t>P.č.</t>
  </si>
  <si>
    <t>Názov položky</t>
  </si>
  <si>
    <t>Množ.</t>
  </si>
  <si>
    <t>Materiál</t>
  </si>
  <si>
    <t>Materiál spolu</t>
  </si>
  <si>
    <t>Montáž</t>
  </si>
  <si>
    <t>Montáž spolu</t>
  </si>
  <si>
    <t>A. Rozvádzač</t>
  </si>
  <si>
    <t>Rozvádzač RP1 podľa výkresu</t>
  </si>
  <si>
    <t>Rozvádzač RP2 podľa výkresu</t>
  </si>
  <si>
    <t>Rozvádzač RP3 podľa výkresu</t>
  </si>
  <si>
    <t>Rozvádzač RP4 podľa výkresu</t>
  </si>
  <si>
    <t>Podstavce pod rozvádzače (osadenie do zeme)</t>
  </si>
  <si>
    <t>B. Káble a vodiče</t>
  </si>
  <si>
    <t>Kábel AYKY-J 4x70</t>
  </si>
  <si>
    <t>Kábel AYKY-J 4x50</t>
  </si>
  <si>
    <t>prípl. za zaťahovanie káb. pri váhe káb. do 4kg</t>
  </si>
  <si>
    <t>Kábel AYKY-J 4x25</t>
  </si>
  <si>
    <t>Kábel CYKY-J 12x1,5</t>
  </si>
  <si>
    <t>Kábel CYKY-J 5x4</t>
  </si>
  <si>
    <t>Kábel CYKY-J 3x1,5</t>
  </si>
  <si>
    <t>Kábel CYKY-J 3x2,5</t>
  </si>
  <si>
    <t>prípl. za zaťahovanie káb. pri váhe káb. do 2kg</t>
  </si>
  <si>
    <t>Ukonč.vod.v rozv.vr.zap.a konc.do 70 mm2</t>
  </si>
  <si>
    <t>Ukonč.káb.zmršt.zákl.do 4x70 mm2, 502K046/S</t>
  </si>
  <si>
    <t>Ukonč.vod.v rozv.vr.zap.a konc.do 50 mm2</t>
  </si>
  <si>
    <t>Ukonč.káb.zmršt.zákl.do 4x50 mm2, 502K046/S</t>
  </si>
  <si>
    <t>Ukonč.vod.v rozv.vr.zap.a konc.do 4mm2</t>
  </si>
  <si>
    <t>Ukonč.vod.v rozv.vr.zap.a konc.do 2.5mm2</t>
  </si>
  <si>
    <t>fólia výstražná z PVC šírky 33cm</t>
  </si>
  <si>
    <t>Chránička KF 09110_BB</t>
  </si>
  <si>
    <t>Chránička KF 09063_BA</t>
  </si>
  <si>
    <t>Chránička KF 09040_BB</t>
  </si>
  <si>
    <t>Optická chránička 40mm, AS, (kat.zn.-06040 AS100) (KOPOS)</t>
  </si>
  <si>
    <t>Zemná krabica pochôdza zas.i 2x16A/230V, IP66 – komplet , výkop betonáž  , Legrand 088064,088069,088062</t>
  </si>
  <si>
    <t>Uzem. v zemi FeZn 30x4 vr.svoriek;prepoj.aj.</t>
  </si>
  <si>
    <t>Ekvipotenciálna svorkovnica 1809</t>
  </si>
  <si>
    <t>C. Stožiare</t>
  </si>
  <si>
    <t>Stožiar s výložníkom  výšky 23m - OSO-V-20-20-50xx-Z</t>
  </si>
  <si>
    <t>Základový rošt ZRK-30-850/1500-16-S</t>
  </si>
  <si>
    <t>Bezpečnostný postroj TITAN 2P</t>
  </si>
  <si>
    <t>Brzda AC360</t>
  </si>
  <si>
    <t>Svietidlo Leader Light Ltd. LL Stadium 4K 600W 56K C90 45st LL Stadium 4K 600W 56K C90 45st (Typ 1)</t>
  </si>
  <si>
    <t>Svietidlo LL STREET M36 25/30/40/50/60/75 W</t>
  </si>
  <si>
    <t>Spojovacia skrinka prívod 1 ks 5x4, výdod 5ks 3x2,5 pre svietidlá IP65 , WST4040210</t>
  </si>
  <si>
    <t>Spojovacia skrinka prívod 1 ks 5x4, výdod 10ks 3x2,5 pre svietidlá IP65 WST4050210</t>
  </si>
  <si>
    <t>Plošina</t>
  </si>
  <si>
    <t>hod</t>
  </si>
  <si>
    <t>Žeriav</t>
  </si>
  <si>
    <t>D. Zemné práce</t>
  </si>
  <si>
    <t>Kábel.ryha 35cm/šír. 80cm/hl. zem.tr.3</t>
  </si>
  <si>
    <t>Ruč.zah.káb.ryhy 35cm šír.80cm hl.zem.tr.3</t>
  </si>
  <si>
    <t>Zriad.lôž/kop.piesk.zakr.hr.10cm tehl.naprieč 35cm</t>
  </si>
  <si>
    <t>provizórna úprava terénu zem.tr.3</t>
  </si>
  <si>
    <t>Betonový základ armovaný 3500x3500x1400mm viť PD statiky + výkop</t>
  </si>
  <si>
    <t>E. Ostatné nešpecifikované práce</t>
  </si>
  <si>
    <t>Odborná prehliadka a skúška</t>
  </si>
  <si>
    <t>Ovladánie osvetlenia KNX v RP1</t>
  </si>
  <si>
    <t>Projektová dokumentácia skutočného stavu</t>
  </si>
  <si>
    <t>Kompletáž , funkčné skúšky</t>
  </si>
  <si>
    <t>hod.</t>
  </si>
  <si>
    <t>Doprava</t>
  </si>
  <si>
    <t>%</t>
  </si>
  <si>
    <t>Podružný materiál</t>
  </si>
  <si>
    <t>PPV</t>
  </si>
  <si>
    <t>Celkom bez DPH</t>
  </si>
  <si>
    <t>Celkom z DPH</t>
  </si>
  <si>
    <t>Rozvádzač RE ,ERP.M F663 100A-100/5A (B-PLHT)P2 240/240 +zemný diel</t>
  </si>
  <si>
    <t>Istiaca a rozpojovacia skriňa SR 4 DIN0 VV 4/1 P2 IP2    +Keramzit</t>
  </si>
  <si>
    <t>Kábel AYKY-J 3x240+120</t>
  </si>
  <si>
    <t>Ukonč.káb.zmršt.zákl.do 4x240 mm2</t>
  </si>
  <si>
    <t>ukonč.vod.v rozv.vr.zap.a konc.do 120 mm2</t>
  </si>
  <si>
    <t>ukonč.vod.v rozv.vr.zap.a konc.do 240 mm2</t>
  </si>
  <si>
    <t>kábel.ryha 50cm/šír. 120cm/hl. zem.tr.5</t>
  </si>
  <si>
    <t>ruč.zah.káb.ryhy 50cm šír.120cm hl.zem.tr.5</t>
  </si>
  <si>
    <t>rezanie špáry v asfalte alebo betóne</t>
  </si>
  <si>
    <t>búranie živičných povrchov do 3-5cm</t>
  </si>
  <si>
    <t>Vozovka z betónu, jedna vrstva 20cm</t>
  </si>
  <si>
    <t>Asfaltova vrstva</t>
  </si>
  <si>
    <t>jáma pre rozp./prip. skriňu</t>
  </si>
  <si>
    <t>E. Ostatné</t>
  </si>
  <si>
    <t>Nepredvídané práce</t>
  </si>
  <si>
    <t>Chodník okolo atletického oválu</t>
  </si>
  <si>
    <t xml:space="preserve">Zemné práce   </t>
  </si>
  <si>
    <t>111101101</t>
  </si>
  <si>
    <t xml:space="preserve">Odstránenie travín a tŕstia s príp. premiestnením a uložením na hromady do 50 m, pri celkovej ploche do 1000m2   </t>
  </si>
  <si>
    <t>131201101.S</t>
  </si>
  <si>
    <t xml:space="preserve">Výkop nezapaženej jamy v hornine 3, do 100 m3   </t>
  </si>
  <si>
    <t>162401121</t>
  </si>
  <si>
    <t xml:space="preserve">Vodorovné premiestnenie výkopku  po spevnenej ceste z  horniny tr.1-4, nad 100 do 1000 m3 na vzdialenosť do 1500 m   </t>
  </si>
  <si>
    <t>167101102</t>
  </si>
  <si>
    <t xml:space="preserve">Nakladanie neuľahnutého výkopku z hornín tr.1-4 nad 100 do 1000 m3   </t>
  </si>
  <si>
    <t xml:space="preserve">Poplatok za skladovanie - zemina a kamenivo (17 05) ostatné, poplatok za odvoz zeminy pre 1)búracie práce   </t>
  </si>
  <si>
    <t>174101001.S</t>
  </si>
  <si>
    <t xml:space="preserve">Zásyp sypaninou so zhutnením jám, šachiet, rýh, zárezov alebo okolo objektov do 100 m3   </t>
  </si>
  <si>
    <t xml:space="preserve">Zakladanie   </t>
  </si>
  <si>
    <t>275321411.S</t>
  </si>
  <si>
    <t xml:space="preserve">Betón základových pätiek, železový (bez výstuže), tr. C 25/30   </t>
  </si>
  <si>
    <t>275351217.S</t>
  </si>
  <si>
    <t xml:space="preserve">Debnenie stien základových pätiek, zhotovenie-tradičné   </t>
  </si>
  <si>
    <t>275351218.S</t>
  </si>
  <si>
    <t xml:space="preserve">Debnenie stien základových pätiek, odstránenie-tradičné   </t>
  </si>
  <si>
    <t>275361821.S</t>
  </si>
  <si>
    <t xml:space="preserve">Výstuž základových pätiek z ocele 10505, spodná výstuž R12   </t>
  </si>
  <si>
    <t>275362021.S</t>
  </si>
  <si>
    <t xml:space="preserve">Výstuž základových pätiek zo zvár. sietí KARI, horná výstuž KY 14   </t>
  </si>
  <si>
    <t>271533001</t>
  </si>
  <si>
    <t xml:space="preserve">Násyp pod základové  konštrukcie so zhutnením z  kameniva hrubého drveného fr.32-63 mm   </t>
  </si>
  <si>
    <t xml:space="preserve">Násyp pod základové  konštrukcie so zhutnením zo štrkopiesku fr.16-32 mm   </t>
  </si>
  <si>
    <t>271573001.S</t>
  </si>
  <si>
    <t xml:space="preserve">Násyp pod základové konštrukcie so zhutnením zo štrkopiesku fr.0-32 mm   </t>
  </si>
  <si>
    <t xml:space="preserve">Komunikácie   </t>
  </si>
  <si>
    <t>596911112</t>
  </si>
  <si>
    <t xml:space="preserve">Kladenie zámkovej dlažby  hr. 6 cm pre peších nad 20 m2   </t>
  </si>
  <si>
    <t>5922902410</t>
  </si>
  <si>
    <t xml:space="preserve">zámková dlažba bez fázy 6 cm, sivá   </t>
  </si>
  <si>
    <t xml:space="preserve">Ostatné konštrukcie a práce-búranie   </t>
  </si>
  <si>
    <t>917762111.P</t>
  </si>
  <si>
    <t xml:space="preserve">Osadenie chodník. obrubníka betónového ležatého do lôžka z betónu prosteho tr. C 12/15 s bočnou oporou, oprava obrubníkov parkoviska   </t>
  </si>
  <si>
    <t>592170003500</t>
  </si>
  <si>
    <t xml:space="preserve">Obrubník SEMMELROCK rovný, lxšxv 1000x100x200 mm, sivá   </t>
  </si>
  <si>
    <t>917762111.S</t>
  </si>
  <si>
    <t xml:space="preserve">Osadenie chodník. obrubníka betónového ležatého do lôžka z betónu prosteho tr. C 12/15 s bočnou oporou   </t>
  </si>
  <si>
    <t>592170001800.S</t>
  </si>
  <si>
    <t xml:space="preserve">Obrubník parkový, lxšxv 1000x50x200 mm, prírodný   </t>
  </si>
  <si>
    <t>918101121.S</t>
  </si>
  <si>
    <t xml:space="preserve">Lôžko pod obrubníky, krajníky alebo obruby z dlažobných kociek zo suchého betónu tr. C 12/15   </t>
  </si>
  <si>
    <t>Revitalizácia atletického štadiónu v Spišskej Novej Vsi</t>
  </si>
  <si>
    <t>00 329 614</t>
  </si>
  <si>
    <t>ROZPOČET S VÝKAZOM VÝMER</t>
  </si>
  <si>
    <t>113152130.S</t>
  </si>
  <si>
    <t xml:space="preserve">Frézovanie asf. podkladu alebo krytu bez prek., plochy do 500 m2, pruh š. do 0,5 m, hr. 50 mm  0,127 t   </t>
  </si>
  <si>
    <t>122202202.S</t>
  </si>
  <si>
    <t xml:space="preserve">Odkopávka a prekopávka nezapažená pre cesty, v hornine 3 nad 100 do 1000 m3   </t>
  </si>
  <si>
    <t>182101101.S</t>
  </si>
  <si>
    <t xml:space="preserve">Svahovanie trvalých svahov v zárezoch v hornine triedy 1-4   </t>
  </si>
  <si>
    <t>460600001.S</t>
  </si>
  <si>
    <t xml:space="preserve">Naloženie zeminy, odvoz do 1 km a zloženie na skládke a jazda späť   </t>
  </si>
  <si>
    <t>460600002.S</t>
  </si>
  <si>
    <t xml:space="preserve">Príplatok za odvoz zeminy za každý ďalší km a jazda späť   </t>
  </si>
  <si>
    <t xml:space="preserve">476 * 10   </t>
  </si>
  <si>
    <t xml:space="preserve">Zvislé a kompletné konštrukcie   </t>
  </si>
  <si>
    <t>389381001.S</t>
  </si>
  <si>
    <t xml:space="preserve">Dobetónovanie konštrukcií   </t>
  </si>
  <si>
    <t xml:space="preserve">80*0,3*0,4   </t>
  </si>
  <si>
    <t>564851111.S</t>
  </si>
  <si>
    <t xml:space="preserve">Podklad zo štrkodrviny s rozprestretím a zhutnením, po zhutnení hr. 150 mm   </t>
  </si>
  <si>
    <t xml:space="preserve">515+477   </t>
  </si>
  <si>
    <t>564861111.S</t>
  </si>
  <si>
    <t xml:space="preserve">Podklad zo štrkodrviny s rozprestretím a zhutnením, po zhutnení hr. 200 mm   </t>
  </si>
  <si>
    <t xml:space="preserve">992*1,2   </t>
  </si>
  <si>
    <t>564871111.S</t>
  </si>
  <si>
    <t xml:space="preserve">Podklad zo štrkodrviny s rozprestretím a zhutnením, po zhutnení hr. 250 mm   </t>
  </si>
  <si>
    <t xml:space="preserve">221*1,1   </t>
  </si>
  <si>
    <t>565151121.S</t>
  </si>
  <si>
    <t xml:space="preserve">Podklad z asfaltového betónu AC 16 P s rozprestretím a zhutnením v pruhu š. nad 3 m, po zhutnení hr. 70 mm   </t>
  </si>
  <si>
    <t xml:space="preserve">954/2   </t>
  </si>
  <si>
    <t>573211108.S</t>
  </si>
  <si>
    <t xml:space="preserve">Postrek asfaltový spojovací bez posypu kamenivom z asfaltu cestného v množstve 0,50 kg/m2   </t>
  </si>
  <si>
    <t xml:space="preserve">477+954   </t>
  </si>
  <si>
    <t>577144221.S</t>
  </si>
  <si>
    <t xml:space="preserve">Asfaltový betón vrstva obrusná AC 11 O v pruhu š. nad 3 m z nemodifik. asfaltu tr. I, po zhutnení hr. 50 mm   </t>
  </si>
  <si>
    <t>596911143.S</t>
  </si>
  <si>
    <t xml:space="preserve">Kladenie betónovej zámkovej dlažby komunikácií pre peších hr. 60 mm pre peších nad 100 do 300 m2 so zriadením lôžka z kameniva hr. 30 mm   </t>
  </si>
  <si>
    <t xml:space="preserve">221 "chodník"   </t>
  </si>
  <si>
    <t xml:space="preserve">200*0,2 "odstavné miesta dopravné značenie"   </t>
  </si>
  <si>
    <t xml:space="preserve">Súčet   </t>
  </si>
  <si>
    <t>592460010600.S</t>
  </si>
  <si>
    <t xml:space="preserve">Dlažba betónová, rozmer 200x100x60 mm, prírodná   </t>
  </si>
  <si>
    <t xml:space="preserve">261 * 1,02   </t>
  </si>
  <si>
    <t>596912214.S</t>
  </si>
  <si>
    <t xml:space="preserve">Kladenie betónovej dlažby z vegetačných tvárnic hr. 80 mm, do lôžka z kameniva ťaženého, veľkosti do 0,25 m2, plochy nad 300 m2   </t>
  </si>
  <si>
    <t>583410002000.S</t>
  </si>
  <si>
    <t xml:space="preserve">Kamenivo drvené hrubé frakcia 8-16 mm   </t>
  </si>
  <si>
    <t xml:space="preserve">515*0,5*0,08*1,5   </t>
  </si>
  <si>
    <t>592460020100.S</t>
  </si>
  <si>
    <t xml:space="preserve">Dlažba betónová zatrávňovacia, rozmer 400x400x80 mm, prírodná   </t>
  </si>
  <si>
    <t>914001111.S</t>
  </si>
  <si>
    <t xml:space="preserve">Osadenie a montáž cestnej zvislej dopravnej značky na stĺpik, stĺp, konzolu alebo objekt   </t>
  </si>
  <si>
    <t>404410037210</t>
  </si>
  <si>
    <t xml:space="preserve">Regulačná značka ZDZ 272 "Parkovanie", Zn lisovaná, V1 - 420 x x420 mm, RA1, P3, E2, SP1   </t>
  </si>
  <si>
    <t>404410038200.S</t>
  </si>
  <si>
    <t xml:space="preserve">Regulačná značka upravujúca prednosť, rozmer 900 mm, retroreflexia RA2, pozinkovaná   </t>
  </si>
  <si>
    <t>404410198800.S</t>
  </si>
  <si>
    <t xml:space="preserve">Dodatková tabuľka, rozmer 500x150 mm, Zn plech so založeným Al okrajovým profilom I. trieda   </t>
  </si>
  <si>
    <t>915711212.S</t>
  </si>
  <si>
    <t xml:space="preserve">Vodorovné dopravné značenie striekané farbou deliacich čiar súvislých šírky 125 mm biela retroreflexná   </t>
  </si>
  <si>
    <t>915721212.S</t>
  </si>
  <si>
    <t xml:space="preserve">Vodorovné dopravné značenie striekané farbou prechodov pre chodcov, šípky, symboly a pod., biela retroreflexná   </t>
  </si>
  <si>
    <t>915791111.S</t>
  </si>
  <si>
    <t xml:space="preserve">Predznačenie pre značenie striekané farbou z náterových hmôt deliace čiary, vodiace prúžky   </t>
  </si>
  <si>
    <t>915791112.S</t>
  </si>
  <si>
    <t xml:space="preserve">Predznačenie pre vodorovné značenie striekané farbou alebo vykonávané z náterových hmôt   </t>
  </si>
  <si>
    <t>916361111.S</t>
  </si>
  <si>
    <t xml:space="preserve">Osadenie cestného obrubníka betónového ležatého do lôžka z betónu prostého tr. C 12/15 s bočnou oporou   </t>
  </si>
  <si>
    <t>592170002200.S</t>
  </si>
  <si>
    <t xml:space="preserve">Obrubník cestný, lxšxv 1000x150x260 mm, skosenie 120/40 mm   </t>
  </si>
  <si>
    <t xml:space="preserve">290 * 1,01   </t>
  </si>
  <si>
    <t>916561111.S</t>
  </si>
  <si>
    <t xml:space="preserve">Osadenie záhonového alebo parkového obrubníka betón., do lôžka z bet. pros. tr. C 12/15 s bočnou oporou   </t>
  </si>
  <si>
    <t>592170003500.S</t>
  </si>
  <si>
    <t xml:space="preserve">Obrubník rovný, lxšxv 1000x100x200 mm, prírodný   </t>
  </si>
  <si>
    <t xml:space="preserve">103 * 1,01   </t>
  </si>
  <si>
    <t>592170001400.S</t>
  </si>
  <si>
    <t xml:space="preserve">Obrubník parkový, lxšxv 500x50x200 mm, prírodný   </t>
  </si>
  <si>
    <t xml:space="preserve">265 * 1,01   </t>
  </si>
  <si>
    <t>919735111.S</t>
  </si>
  <si>
    <t xml:space="preserve">Rezanie existujúceho asfaltového krytu alebo podkladu hĺbky do 50 mm   </t>
  </si>
  <si>
    <t>979081111.S</t>
  </si>
  <si>
    <t xml:space="preserve">Odvoz sutiny a vybúraných hmôt na skládku do 1 km   </t>
  </si>
  <si>
    <t>979081121.S</t>
  </si>
  <si>
    <t xml:space="preserve">Odvoz sutiny a vybúraných hmôt na skládku za každý ďalší 1 km   </t>
  </si>
  <si>
    <t>979089212.S</t>
  </si>
  <si>
    <t xml:space="preserve">Poplatok za skladovanie - bitúmenové zmesi, uholný decht, dechtové výrobky (17 03 ), ostatné   </t>
  </si>
  <si>
    <t>Spevnené plochy</t>
  </si>
  <si>
    <t>ATLETICKÝ ŠTADIÓN TATRAN, Sadová ulica, k.ú. SNV</t>
  </si>
  <si>
    <t>SO 02 Skok do diaľky</t>
  </si>
  <si>
    <t>SO 01 Atletická dráha</t>
  </si>
  <si>
    <t>Investor:</t>
  </si>
  <si>
    <t>Časť:</t>
  </si>
  <si>
    <t>SO 07 Osvetlenie areálu</t>
  </si>
  <si>
    <t xml:space="preserve">Stavba:   </t>
  </si>
  <si>
    <t>SO 07.1 Návrh základových konštrukcií</t>
  </si>
  <si>
    <t xml:space="preserve">Objekt: </t>
  </si>
  <si>
    <t xml:space="preserve">Dátum:  </t>
  </si>
  <si>
    <t>SO 08 NN prípojka, SO 09 Odberné elektrické zariadenie</t>
  </si>
  <si>
    <t xml:space="preserve">Objekt:   </t>
  </si>
  <si>
    <t xml:space="preserve">Dátum:   </t>
  </si>
  <si>
    <t>Mesto Spišská Nová Ves, Radničné námestie 1843/7, 052 70 SNV</t>
  </si>
  <si>
    <t>neplatca DPH</t>
  </si>
  <si>
    <t>Sektor pre technické disciplíny (skok o tyči, skok do výšky, vrh guľou, hod oštepom, vodná priekopa)</t>
  </si>
  <si>
    <t>SO 10</t>
  </si>
  <si>
    <t>SO 10 Spevnené plochy</t>
  </si>
  <si>
    <t>Dodávka + Montáž vybavenia pre skok o ďaleký (odrazová doska IAAF)</t>
  </si>
  <si>
    <t>Dodávka + Montáž vybavenia pre skok ďaleký (prebehová doska)</t>
  </si>
  <si>
    <t>vyplní uchádzač</t>
  </si>
  <si>
    <t>Sektor pre technické disciplíny (skok do výšky, hod oštepom, hod diskom/kladivom, vrh guľou)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</si>
</sst>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0%"/>
    <numFmt numFmtId="165" formatCode="dd\.mm\.yyyy"/>
    <numFmt numFmtId="166" formatCode="#,##0.00000"/>
    <numFmt numFmtId="167" formatCode="#,##0.000"/>
    <numFmt numFmtId="168" formatCode="#,##0.000;\-#,##0.000"/>
    <numFmt numFmtId="169" formatCode="[$-41B]General"/>
    <numFmt numFmtId="170" formatCode="[$-41B]0"/>
    <numFmt numFmtId="171" formatCode="[$-41B]d&quot;.&quot;m&quot;.&quot;yyyy"/>
    <numFmt numFmtId="172" formatCode="#,##0.00&quot; €&quot;"/>
    <numFmt numFmtId="173" formatCode="[$-41B]#,##0.00"/>
    <numFmt numFmtId="174" formatCode="[$-41B]0.00"/>
  </numFmts>
  <fonts count="85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b/>
      <sz val="12"/>
      <color theme="3" tint="-0.249977111117893"/>
      <name val="Arial CE"/>
      <family val="2"/>
      <charset val="238"/>
    </font>
    <font>
      <b/>
      <sz val="11"/>
      <color theme="3" tint="-0.249977111117893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8"/>
      <name val="Arial CYR"/>
      <charset val="238"/>
    </font>
    <font>
      <b/>
      <sz val="11"/>
      <color indexed="1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8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8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10"/>
      <color rgb="FFFFFFFF"/>
      <name val="Arial CE"/>
      <family val="2"/>
      <charset val="238"/>
    </font>
    <font>
      <b/>
      <sz val="10"/>
      <color rgb="FFFFFF00"/>
      <name val="Arial CE"/>
      <family val="2"/>
      <charset val="238"/>
    </font>
    <font>
      <b/>
      <sz val="10"/>
      <color rgb="FFFFFFFF"/>
      <name val="Arial"/>
      <family val="2"/>
      <charset val="238"/>
    </font>
    <font>
      <b/>
      <sz val="10"/>
      <color rgb="FFFF0000"/>
      <name val="Arial CE"/>
      <family val="2"/>
      <charset val="238"/>
    </font>
    <font>
      <b/>
      <sz val="10"/>
      <color rgb="FFFF0000"/>
      <name val="Arial"/>
      <family val="2"/>
      <charset val="238"/>
    </font>
    <font>
      <b/>
      <sz val="8"/>
      <color theme="1"/>
      <name val="Arial CE"/>
      <family val="2"/>
      <charset val="238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u/>
      <sz val="8"/>
      <color rgb="FF993300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i/>
      <sz val="8"/>
      <color indexed="12"/>
      <name val="Arial CE"/>
      <charset val="238"/>
    </font>
    <font>
      <b/>
      <sz val="11"/>
      <name val="Arial CE"/>
      <charset val="238"/>
    </font>
    <font>
      <sz val="10"/>
      <name val="Arial CE"/>
      <family val="2"/>
    </font>
    <font>
      <b/>
      <sz val="10"/>
      <name val="Arial CE"/>
      <charset val="238"/>
    </font>
    <font>
      <sz val="8"/>
      <color indexed="61"/>
      <name val="Arial CE"/>
      <charset val="238"/>
    </font>
    <font>
      <sz val="8"/>
      <color indexed="63"/>
      <name val="Arial CE"/>
      <charset val="238"/>
    </font>
    <font>
      <b/>
      <sz val="8"/>
      <color theme="3" tint="-0.249977111117893"/>
      <name val="Arial CE"/>
      <family val="2"/>
      <charset val="238"/>
    </font>
    <font>
      <sz val="8"/>
      <color theme="3" tint="-0.249977111117893"/>
      <name val="Arial CE"/>
      <family val="2"/>
      <charset val="238"/>
    </font>
    <font>
      <sz val="11"/>
      <color theme="3" tint="-0.249977111117893"/>
      <name val="Arial CE"/>
      <family val="2"/>
      <charset val="238"/>
    </font>
    <font>
      <b/>
      <sz val="11"/>
      <color theme="7" tint="-0.249977111117893"/>
      <name val="Arial CE"/>
      <family val="2"/>
      <charset val="238"/>
    </font>
    <font>
      <b/>
      <sz val="10"/>
      <color theme="7" tint="-0.249977111117893"/>
      <name val="Arial CE"/>
      <family val="2"/>
      <charset val="238"/>
    </font>
    <font>
      <sz val="8"/>
      <color theme="7" tint="-0.249977111117893"/>
      <name val="Arial CE"/>
      <family val="2"/>
      <charset val="238"/>
    </font>
    <font>
      <sz val="10"/>
      <name val="Arial CE"/>
      <charset val="238"/>
    </font>
    <font>
      <sz val="10"/>
      <color theme="1"/>
      <name val="Arial CE"/>
      <charset val="238"/>
    </font>
    <font>
      <b/>
      <sz val="9"/>
      <color rgb="FFFFFFFF"/>
      <name val="Arial CE"/>
      <family val="2"/>
      <charset val="238"/>
    </font>
    <font>
      <b/>
      <sz val="9"/>
      <color rgb="FFFFFF00"/>
      <name val="Arial CE"/>
      <family val="2"/>
      <charset val="238"/>
    </font>
    <font>
      <b/>
      <sz val="9"/>
      <color rgb="FFFFFFFF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9"/>
      </patternFill>
    </fill>
    <fill>
      <patternFill patternType="solid">
        <fgColor rgb="FFFFFF99"/>
        <bgColor rgb="FFFFFF99"/>
      </patternFill>
    </fill>
    <fill>
      <patternFill patternType="solid">
        <fgColor rgb="FF666699"/>
        <bgColor rgb="FF666699"/>
      </patternFill>
    </fill>
    <fill>
      <patternFill patternType="solid">
        <fgColor rgb="FFF2F2F2"/>
        <bgColor rgb="FFF2F2F2"/>
      </patternFill>
    </fill>
    <fill>
      <patternFill patternType="solid">
        <fgColor rgb="FFE7E6E6"/>
        <bgColor rgb="FFE7E6E6"/>
      </patternFill>
    </fill>
    <fill>
      <patternFill patternType="solid">
        <fgColor theme="0" tint="-0.14999847407452621"/>
        <bgColor indexed="64"/>
      </patternFill>
    </fill>
  </fills>
  <borders count="8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969696"/>
      </top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/>
      <diagonal/>
    </border>
    <border>
      <left/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34" fillId="0" borderId="0" applyNumberFormat="0" applyFill="0" applyBorder="0" applyAlignment="0" applyProtection="0"/>
    <xf numFmtId="169" fontId="46" fillId="0" borderId="0"/>
    <xf numFmtId="169" fontId="55" fillId="0" borderId="0">
      <protection locked="0"/>
    </xf>
    <xf numFmtId="0" fontId="60" fillId="0" borderId="0" applyAlignment="0">
      <alignment vertical="top"/>
      <protection locked="0"/>
    </xf>
    <xf numFmtId="0" fontId="60" fillId="0" borderId="0" applyAlignment="0">
      <alignment vertical="top"/>
      <protection locked="0"/>
    </xf>
  </cellStyleXfs>
  <cellXfs count="61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167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3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/>
    <xf numFmtId="0" fontId="35" fillId="0" borderId="0" xfId="0" applyFont="1"/>
    <xf numFmtId="14" fontId="0" fillId="0" borderId="0" xfId="0" applyNumberFormat="1"/>
    <xf numFmtId="14" fontId="0" fillId="0" borderId="5" xfId="0" applyNumberFormat="1" applyFont="1" applyBorder="1" applyAlignment="1">
      <alignment vertical="center"/>
    </xf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3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40" fillId="0" borderId="0" xfId="0" applyFont="1" applyAlignment="1">
      <alignment horizontal="left" vertical="top" wrapText="1"/>
    </xf>
    <xf numFmtId="168" fontId="40" fillId="0" borderId="0" xfId="0" applyNumberFormat="1" applyFont="1" applyAlignment="1">
      <alignment horizontal="right" vertical="top"/>
    </xf>
    <xf numFmtId="0" fontId="42" fillId="5" borderId="23" xfId="0" applyFont="1" applyFill="1" applyBorder="1" applyAlignment="1">
      <alignment horizontal="center" vertical="center" wrapText="1"/>
    </xf>
    <xf numFmtId="37" fontId="43" fillId="0" borderId="0" xfId="0" applyNumberFormat="1" applyFont="1" applyAlignment="1" applyProtection="1">
      <alignment horizontal="center"/>
      <protection locked="0"/>
    </xf>
    <xf numFmtId="37" fontId="44" fillId="0" borderId="0" xfId="0" applyNumberFormat="1" applyFont="1" applyAlignment="1" applyProtection="1">
      <alignment horizontal="center"/>
      <protection locked="0"/>
    </xf>
    <xf numFmtId="4" fontId="36" fillId="0" borderId="0" xfId="0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170" fontId="47" fillId="6" borderId="0" xfId="2" applyNumberFormat="1" applyFont="1" applyFill="1" applyAlignment="1">
      <alignment horizontal="left" vertical="center"/>
    </xf>
    <xf numFmtId="169" fontId="46" fillId="6" borderId="0" xfId="2" applyFill="1" applyAlignment="1">
      <alignment horizontal="left" vertical="center" wrapText="1"/>
    </xf>
    <xf numFmtId="169" fontId="46" fillId="6" borderId="0" xfId="2" applyFill="1" applyAlignment="1">
      <alignment horizontal="right"/>
    </xf>
    <xf numFmtId="167" fontId="46" fillId="6" borderId="0" xfId="2" applyNumberFormat="1" applyFill="1" applyAlignment="1">
      <alignment horizontal="right"/>
    </xf>
    <xf numFmtId="170" fontId="48" fillId="6" borderId="0" xfId="2" applyNumberFormat="1" applyFont="1" applyFill="1" applyAlignment="1">
      <alignment horizontal="center" vertical="center"/>
    </xf>
    <xf numFmtId="167" fontId="45" fillId="6" borderId="0" xfId="2" applyNumberFormat="1" applyFont="1" applyFill="1" applyAlignment="1">
      <alignment horizontal="right"/>
    </xf>
    <xf numFmtId="167" fontId="45" fillId="6" borderId="0" xfId="2" applyNumberFormat="1" applyFont="1" applyFill="1" applyAlignment="1">
      <alignment horizontal="left"/>
    </xf>
    <xf numFmtId="170" fontId="48" fillId="6" borderId="0" xfId="2" applyNumberFormat="1" applyFont="1" applyFill="1" applyAlignment="1">
      <alignment horizontal="left"/>
    </xf>
    <xf numFmtId="171" fontId="45" fillId="6" borderId="0" xfId="2" applyNumberFormat="1" applyFont="1" applyFill="1" applyAlignment="1">
      <alignment horizontal="right"/>
    </xf>
    <xf numFmtId="170" fontId="46" fillId="6" borderId="0" xfId="2" applyNumberFormat="1" applyFill="1" applyAlignment="1">
      <alignment horizontal="center" vertical="center"/>
    </xf>
    <xf numFmtId="170" fontId="49" fillId="7" borderId="24" xfId="2" applyNumberFormat="1" applyFont="1" applyFill="1" applyBorder="1" applyAlignment="1">
      <alignment horizontal="center" vertical="center"/>
    </xf>
    <xf numFmtId="169" fontId="50" fillId="7" borderId="25" xfId="2" applyFont="1" applyFill="1" applyBorder="1" applyAlignment="1">
      <alignment horizontal="left" vertical="center" wrapText="1"/>
    </xf>
    <xf numFmtId="169" fontId="49" fillId="7" borderId="25" xfId="2" applyFont="1" applyFill="1" applyBorder="1" applyAlignment="1">
      <alignment horizontal="right" vertical="center" wrapText="1"/>
    </xf>
    <xf numFmtId="172" fontId="51" fillId="7" borderId="25" xfId="2" applyNumberFormat="1" applyFont="1" applyFill="1" applyBorder="1" applyAlignment="1">
      <alignment horizontal="center" vertical="center" wrapText="1"/>
    </xf>
    <xf numFmtId="170" fontId="52" fillId="6" borderId="0" xfId="2" applyNumberFormat="1" applyFont="1" applyFill="1" applyAlignment="1">
      <alignment horizontal="center" vertical="center"/>
    </xf>
    <xf numFmtId="169" fontId="52" fillId="6" borderId="0" xfId="2" applyFont="1" applyFill="1" applyAlignment="1">
      <alignment horizontal="left" vertical="center" wrapText="1"/>
    </xf>
    <xf numFmtId="169" fontId="52" fillId="6" borderId="0" xfId="2" applyFont="1" applyFill="1" applyAlignment="1">
      <alignment horizontal="right" vertical="center"/>
    </xf>
    <xf numFmtId="167" fontId="52" fillId="6" borderId="0" xfId="2" applyNumberFormat="1" applyFont="1" applyFill="1" applyAlignment="1">
      <alignment horizontal="right" vertical="center"/>
    </xf>
    <xf numFmtId="172" fontId="53" fillId="6" borderId="0" xfId="2" applyNumberFormat="1" applyFont="1" applyFill="1" applyAlignment="1">
      <alignment horizontal="left" vertical="center" wrapText="1"/>
    </xf>
    <xf numFmtId="170" fontId="45" fillId="0" borderId="26" xfId="2" applyNumberFormat="1" applyFont="1" applyBorder="1" applyAlignment="1">
      <alignment horizontal="center" vertical="center"/>
    </xf>
    <xf numFmtId="169" fontId="54" fillId="0" borderId="26" xfId="2" applyFont="1" applyBorder="1" applyAlignment="1">
      <alignment horizontal="left" vertical="center" wrapText="1"/>
    </xf>
    <xf numFmtId="169" fontId="54" fillId="0" borderId="27" xfId="2" applyFont="1" applyBorder="1" applyAlignment="1">
      <alignment horizontal="right"/>
    </xf>
    <xf numFmtId="172" fontId="56" fillId="0" borderId="27" xfId="3" applyNumberFormat="1" applyFont="1" applyBorder="1" applyAlignment="1">
      <alignment horizontal="right"/>
      <protection locked="0"/>
    </xf>
    <xf numFmtId="172" fontId="57" fillId="0" borderId="27" xfId="3" applyNumberFormat="1" applyFont="1" applyBorder="1" applyAlignment="1">
      <alignment horizontal="right"/>
      <protection locked="0"/>
    </xf>
    <xf numFmtId="172" fontId="57" fillId="0" borderId="28" xfId="3" applyNumberFormat="1" applyFont="1" applyBorder="1" applyAlignment="1">
      <alignment horizontal="right"/>
      <protection locked="0"/>
    </xf>
    <xf numFmtId="170" fontId="45" fillId="0" borderId="29" xfId="2" applyNumberFormat="1" applyFont="1" applyBorder="1" applyAlignment="1">
      <alignment horizontal="center" vertical="center"/>
    </xf>
    <xf numFmtId="169" fontId="45" fillId="0" borderId="30" xfId="2" applyFont="1" applyBorder="1" applyAlignment="1">
      <alignment horizontal="left" vertical="center" wrapText="1"/>
    </xf>
    <xf numFmtId="169" fontId="45" fillId="0" borderId="30" xfId="2" applyFont="1" applyBorder="1" applyAlignment="1">
      <alignment horizontal="right"/>
    </xf>
    <xf numFmtId="173" fontId="45" fillId="0" borderId="30" xfId="2" applyNumberFormat="1" applyFont="1" applyBorder="1"/>
    <xf numFmtId="172" fontId="58" fillId="0" borderId="30" xfId="3" applyNumberFormat="1" applyFont="1" applyBorder="1" applyAlignment="1">
      <alignment horizontal="right"/>
      <protection locked="0"/>
    </xf>
    <xf numFmtId="169" fontId="45" fillId="0" borderId="29" xfId="2" applyFont="1" applyBorder="1" applyAlignment="1">
      <alignment horizontal="left" vertical="center" wrapText="1"/>
    </xf>
    <xf numFmtId="169" fontId="45" fillId="0" borderId="29" xfId="2" applyFont="1" applyBorder="1" applyAlignment="1">
      <alignment horizontal="right"/>
    </xf>
    <xf numFmtId="173" fontId="45" fillId="0" borderId="29" xfId="2" applyNumberFormat="1" applyFont="1" applyBorder="1"/>
    <xf numFmtId="172" fontId="58" fillId="0" borderId="29" xfId="3" applyNumberFormat="1" applyFont="1" applyBorder="1" applyAlignment="1">
      <alignment horizontal="right"/>
      <protection locked="0"/>
    </xf>
    <xf numFmtId="169" fontId="45" fillId="0" borderId="31" xfId="2" applyFont="1" applyBorder="1" applyAlignment="1">
      <alignment horizontal="left" vertical="center" wrapText="1"/>
    </xf>
    <xf numFmtId="169" fontId="45" fillId="0" borderId="31" xfId="2" applyFont="1" applyBorder="1" applyAlignment="1">
      <alignment horizontal="right"/>
    </xf>
    <xf numFmtId="173" fontId="45" fillId="0" borderId="31" xfId="2" applyNumberFormat="1" applyFont="1" applyBorder="1"/>
    <xf numFmtId="172" fontId="58" fillId="0" borderId="31" xfId="3" applyNumberFormat="1" applyFont="1" applyBorder="1" applyAlignment="1">
      <alignment horizontal="right"/>
      <protection locked="0"/>
    </xf>
    <xf numFmtId="169" fontId="56" fillId="0" borderId="26" xfId="2" applyFont="1" applyBorder="1" applyAlignment="1">
      <alignment horizontal="left" vertical="center" wrapText="1"/>
    </xf>
    <xf numFmtId="173" fontId="54" fillId="0" borderId="27" xfId="2" applyNumberFormat="1" applyFont="1" applyBorder="1" applyAlignment="1">
      <alignment horizontal="right"/>
    </xf>
    <xf numFmtId="169" fontId="58" fillId="0" borderId="30" xfId="2" applyFont="1" applyBorder="1" applyAlignment="1">
      <alignment horizontal="left" vertical="center" wrapText="1"/>
    </xf>
    <xf numFmtId="169" fontId="58" fillId="0" borderId="30" xfId="2" applyFont="1" applyBorder="1" applyAlignment="1">
      <alignment horizontal="right"/>
    </xf>
    <xf numFmtId="173" fontId="45" fillId="0" borderId="30" xfId="2" applyNumberFormat="1" applyFont="1" applyBorder="1" applyAlignment="1">
      <alignment horizontal="right"/>
    </xf>
    <xf numFmtId="169" fontId="58" fillId="0" borderId="29" xfId="2" applyFont="1" applyBorder="1"/>
    <xf numFmtId="173" fontId="45" fillId="0" borderId="29" xfId="2" applyNumberFormat="1" applyFont="1" applyBorder="1" applyAlignment="1">
      <alignment horizontal="right"/>
    </xf>
    <xf numFmtId="169" fontId="45" fillId="0" borderId="29" xfId="2" applyFont="1" applyBorder="1" applyAlignment="1">
      <alignment horizontal="left" vertical="top" wrapText="1"/>
    </xf>
    <xf numFmtId="169" fontId="45" fillId="0" borderId="29" xfId="2" applyFont="1" applyBorder="1" applyAlignment="1">
      <alignment horizontal="right" vertical="top"/>
    </xf>
    <xf numFmtId="173" fontId="45" fillId="0" borderId="29" xfId="2" applyNumberFormat="1" applyFont="1" applyBorder="1" applyAlignment="1">
      <alignment horizontal="right" vertical="top"/>
    </xf>
    <xf numFmtId="172" fontId="58" fillId="0" borderId="29" xfId="3" applyNumberFormat="1" applyFont="1" applyBorder="1" applyAlignment="1">
      <alignment horizontal="right" vertical="top"/>
      <protection locked="0"/>
    </xf>
    <xf numFmtId="172" fontId="58" fillId="0" borderId="30" xfId="3" applyNumberFormat="1" applyFont="1" applyBorder="1" applyAlignment="1">
      <alignment horizontal="right" vertical="top"/>
      <protection locked="0"/>
    </xf>
    <xf numFmtId="173" fontId="45" fillId="0" borderId="31" xfId="2" applyNumberFormat="1" applyFont="1" applyBorder="1" applyAlignment="1">
      <alignment horizontal="right"/>
    </xf>
    <xf numFmtId="172" fontId="56" fillId="0" borderId="27" xfId="2" applyNumberFormat="1" applyFont="1" applyBorder="1" applyAlignment="1">
      <alignment horizontal="right"/>
    </xf>
    <xf numFmtId="169" fontId="45" fillId="0" borderId="31" xfId="2" applyFont="1" applyBorder="1" applyAlignment="1">
      <alignment horizontal="right" vertical="top"/>
    </xf>
    <xf numFmtId="173" fontId="45" fillId="0" borderId="31" xfId="2" applyNumberFormat="1" applyFont="1" applyBorder="1" applyAlignment="1">
      <alignment horizontal="right" vertical="top"/>
    </xf>
    <xf numFmtId="172" fontId="58" fillId="0" borderId="31" xfId="3" applyNumberFormat="1" applyFont="1" applyBorder="1" applyAlignment="1">
      <alignment horizontal="right" vertical="top"/>
      <protection locked="0"/>
    </xf>
    <xf numFmtId="169" fontId="45" fillId="0" borderId="31" xfId="2" applyFont="1" applyBorder="1" applyAlignment="1">
      <alignment horizontal="left" vertical="top" wrapText="1"/>
    </xf>
    <xf numFmtId="174" fontId="45" fillId="0" borderId="29" xfId="2" applyNumberFormat="1" applyFont="1" applyBorder="1" applyAlignment="1">
      <alignment horizontal="right"/>
    </xf>
    <xf numFmtId="169" fontId="59" fillId="8" borderId="26" xfId="2" applyFont="1" applyFill="1" applyBorder="1" applyAlignment="1">
      <alignment horizontal="left" vertical="center" wrapText="1"/>
    </xf>
    <xf numFmtId="169" fontId="59" fillId="8" borderId="27" xfId="2" applyFont="1" applyFill="1" applyBorder="1" applyAlignment="1">
      <alignment horizontal="right"/>
    </xf>
    <xf numFmtId="173" fontId="56" fillId="8" borderId="27" xfId="2" applyNumberFormat="1" applyFont="1" applyFill="1" applyBorder="1" applyAlignment="1">
      <alignment horizontal="right"/>
    </xf>
    <xf numFmtId="172" fontId="59" fillId="8" borderId="27" xfId="2" applyNumberFormat="1" applyFont="1" applyFill="1" applyBorder="1" applyAlignment="1">
      <alignment horizontal="right"/>
    </xf>
    <xf numFmtId="173" fontId="46" fillId="6" borderId="0" xfId="2" applyNumberFormat="1" applyFill="1" applyAlignment="1">
      <alignment horizontal="right"/>
    </xf>
    <xf numFmtId="173" fontId="49" fillId="7" borderId="25" xfId="2" applyNumberFormat="1" applyFont="1" applyFill="1" applyBorder="1" applyAlignment="1">
      <alignment horizontal="center" vertical="center" wrapText="1"/>
    </xf>
    <xf numFmtId="173" fontId="52" fillId="6" borderId="0" xfId="2" applyNumberFormat="1" applyFont="1" applyFill="1" applyAlignment="1">
      <alignment horizontal="right" vertical="center"/>
    </xf>
    <xf numFmtId="169" fontId="45" fillId="0" borderId="30" xfId="2" applyFont="1" applyBorder="1" applyAlignment="1">
      <alignment horizontal="left" vertical="top" wrapText="1"/>
    </xf>
    <xf numFmtId="169" fontId="45" fillId="0" borderId="30" xfId="2" applyFont="1" applyBorder="1" applyAlignment="1">
      <alignment horizontal="right" vertical="top"/>
    </xf>
    <xf numFmtId="173" fontId="45" fillId="0" borderId="30" xfId="2" applyNumberFormat="1" applyFont="1" applyBorder="1" applyAlignment="1">
      <alignment vertical="top"/>
    </xf>
    <xf numFmtId="173" fontId="45" fillId="0" borderId="31" xfId="2" applyNumberFormat="1" applyFont="1" applyBorder="1" applyAlignment="1">
      <alignment vertical="top"/>
    </xf>
    <xf numFmtId="169" fontId="56" fillId="0" borderId="26" xfId="2" applyFont="1" applyBorder="1"/>
    <xf numFmtId="169" fontId="58" fillId="0" borderId="30" xfId="2" applyFont="1" applyBorder="1"/>
    <xf numFmtId="169" fontId="58" fillId="0" borderId="29" xfId="2" applyFont="1" applyBorder="1" applyAlignment="1">
      <alignment horizontal="right"/>
    </xf>
    <xf numFmtId="169" fontId="56" fillId="9" borderId="27" xfId="2" applyFont="1" applyFill="1" applyBorder="1" applyAlignment="1">
      <alignment horizontal="left" vertical="center" wrapText="1"/>
    </xf>
    <xf numFmtId="169" fontId="56" fillId="9" borderId="27" xfId="2" applyFont="1" applyFill="1" applyBorder="1" applyAlignment="1">
      <alignment horizontal="right"/>
    </xf>
    <xf numFmtId="173" fontId="56" fillId="9" borderId="27" xfId="2" applyNumberFormat="1" applyFont="1" applyFill="1" applyBorder="1" applyAlignment="1">
      <alignment horizontal="right"/>
    </xf>
    <xf numFmtId="172" fontId="56" fillId="9" borderId="27" xfId="2" applyNumberFormat="1" applyFont="1" applyFill="1" applyBorder="1" applyAlignment="1">
      <alignment horizontal="right"/>
    </xf>
    <xf numFmtId="172" fontId="56" fillId="9" borderId="28" xfId="2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39" fontId="40" fillId="0" borderId="0" xfId="0" applyNumberFormat="1" applyFont="1" applyAlignment="1">
      <alignment horizontal="right" vertical="top"/>
    </xf>
    <xf numFmtId="0" fontId="19" fillId="0" borderId="0" xfId="0" applyFont="1" applyAlignment="1">
      <alignment horizontal="left" vertical="top" wrapText="1"/>
    </xf>
    <xf numFmtId="39" fontId="19" fillId="0" borderId="0" xfId="0" applyNumberFormat="1" applyFont="1" applyAlignment="1">
      <alignment horizontal="right" vertical="top"/>
    </xf>
    <xf numFmtId="168" fontId="19" fillId="0" borderId="0" xfId="0" applyNumberFormat="1" applyFont="1" applyAlignment="1">
      <alignment horizontal="right" vertical="top"/>
    </xf>
    <xf numFmtId="37" fontId="3" fillId="0" borderId="0" xfId="0" applyNumberFormat="1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 wrapText="1"/>
      <protection locked="0"/>
    </xf>
    <xf numFmtId="168" fontId="3" fillId="0" borderId="0" xfId="0" applyNumberFormat="1" applyFont="1" applyAlignment="1" applyProtection="1">
      <alignment horizontal="right"/>
      <protection locked="0"/>
    </xf>
    <xf numFmtId="0" fontId="62" fillId="0" borderId="0" xfId="4" applyFont="1" applyAlignment="1" applyProtection="1">
      <alignment horizontal="left"/>
    </xf>
    <xf numFmtId="0" fontId="63" fillId="0" borderId="0" xfId="4" applyFont="1" applyAlignment="1" applyProtection="1">
      <alignment horizontal="left"/>
    </xf>
    <xf numFmtId="0" fontId="62" fillId="0" borderId="0" xfId="4" applyFont="1" applyAlignment="1" applyProtection="1">
      <alignment horizontal="left" vertical="center"/>
    </xf>
    <xf numFmtId="0" fontId="64" fillId="0" borderId="0" xfId="4" applyFont="1" applyAlignment="1" applyProtection="1">
      <alignment horizontal="left"/>
    </xf>
    <xf numFmtId="0" fontId="65" fillId="0" borderId="0" xfId="4" applyFont="1" applyAlignment="1" applyProtection="1">
      <alignment horizontal="left"/>
    </xf>
    <xf numFmtId="0" fontId="64" fillId="0" borderId="0" xfId="4" applyFont="1" applyAlignment="1" applyProtection="1">
      <alignment horizontal="left" vertical="top" wrapText="1"/>
    </xf>
    <xf numFmtId="168" fontId="64" fillId="0" borderId="0" xfId="4" applyNumberFormat="1" applyFont="1" applyAlignment="1" applyProtection="1">
      <alignment horizontal="right" vertical="top"/>
    </xf>
    <xf numFmtId="39" fontId="64" fillId="0" borderId="0" xfId="4" applyNumberFormat="1" applyFont="1" applyAlignment="1" applyProtection="1">
      <alignment horizontal="right" vertical="top"/>
    </xf>
    <xf numFmtId="0" fontId="63" fillId="0" borderId="0" xfId="4" applyFont="1" applyAlignment="1" applyProtection="1">
      <alignment horizontal="left" vertical="top" wrapText="1"/>
    </xf>
    <xf numFmtId="39" fontId="63" fillId="0" borderId="0" xfId="4" applyNumberFormat="1" applyFont="1" applyAlignment="1" applyProtection="1">
      <alignment horizontal="right" vertical="top"/>
    </xf>
    <xf numFmtId="168" fontId="63" fillId="0" borderId="0" xfId="4" applyNumberFormat="1" applyFont="1" applyAlignment="1" applyProtection="1">
      <alignment horizontal="right" vertical="top"/>
    </xf>
    <xf numFmtId="0" fontId="42" fillId="5" borderId="23" xfId="4" applyFont="1" applyFill="1" applyBorder="1" applyAlignment="1" applyProtection="1">
      <alignment horizontal="center" vertical="center" wrapText="1"/>
    </xf>
    <xf numFmtId="37" fontId="66" fillId="0" borderId="0" xfId="4" applyNumberFormat="1" applyFont="1" applyAlignment="1">
      <alignment horizontal="center"/>
      <protection locked="0"/>
    </xf>
    <xf numFmtId="0" fontId="66" fillId="0" borderId="0" xfId="4" applyFont="1" applyAlignment="1">
      <alignment horizontal="left" wrapText="1"/>
      <protection locked="0"/>
    </xf>
    <xf numFmtId="168" fontId="66" fillId="0" borderId="0" xfId="4" applyNumberFormat="1" applyFont="1" applyAlignment="1">
      <alignment horizontal="right"/>
      <protection locked="0"/>
    </xf>
    <xf numFmtId="37" fontId="67" fillId="0" borderId="0" xfId="4" applyNumberFormat="1" applyFont="1" applyAlignment="1">
      <alignment horizontal="center"/>
      <protection locked="0"/>
    </xf>
    <xf numFmtId="0" fontId="67" fillId="0" borderId="0" xfId="4" applyFont="1" applyAlignment="1">
      <alignment horizontal="left" wrapText="1"/>
      <protection locked="0"/>
    </xf>
    <xf numFmtId="168" fontId="67" fillId="0" borderId="0" xfId="4" applyNumberFormat="1" applyFont="1" applyAlignment="1">
      <alignment horizontal="right"/>
      <protection locked="0"/>
    </xf>
    <xf numFmtId="37" fontId="69" fillId="0" borderId="0" xfId="4" applyNumberFormat="1" applyFont="1" applyAlignment="1">
      <alignment horizontal="center"/>
      <protection locked="0"/>
    </xf>
    <xf numFmtId="0" fontId="69" fillId="0" borderId="0" xfId="4" applyFont="1" applyAlignment="1">
      <alignment horizontal="left" wrapText="1"/>
      <protection locked="0"/>
    </xf>
    <xf numFmtId="168" fontId="69" fillId="0" borderId="0" xfId="4" applyNumberFormat="1" applyFont="1" applyAlignment="1">
      <alignment horizontal="right"/>
      <protection locked="0"/>
    </xf>
    <xf numFmtId="0" fontId="38" fillId="0" borderId="0" xfId="0" applyFont="1" applyAlignment="1">
      <alignment horizontal="left" vertical="center"/>
    </xf>
    <xf numFmtId="0" fontId="0" fillId="0" borderId="0" xfId="0"/>
    <xf numFmtId="0" fontId="0" fillId="0" borderId="5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38" fillId="0" borderId="0" xfId="0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0" xfId="0"/>
    <xf numFmtId="0" fontId="70" fillId="0" borderId="0" xfId="0" applyFont="1"/>
    <xf numFmtId="0" fontId="60" fillId="0" borderId="0" xfId="5" applyAlignment="1">
      <alignment horizontal="left" vertical="top"/>
      <protection locked="0"/>
    </xf>
    <xf numFmtId="0" fontId="64" fillId="0" borderId="0" xfId="5" applyFont="1" applyAlignment="1" applyProtection="1">
      <alignment horizontal="left"/>
    </xf>
    <xf numFmtId="0" fontId="64" fillId="0" borderId="0" xfId="5" applyFont="1" applyAlignment="1" applyProtection="1">
      <alignment horizontal="left" vertical="top" wrapText="1"/>
    </xf>
    <xf numFmtId="168" fontId="64" fillId="0" borderId="0" xfId="5" applyNumberFormat="1" applyFont="1" applyAlignment="1" applyProtection="1">
      <alignment horizontal="right" vertical="top"/>
    </xf>
    <xf numFmtId="39" fontId="64" fillId="0" borderId="0" xfId="5" applyNumberFormat="1" applyFont="1" applyAlignment="1" applyProtection="1">
      <alignment horizontal="right" vertical="top"/>
    </xf>
    <xf numFmtId="0" fontId="65" fillId="0" borderId="0" xfId="5" applyFont="1" applyAlignment="1" applyProtection="1">
      <alignment horizontal="left"/>
    </xf>
    <xf numFmtId="0" fontId="42" fillId="5" borderId="23" xfId="5" applyFont="1" applyFill="1" applyBorder="1" applyAlignment="1" applyProtection="1">
      <alignment horizontal="center" vertical="center" wrapText="1"/>
    </xf>
    <xf numFmtId="37" fontId="66" fillId="0" borderId="0" xfId="5" applyNumberFormat="1" applyFont="1" applyAlignment="1">
      <alignment horizontal="right"/>
      <protection locked="0"/>
    </xf>
    <xf numFmtId="0" fontId="66" fillId="0" borderId="0" xfId="5" applyFont="1" applyAlignment="1">
      <alignment horizontal="left" wrapText="1"/>
      <protection locked="0"/>
    </xf>
    <xf numFmtId="168" fontId="66" fillId="0" borderId="0" xfId="5" applyNumberFormat="1" applyFont="1" applyAlignment="1">
      <alignment horizontal="right"/>
      <protection locked="0"/>
    </xf>
    <xf numFmtId="37" fontId="67" fillId="0" borderId="0" xfId="5" applyNumberFormat="1" applyFont="1" applyAlignment="1">
      <alignment horizontal="right"/>
      <protection locked="0"/>
    </xf>
    <xf numFmtId="0" fontId="67" fillId="0" borderId="0" xfId="5" applyFont="1" applyAlignment="1">
      <alignment horizontal="left" wrapText="1"/>
      <protection locked="0"/>
    </xf>
    <xf numFmtId="168" fontId="67" fillId="0" borderId="0" xfId="5" applyNumberFormat="1" applyFont="1" applyAlignment="1">
      <alignment horizontal="right"/>
      <protection locked="0"/>
    </xf>
    <xf numFmtId="37" fontId="64" fillId="0" borderId="23" xfId="5" applyNumberFormat="1" applyFont="1" applyBorder="1" applyAlignment="1">
      <alignment horizontal="right"/>
      <protection locked="0"/>
    </xf>
    <xf numFmtId="0" fontId="64" fillId="0" borderId="23" xfId="5" applyFont="1" applyBorder="1" applyAlignment="1">
      <alignment horizontal="left" wrapText="1"/>
      <protection locked="0"/>
    </xf>
    <xf numFmtId="168" fontId="64" fillId="0" borderId="23" xfId="5" applyNumberFormat="1" applyFont="1" applyBorder="1" applyAlignment="1">
      <alignment horizontal="right"/>
      <protection locked="0"/>
    </xf>
    <xf numFmtId="37" fontId="72" fillId="0" borderId="0" xfId="5" applyNumberFormat="1" applyFont="1" applyAlignment="1">
      <alignment horizontal="right"/>
      <protection locked="0"/>
    </xf>
    <xf numFmtId="0" fontId="72" fillId="0" borderId="0" xfId="5" applyFont="1" applyAlignment="1">
      <alignment horizontal="left" wrapText="1"/>
      <protection locked="0"/>
    </xf>
    <xf numFmtId="168" fontId="72" fillId="0" borderId="0" xfId="5" applyNumberFormat="1" applyFont="1" applyAlignment="1">
      <alignment horizontal="right"/>
      <protection locked="0"/>
    </xf>
    <xf numFmtId="37" fontId="73" fillId="0" borderId="0" xfId="5" applyNumberFormat="1" applyFont="1" applyAlignment="1">
      <alignment horizontal="right"/>
      <protection locked="0"/>
    </xf>
    <xf numFmtId="0" fontId="73" fillId="0" borderId="0" xfId="5" applyFont="1" applyAlignment="1">
      <alignment horizontal="left" wrapText="1"/>
      <protection locked="0"/>
    </xf>
    <xf numFmtId="168" fontId="73" fillId="0" borderId="0" xfId="5" applyNumberFormat="1" applyFont="1" applyAlignment="1">
      <alignment horizontal="right"/>
      <protection locked="0"/>
    </xf>
    <xf numFmtId="37" fontId="68" fillId="0" borderId="23" xfId="5" applyNumberFormat="1" applyFont="1" applyBorder="1" applyAlignment="1">
      <alignment horizontal="right"/>
      <protection locked="0"/>
    </xf>
    <xf numFmtId="0" fontId="68" fillId="0" borderId="23" xfId="5" applyFont="1" applyBorder="1" applyAlignment="1">
      <alignment horizontal="left" wrapText="1"/>
      <protection locked="0"/>
    </xf>
    <xf numFmtId="168" fontId="68" fillId="0" borderId="23" xfId="5" applyNumberFormat="1" applyFont="1" applyBorder="1" applyAlignment="1">
      <alignment horizontal="right"/>
      <protection locked="0"/>
    </xf>
    <xf numFmtId="37" fontId="69" fillId="0" borderId="0" xfId="5" applyNumberFormat="1" applyFont="1" applyAlignment="1">
      <alignment horizontal="right"/>
      <protection locked="0"/>
    </xf>
    <xf numFmtId="0" fontId="69" fillId="0" borderId="0" xfId="5" applyFont="1" applyAlignment="1">
      <alignment horizontal="left" wrapText="1"/>
      <protection locked="0"/>
    </xf>
    <xf numFmtId="168" fontId="69" fillId="0" borderId="0" xfId="5" applyNumberFormat="1" applyFont="1" applyAlignment="1">
      <alignment horizontal="right"/>
      <protection locked="0"/>
    </xf>
    <xf numFmtId="37" fontId="60" fillId="0" borderId="0" xfId="5" applyNumberFormat="1" applyAlignment="1">
      <alignment horizontal="right" vertical="top"/>
      <protection locked="0"/>
    </xf>
    <xf numFmtId="0" fontId="60" fillId="0" borderId="0" xfId="5" applyAlignment="1">
      <alignment horizontal="left" vertical="top" wrapText="1"/>
      <protection locked="0"/>
    </xf>
    <xf numFmtId="168" fontId="60" fillId="0" borderId="0" xfId="5" applyNumberFormat="1" applyAlignment="1">
      <alignment horizontal="right" vertical="top"/>
      <protection locked="0"/>
    </xf>
    <xf numFmtId="39" fontId="60" fillId="0" borderId="0" xfId="5" applyNumberFormat="1" applyAlignment="1">
      <alignment horizontal="right" vertical="top"/>
      <protection locked="0"/>
    </xf>
    <xf numFmtId="4" fontId="74" fillId="0" borderId="0" xfId="0" applyNumberFormat="1" applyFont="1" applyAlignment="1">
      <alignment vertical="center"/>
    </xf>
    <xf numFmtId="0" fontId="75" fillId="0" borderId="0" xfId="0" applyFont="1" applyAlignment="1">
      <alignment vertical="center"/>
    </xf>
    <xf numFmtId="0" fontId="76" fillId="0" borderId="0" xfId="0" applyFont="1" applyAlignment="1">
      <alignment vertical="center"/>
    </xf>
    <xf numFmtId="0" fontId="70" fillId="0" borderId="0" xfId="0" applyFont="1" applyAlignment="1">
      <alignment horizontal="left" vertical="center"/>
    </xf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36" xfId="0" applyBorder="1"/>
    <xf numFmtId="0" fontId="1" fillId="0" borderId="0" xfId="0" applyFont="1" applyBorder="1" applyAlignment="1">
      <alignment horizontal="left" vertical="center"/>
    </xf>
    <xf numFmtId="0" fontId="0" fillId="0" borderId="35" xfId="0" applyFont="1" applyBorder="1" applyAlignment="1">
      <alignment vertical="center"/>
    </xf>
    <xf numFmtId="0" fontId="0" fillId="0" borderId="36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5" fillId="0" borderId="0" xfId="0" applyFont="1" applyBorder="1"/>
    <xf numFmtId="0" fontId="35" fillId="0" borderId="36" xfId="0" applyFont="1" applyBorder="1"/>
    <xf numFmtId="0" fontId="0" fillId="0" borderId="3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0" fontId="0" fillId="0" borderId="37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4" borderId="0" xfId="0" applyFont="1" applyFill="1" applyBorder="1" applyAlignment="1">
      <alignment vertical="center"/>
    </xf>
    <xf numFmtId="0" fontId="0" fillId="0" borderId="39" xfId="0" applyFont="1" applyBorder="1" applyAlignment="1">
      <alignment vertical="center"/>
    </xf>
    <xf numFmtId="0" fontId="0" fillId="0" borderId="41" xfId="0" applyFon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4" borderId="38" xfId="0" applyFont="1" applyFill="1" applyBorder="1" applyAlignment="1">
      <alignment vertical="center"/>
    </xf>
    <xf numFmtId="0" fontId="0" fillId="0" borderId="40" xfId="0" applyFont="1" applyBorder="1" applyAlignment="1">
      <alignment vertical="center"/>
    </xf>
    <xf numFmtId="4" fontId="19" fillId="0" borderId="22" xfId="0" applyNumberFormat="1" applyFont="1" applyBorder="1" applyAlignment="1" applyProtection="1">
      <alignment vertical="center"/>
      <protection locked="0"/>
    </xf>
    <xf numFmtId="4" fontId="9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4" fontId="31" fillId="0" borderId="22" xfId="0" applyNumberFormat="1" applyFont="1" applyBorder="1" applyAlignment="1" applyProtection="1">
      <alignment vertical="center"/>
      <protection locked="0"/>
    </xf>
    <xf numFmtId="4" fontId="8" fillId="0" borderId="0" xfId="0" applyNumberFormat="1" applyFont="1" applyAlignment="1"/>
    <xf numFmtId="4" fontId="21" fillId="0" borderId="0" xfId="0" applyNumberFormat="1" applyFont="1" applyAlignment="1"/>
    <xf numFmtId="4" fontId="6" fillId="0" borderId="0" xfId="0" applyNumberFormat="1" applyFont="1" applyAlignment="1"/>
    <xf numFmtId="4" fontId="7" fillId="0" borderId="0" xfId="0" applyNumberFormat="1" applyFont="1" applyAlignment="1"/>
    <xf numFmtId="0" fontId="70" fillId="0" borderId="0" xfId="0" applyFont="1" applyBorder="1" applyAlignment="1"/>
    <xf numFmtId="0" fontId="70" fillId="0" borderId="36" xfId="0" applyFont="1" applyBorder="1" applyAlignment="1"/>
    <xf numFmtId="14" fontId="2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70" fontId="48" fillId="6" borderId="0" xfId="2" applyNumberFormat="1" applyFont="1" applyFill="1" applyAlignment="1">
      <alignment horizontal="left" vertical="center"/>
    </xf>
    <xf numFmtId="0" fontId="48" fillId="6" borderId="0" xfId="2" applyNumberFormat="1" applyFont="1" applyFill="1" applyAlignment="1">
      <alignment horizontal="left"/>
    </xf>
    <xf numFmtId="0" fontId="62" fillId="0" borderId="0" xfId="0" applyFont="1" applyAlignment="1">
      <alignment horizontal="left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14" fontId="40" fillId="0" borderId="0" xfId="0" applyNumberFormat="1" applyFont="1" applyAlignment="1">
      <alignment horizontal="right" vertical="top"/>
    </xf>
    <xf numFmtId="168" fontId="40" fillId="0" borderId="45" xfId="0" applyNumberFormat="1" applyFont="1" applyBorder="1" applyAlignment="1" applyProtection="1">
      <alignment horizontal="right"/>
      <protection locked="0"/>
    </xf>
    <xf numFmtId="4" fontId="0" fillId="0" borderId="44" xfId="0" applyNumberFormat="1" applyBorder="1"/>
    <xf numFmtId="4" fontId="3" fillId="0" borderId="0" xfId="0" applyNumberFormat="1" applyFont="1" applyAlignment="1" applyProtection="1">
      <alignment horizontal="right"/>
      <protection locked="0"/>
    </xf>
    <xf numFmtId="168" fontId="71" fillId="0" borderId="0" xfId="0" applyNumberFormat="1" applyFont="1" applyAlignment="1" applyProtection="1">
      <alignment horizontal="right"/>
      <protection locked="0"/>
    </xf>
    <xf numFmtId="168" fontId="69" fillId="0" borderId="0" xfId="0" applyNumberFormat="1" applyFont="1" applyAlignment="1" applyProtection="1">
      <alignment horizontal="right"/>
      <protection locked="0"/>
    </xf>
    <xf numFmtId="169" fontId="56" fillId="9" borderId="10" xfId="2" applyFont="1" applyFill="1" applyBorder="1" applyAlignment="1">
      <alignment horizontal="left" vertical="center" wrapText="1"/>
    </xf>
    <xf numFmtId="169" fontId="56" fillId="9" borderId="10" xfId="2" applyFont="1" applyFill="1" applyBorder="1" applyAlignment="1">
      <alignment horizontal="right"/>
    </xf>
    <xf numFmtId="173" fontId="56" fillId="9" borderId="10" xfId="2" applyNumberFormat="1" applyFont="1" applyFill="1" applyBorder="1" applyAlignment="1">
      <alignment horizontal="right"/>
    </xf>
    <xf numFmtId="172" fontId="56" fillId="9" borderId="10" xfId="2" applyNumberFormat="1" applyFont="1" applyFill="1" applyBorder="1" applyAlignment="1">
      <alignment horizontal="right"/>
    </xf>
    <xf numFmtId="172" fontId="56" fillId="9" borderId="48" xfId="2" applyNumberFormat="1" applyFont="1" applyFill="1" applyBorder="1" applyAlignment="1">
      <alignment horizontal="right"/>
    </xf>
    <xf numFmtId="169" fontId="56" fillId="9" borderId="49" xfId="2" applyFont="1" applyFill="1" applyBorder="1"/>
    <xf numFmtId="169" fontId="56" fillId="9" borderId="50" xfId="2" applyFont="1" applyFill="1" applyBorder="1" applyAlignment="1">
      <alignment horizontal="right"/>
    </xf>
    <xf numFmtId="173" fontId="56" fillId="9" borderId="50" xfId="2" applyNumberFormat="1" applyFont="1" applyFill="1" applyBorder="1"/>
    <xf numFmtId="172" fontId="56" fillId="9" borderId="50" xfId="2" applyNumberFormat="1" applyFont="1" applyFill="1" applyBorder="1"/>
    <xf numFmtId="172" fontId="56" fillId="9" borderId="51" xfId="2" applyNumberFormat="1" applyFont="1" applyFill="1" applyBorder="1"/>
    <xf numFmtId="170" fontId="45" fillId="0" borderId="53" xfId="2" applyNumberFormat="1" applyFont="1" applyBorder="1" applyAlignment="1">
      <alignment horizontal="center" vertical="center"/>
    </xf>
    <xf numFmtId="169" fontId="54" fillId="0" borderId="54" xfId="2" applyFont="1" applyBorder="1" applyAlignment="1">
      <alignment horizontal="left" vertical="center" wrapText="1"/>
    </xf>
    <xf numFmtId="169" fontId="54" fillId="0" borderId="55" xfId="2" applyFont="1" applyBorder="1" applyAlignment="1">
      <alignment horizontal="right"/>
    </xf>
    <xf numFmtId="167" fontId="54" fillId="0" borderId="55" xfId="2" applyNumberFormat="1" applyFont="1" applyBorder="1" applyAlignment="1">
      <alignment horizontal="right"/>
    </xf>
    <xf numFmtId="172" fontId="56" fillId="0" borderId="55" xfId="3" applyNumberFormat="1" applyFont="1" applyBorder="1" applyAlignment="1">
      <alignment horizontal="right"/>
      <protection locked="0"/>
    </xf>
    <xf numFmtId="172" fontId="57" fillId="0" borderId="55" xfId="3" applyNumberFormat="1" applyFont="1" applyBorder="1" applyAlignment="1">
      <alignment horizontal="right"/>
      <protection locked="0"/>
    </xf>
    <xf numFmtId="172" fontId="57" fillId="0" borderId="56" xfId="3" applyNumberFormat="1" applyFont="1" applyBorder="1" applyAlignment="1">
      <alignment horizontal="right"/>
      <protection locked="0"/>
    </xf>
    <xf numFmtId="170" fontId="45" fillId="0" borderId="57" xfId="2" applyNumberFormat="1" applyFont="1" applyBorder="1" applyAlignment="1">
      <alignment horizontal="center" vertical="center"/>
    </xf>
    <xf numFmtId="172" fontId="58" fillId="0" borderId="58" xfId="3" applyNumberFormat="1" applyFont="1" applyBorder="1" applyAlignment="1">
      <alignment horizontal="right"/>
      <protection locked="0"/>
    </xf>
    <xf numFmtId="170" fontId="45" fillId="0" borderId="59" xfId="2" applyNumberFormat="1" applyFont="1" applyBorder="1" applyAlignment="1">
      <alignment horizontal="center" vertical="center"/>
    </xf>
    <xf numFmtId="172" fontId="57" fillId="0" borderId="60" xfId="3" applyNumberFormat="1" applyFont="1" applyBorder="1" applyAlignment="1">
      <alignment horizontal="right"/>
      <protection locked="0"/>
    </xf>
    <xf numFmtId="172" fontId="58" fillId="0" borderId="58" xfId="3" applyNumberFormat="1" applyFont="1" applyBorder="1" applyAlignment="1">
      <alignment horizontal="right" vertical="top"/>
      <protection locked="0"/>
    </xf>
    <xf numFmtId="172" fontId="58" fillId="0" borderId="61" xfId="3" applyNumberFormat="1" applyFont="1" applyBorder="1" applyAlignment="1">
      <alignment horizontal="right"/>
      <protection locked="0"/>
    </xf>
    <xf numFmtId="172" fontId="58" fillId="0" borderId="62" xfId="3" applyNumberFormat="1" applyFont="1" applyBorder="1" applyAlignment="1">
      <alignment horizontal="right" vertical="top"/>
      <protection locked="0"/>
    </xf>
    <xf numFmtId="170" fontId="46" fillId="0" borderId="57" xfId="2" applyNumberFormat="1" applyBorder="1" applyAlignment="1">
      <alignment horizontal="center" vertical="center"/>
    </xf>
    <xf numFmtId="172" fontId="59" fillId="8" borderId="60" xfId="2" applyNumberFormat="1" applyFont="1" applyFill="1" applyBorder="1" applyAlignment="1">
      <alignment horizontal="right"/>
    </xf>
    <xf numFmtId="170" fontId="46" fillId="0" borderId="59" xfId="2" applyNumberFormat="1" applyBorder="1" applyAlignment="1">
      <alignment horizontal="center" vertical="center"/>
    </xf>
    <xf numFmtId="170" fontId="46" fillId="0" borderId="63" xfId="2" applyNumberFormat="1" applyBorder="1" applyAlignment="1">
      <alignment horizontal="center" vertical="center"/>
    </xf>
    <xf numFmtId="169" fontId="59" fillId="8" borderId="64" xfId="2" applyFont="1" applyFill="1" applyBorder="1" applyAlignment="1">
      <alignment horizontal="left" vertical="center" wrapText="1"/>
    </xf>
    <xf numFmtId="169" fontId="59" fillId="8" borderId="65" xfId="2" applyFont="1" applyFill="1" applyBorder="1" applyAlignment="1">
      <alignment horizontal="right"/>
    </xf>
    <xf numFmtId="173" fontId="56" fillId="8" borderId="65" xfId="2" applyNumberFormat="1" applyFont="1" applyFill="1" applyBorder="1" applyAlignment="1">
      <alignment horizontal="right"/>
    </xf>
    <xf numFmtId="172" fontId="59" fillId="8" borderId="65" xfId="2" applyNumberFormat="1" applyFont="1" applyFill="1" applyBorder="1" applyAlignment="1">
      <alignment horizontal="right"/>
    </xf>
    <xf numFmtId="172" fontId="59" fillId="8" borderId="66" xfId="2" applyNumberFormat="1" applyFont="1" applyFill="1" applyBorder="1" applyAlignment="1">
      <alignment horizontal="right"/>
    </xf>
    <xf numFmtId="0" fontId="40" fillId="0" borderId="46" xfId="0" applyFont="1" applyBorder="1" applyAlignment="1" applyProtection="1">
      <alignment horizontal="left" wrapText="1"/>
      <protection locked="0"/>
    </xf>
    <xf numFmtId="0" fontId="0" fillId="0" borderId="52" xfId="0" applyBorder="1" applyAlignment="1">
      <alignment horizontal="center"/>
    </xf>
    <xf numFmtId="0" fontId="40" fillId="0" borderId="67" xfId="0" applyFont="1" applyBorder="1" applyAlignment="1" applyProtection="1">
      <alignment horizontal="left" wrapText="1"/>
      <protection locked="0"/>
    </xf>
    <xf numFmtId="0" fontId="40" fillId="0" borderId="68" xfId="0" applyFont="1" applyBorder="1" applyAlignment="1" applyProtection="1">
      <alignment horizontal="left" wrapText="1"/>
      <protection locked="0"/>
    </xf>
    <xf numFmtId="168" fontId="40" fillId="0" borderId="69" xfId="0" applyNumberFormat="1" applyFont="1" applyBorder="1" applyAlignment="1" applyProtection="1">
      <alignment horizontal="right"/>
      <protection locked="0"/>
    </xf>
    <xf numFmtId="4" fontId="0" fillId="0" borderId="70" xfId="0" applyNumberFormat="1" applyBorder="1"/>
    <xf numFmtId="168" fontId="64" fillId="0" borderId="71" xfId="0" applyNumberFormat="1" applyFont="1" applyBorder="1" applyAlignment="1" applyProtection="1">
      <alignment horizontal="right"/>
      <protection locked="0"/>
    </xf>
    <xf numFmtId="0" fontId="40" fillId="0" borderId="72" xfId="0" applyFont="1" applyBorder="1" applyAlignment="1" applyProtection="1">
      <alignment horizontal="left" wrapText="1"/>
      <protection locked="0"/>
    </xf>
    <xf numFmtId="168" fontId="64" fillId="0" borderId="73" xfId="0" applyNumberFormat="1" applyFont="1" applyBorder="1" applyAlignment="1" applyProtection="1">
      <alignment horizontal="right"/>
      <protection locked="0"/>
    </xf>
    <xf numFmtId="0" fontId="0" fillId="0" borderId="70" xfId="0" applyBorder="1" applyAlignment="1">
      <alignment horizontal="center"/>
    </xf>
    <xf numFmtId="168" fontId="71" fillId="0" borderId="36" xfId="0" applyNumberFormat="1" applyFont="1" applyBorder="1" applyAlignment="1" applyProtection="1">
      <alignment horizontal="right"/>
      <protection locked="0"/>
    </xf>
    <xf numFmtId="0" fontId="40" fillId="0" borderId="74" xfId="0" applyFont="1" applyBorder="1" applyAlignment="1" applyProtection="1">
      <alignment horizontal="left" wrapText="1"/>
      <protection locked="0"/>
    </xf>
    <xf numFmtId="0" fontId="40" fillId="0" borderId="75" xfId="0" applyFont="1" applyBorder="1" applyAlignment="1" applyProtection="1">
      <alignment horizontal="left" wrapText="1"/>
      <protection locked="0"/>
    </xf>
    <xf numFmtId="168" fontId="40" fillId="0" borderId="76" xfId="0" applyNumberFormat="1" applyFont="1" applyBorder="1" applyAlignment="1" applyProtection="1">
      <alignment horizontal="right"/>
      <protection locked="0"/>
    </xf>
    <xf numFmtId="168" fontId="64" fillId="0" borderId="77" xfId="0" applyNumberFormat="1" applyFont="1" applyBorder="1" applyAlignment="1" applyProtection="1">
      <alignment horizontal="right"/>
      <protection locked="0"/>
    </xf>
    <xf numFmtId="4" fontId="3" fillId="0" borderId="0" xfId="0" applyNumberFormat="1" applyFont="1"/>
    <xf numFmtId="0" fontId="77" fillId="0" borderId="0" xfId="0" applyFont="1" applyAlignment="1" applyProtection="1">
      <alignment horizontal="left" wrapText="1"/>
      <protection locked="0"/>
    </xf>
    <xf numFmtId="168" fontId="77" fillId="0" borderId="0" xfId="0" applyNumberFormat="1" applyFont="1" applyAlignment="1" applyProtection="1">
      <alignment horizontal="right"/>
      <protection locked="0"/>
    </xf>
    <xf numFmtId="4" fontId="77" fillId="0" borderId="0" xfId="0" applyNumberFormat="1" applyFont="1" applyAlignment="1" applyProtection="1">
      <alignment horizontal="right"/>
      <protection locked="0"/>
    </xf>
    <xf numFmtId="0" fontId="78" fillId="0" borderId="0" xfId="0" applyFont="1" applyAlignment="1" applyProtection="1">
      <alignment horizontal="left" wrapText="1"/>
      <protection locked="0"/>
    </xf>
    <xf numFmtId="168" fontId="78" fillId="0" borderId="0" xfId="0" applyNumberFormat="1" applyFont="1" applyAlignment="1" applyProtection="1">
      <alignment horizontal="right"/>
      <protection locked="0"/>
    </xf>
    <xf numFmtId="4" fontId="78" fillId="0" borderId="0" xfId="0" applyNumberFormat="1" applyFont="1" applyAlignment="1" applyProtection="1">
      <alignment horizontal="right"/>
      <protection locked="0"/>
    </xf>
    <xf numFmtId="0" fontId="78" fillId="0" borderId="0" xfId="0" applyFont="1" applyBorder="1" applyAlignment="1" applyProtection="1">
      <alignment horizontal="left" wrapText="1"/>
      <protection locked="0"/>
    </xf>
    <xf numFmtId="168" fontId="78" fillId="0" borderId="0" xfId="0" applyNumberFormat="1" applyFont="1" applyBorder="1" applyAlignment="1" applyProtection="1">
      <alignment horizontal="right"/>
      <protection locked="0"/>
    </xf>
    <xf numFmtId="4" fontId="79" fillId="0" borderId="47" xfId="0" applyNumberFormat="1" applyFont="1" applyBorder="1"/>
    <xf numFmtId="0" fontId="64" fillId="0" borderId="46" xfId="4" applyFont="1" applyBorder="1" applyAlignment="1">
      <alignment horizontal="left" wrapText="1"/>
      <protection locked="0"/>
    </xf>
    <xf numFmtId="0" fontId="68" fillId="0" borderId="46" xfId="4" applyFont="1" applyBorder="1" applyAlignment="1">
      <alignment horizontal="left" wrapText="1"/>
      <protection locked="0"/>
    </xf>
    <xf numFmtId="4" fontId="66" fillId="0" borderId="0" xfId="4" applyNumberFormat="1" applyFont="1" applyAlignment="1">
      <alignment horizontal="right"/>
      <protection locked="0"/>
    </xf>
    <xf numFmtId="4" fontId="67" fillId="0" borderId="0" xfId="4" applyNumberFormat="1" applyFont="1" applyAlignment="1">
      <alignment horizontal="right"/>
      <protection locked="0"/>
    </xf>
    <xf numFmtId="4" fontId="69" fillId="0" borderId="0" xfId="4" applyNumberFormat="1" applyFont="1" applyAlignment="1">
      <alignment horizontal="right"/>
      <protection locked="0"/>
    </xf>
    <xf numFmtId="0" fontId="40" fillId="0" borderId="0" xfId="0" applyFont="1"/>
    <xf numFmtId="3" fontId="64" fillId="0" borderId="78" xfId="4" applyNumberFormat="1" applyFont="1" applyBorder="1" applyAlignment="1">
      <alignment horizontal="center"/>
      <protection locked="0"/>
    </xf>
    <xf numFmtId="0" fontId="64" fillId="0" borderId="67" xfId="4" applyFont="1" applyBorder="1" applyAlignment="1">
      <alignment horizontal="left" wrapText="1"/>
      <protection locked="0"/>
    </xf>
    <xf numFmtId="0" fontId="64" fillId="0" borderId="68" xfId="4" applyFont="1" applyBorder="1" applyAlignment="1">
      <alignment horizontal="left" wrapText="1"/>
      <protection locked="0"/>
    </xf>
    <xf numFmtId="168" fontId="64" fillId="0" borderId="68" xfId="4" applyNumberFormat="1" applyFont="1" applyBorder="1" applyAlignment="1">
      <alignment horizontal="right"/>
      <protection locked="0"/>
    </xf>
    <xf numFmtId="4" fontId="64" fillId="0" borderId="68" xfId="4" applyNumberFormat="1" applyFont="1" applyBorder="1" applyAlignment="1">
      <alignment horizontal="right"/>
      <protection locked="0"/>
    </xf>
    <xf numFmtId="168" fontId="64" fillId="0" borderId="71" xfId="4" applyNumberFormat="1" applyFont="1" applyBorder="1" applyAlignment="1">
      <alignment horizontal="right"/>
      <protection locked="0"/>
    </xf>
    <xf numFmtId="3" fontId="64" fillId="0" borderId="79" xfId="4" applyNumberFormat="1" applyFont="1" applyBorder="1" applyAlignment="1">
      <alignment horizontal="center"/>
      <protection locked="0"/>
    </xf>
    <xf numFmtId="0" fontId="64" fillId="0" borderId="72" xfId="4" applyFont="1" applyBorder="1" applyAlignment="1">
      <alignment horizontal="left" wrapText="1"/>
      <protection locked="0"/>
    </xf>
    <xf numFmtId="168" fontId="64" fillId="0" borderId="72" xfId="4" applyNumberFormat="1" applyFont="1" applyBorder="1" applyAlignment="1">
      <alignment horizontal="right"/>
      <protection locked="0"/>
    </xf>
    <xf numFmtId="4" fontId="64" fillId="0" borderId="72" xfId="4" applyNumberFormat="1" applyFont="1" applyBorder="1" applyAlignment="1">
      <alignment horizontal="right"/>
      <protection locked="0"/>
    </xf>
    <xf numFmtId="168" fontId="64" fillId="0" borderId="73" xfId="4" applyNumberFormat="1" applyFont="1" applyBorder="1" applyAlignment="1">
      <alignment horizontal="right"/>
      <protection locked="0"/>
    </xf>
    <xf numFmtId="3" fontId="67" fillId="0" borderId="35" xfId="4" applyNumberFormat="1" applyFont="1" applyBorder="1" applyAlignment="1">
      <alignment horizontal="center"/>
      <protection locked="0"/>
    </xf>
    <xf numFmtId="0" fontId="67" fillId="0" borderId="0" xfId="4" applyFont="1" applyBorder="1" applyAlignment="1">
      <alignment horizontal="left" wrapText="1"/>
      <protection locked="0"/>
    </xf>
    <xf numFmtId="168" fontId="67" fillId="0" borderId="0" xfId="4" applyNumberFormat="1" applyFont="1" applyBorder="1" applyAlignment="1">
      <alignment horizontal="right"/>
      <protection locked="0"/>
    </xf>
    <xf numFmtId="4" fontId="67" fillId="0" borderId="0" xfId="4" applyNumberFormat="1" applyFont="1" applyBorder="1" applyAlignment="1">
      <alignment horizontal="right"/>
      <protection locked="0"/>
    </xf>
    <xf numFmtId="168" fontId="67" fillId="0" borderId="36" xfId="4" applyNumberFormat="1" applyFont="1" applyBorder="1" applyAlignment="1">
      <alignment horizontal="right"/>
      <protection locked="0"/>
    </xf>
    <xf numFmtId="3" fontId="68" fillId="0" borderId="79" xfId="4" applyNumberFormat="1" applyFont="1" applyBorder="1" applyAlignment="1">
      <alignment horizontal="center"/>
      <protection locked="0"/>
    </xf>
    <xf numFmtId="0" fontId="68" fillId="0" borderId="72" xfId="4" applyFont="1" applyBorder="1" applyAlignment="1">
      <alignment horizontal="left" wrapText="1"/>
      <protection locked="0"/>
    </xf>
    <xf numFmtId="168" fontId="68" fillId="0" borderId="72" xfId="4" applyNumberFormat="1" applyFont="1" applyBorder="1" applyAlignment="1">
      <alignment horizontal="right"/>
      <protection locked="0"/>
    </xf>
    <xf numFmtId="4" fontId="68" fillId="0" borderId="72" xfId="4" applyNumberFormat="1" applyFont="1" applyBorder="1" applyAlignment="1">
      <alignment horizontal="right"/>
      <protection locked="0"/>
    </xf>
    <xf numFmtId="168" fontId="68" fillId="0" borderId="73" xfId="4" applyNumberFormat="1" applyFont="1" applyBorder="1" applyAlignment="1">
      <alignment horizontal="right"/>
      <protection locked="0"/>
    </xf>
    <xf numFmtId="3" fontId="64" fillId="0" borderId="80" xfId="4" applyNumberFormat="1" applyFont="1" applyBorder="1" applyAlignment="1">
      <alignment horizontal="center"/>
      <protection locked="0"/>
    </xf>
    <xf numFmtId="0" fontId="64" fillId="0" borderId="74" xfId="4" applyFont="1" applyBorder="1" applyAlignment="1">
      <alignment horizontal="left" wrapText="1"/>
      <protection locked="0"/>
    </xf>
    <xf numFmtId="0" fontId="64" fillId="0" borderId="75" xfId="4" applyFont="1" applyBorder="1" applyAlignment="1">
      <alignment horizontal="left" wrapText="1"/>
      <protection locked="0"/>
    </xf>
    <xf numFmtId="168" fontId="64" fillId="0" borderId="75" xfId="4" applyNumberFormat="1" applyFont="1" applyBorder="1" applyAlignment="1">
      <alignment horizontal="right"/>
      <protection locked="0"/>
    </xf>
    <xf numFmtId="4" fontId="64" fillId="0" borderId="75" xfId="4" applyNumberFormat="1" applyFont="1" applyBorder="1" applyAlignment="1">
      <alignment horizontal="right"/>
      <protection locked="0"/>
    </xf>
    <xf numFmtId="168" fontId="64" fillId="0" borderId="77" xfId="4" applyNumberFormat="1" applyFont="1" applyBorder="1" applyAlignment="1">
      <alignment horizontal="right"/>
      <protection locked="0"/>
    </xf>
    <xf numFmtId="4" fontId="66" fillId="0" borderId="0" xfId="5" applyNumberFormat="1" applyFont="1" applyAlignment="1">
      <alignment horizontal="right"/>
      <protection locked="0"/>
    </xf>
    <xf numFmtId="4" fontId="67" fillId="0" borderId="0" xfId="5" applyNumberFormat="1" applyFont="1" applyAlignment="1">
      <alignment horizontal="right"/>
      <protection locked="0"/>
    </xf>
    <xf numFmtId="4" fontId="64" fillId="0" borderId="23" xfId="5" applyNumberFormat="1" applyFont="1" applyBorder="1" applyAlignment="1">
      <alignment horizontal="right"/>
      <protection locked="0"/>
    </xf>
    <xf numFmtId="4" fontId="72" fillId="0" borderId="0" xfId="5" applyNumberFormat="1" applyFont="1" applyAlignment="1">
      <alignment horizontal="right"/>
      <protection locked="0"/>
    </xf>
    <xf numFmtId="4" fontId="73" fillId="0" borderId="0" xfId="5" applyNumberFormat="1" applyFont="1" applyAlignment="1">
      <alignment horizontal="right"/>
      <protection locked="0"/>
    </xf>
    <xf numFmtId="4" fontId="68" fillId="0" borderId="23" xfId="5" applyNumberFormat="1" applyFont="1" applyBorder="1" applyAlignment="1">
      <alignment horizontal="right"/>
      <protection locked="0"/>
    </xf>
    <xf numFmtId="4" fontId="69" fillId="0" borderId="0" xfId="5" applyNumberFormat="1" applyFont="1" applyAlignment="1">
      <alignment horizontal="right"/>
      <protection locked="0"/>
    </xf>
    <xf numFmtId="0" fontId="64" fillId="0" borderId="0" xfId="5" applyFont="1" applyAlignment="1" applyProtection="1"/>
    <xf numFmtId="14" fontId="64" fillId="0" borderId="0" xfId="5" applyNumberFormat="1" applyFont="1" applyAlignment="1" applyProtection="1">
      <alignment vertical="center"/>
    </xf>
    <xf numFmtId="0" fontId="80" fillId="0" borderId="0" xfId="0" applyFont="1"/>
    <xf numFmtId="0" fontId="80" fillId="0" borderId="0" xfId="0" applyFont="1" applyAlignment="1">
      <alignment vertical="center"/>
    </xf>
    <xf numFmtId="0" fontId="80" fillId="0" borderId="0" xfId="0" applyFont="1" applyBorder="1" applyAlignment="1">
      <alignment horizontal="left" vertical="center"/>
    </xf>
    <xf numFmtId="0" fontId="80" fillId="0" borderId="0" xfId="0" applyFont="1" applyBorder="1"/>
    <xf numFmtId="0" fontId="81" fillId="6" borderId="0" xfId="2" applyNumberFormat="1" applyFont="1" applyFill="1" applyAlignment="1">
      <alignment horizontal="left"/>
    </xf>
    <xf numFmtId="170" fontId="81" fillId="6" borderId="0" xfId="2" applyNumberFormat="1" applyFont="1" applyFill="1" applyAlignment="1">
      <alignment horizontal="left"/>
    </xf>
    <xf numFmtId="14" fontId="45" fillId="6" borderId="0" xfId="2" applyNumberFormat="1" applyFont="1" applyFill="1" applyAlignment="1">
      <alignment horizontal="right"/>
    </xf>
    <xf numFmtId="170" fontId="82" fillId="7" borderId="24" xfId="2" applyNumberFormat="1" applyFont="1" applyFill="1" applyBorder="1" applyAlignment="1">
      <alignment horizontal="center" vertical="center"/>
    </xf>
    <xf numFmtId="169" fontId="83" fillId="7" borderId="25" xfId="2" applyFont="1" applyFill="1" applyBorder="1" applyAlignment="1">
      <alignment horizontal="left" vertical="center" wrapText="1"/>
    </xf>
    <xf numFmtId="169" fontId="82" fillId="7" borderId="25" xfId="2" applyFont="1" applyFill="1" applyBorder="1" applyAlignment="1">
      <alignment horizontal="right" vertical="center" wrapText="1"/>
    </xf>
    <xf numFmtId="167" fontId="82" fillId="7" borderId="25" xfId="2" applyNumberFormat="1" applyFont="1" applyFill="1" applyBorder="1" applyAlignment="1">
      <alignment horizontal="center" vertical="center" wrapText="1"/>
    </xf>
    <xf numFmtId="172" fontId="84" fillId="7" borderId="25" xfId="2" applyNumberFormat="1" applyFont="1" applyFill="1" applyBorder="1" applyAlignment="1">
      <alignment horizontal="center" vertical="center" wrapText="1"/>
    </xf>
    <xf numFmtId="0" fontId="63" fillId="0" borderId="0" xfId="4" applyFont="1" applyAlignment="1" applyProtection="1">
      <alignment vertical="center"/>
    </xf>
    <xf numFmtId="0" fontId="63" fillId="0" borderId="0" xfId="4" applyFont="1" applyAlignment="1" applyProtection="1">
      <alignment vertical="center" wrapText="1"/>
    </xf>
    <xf numFmtId="14" fontId="64" fillId="0" borderId="0" xfId="4" applyNumberFormat="1" applyFont="1" applyAlignment="1" applyProtection="1">
      <alignment horizontal="right" vertical="top"/>
    </xf>
    <xf numFmtId="0" fontId="63" fillId="0" borderId="0" xfId="0" applyFont="1" applyAlignment="1">
      <alignment horizontal="left"/>
    </xf>
    <xf numFmtId="0" fontId="63" fillId="0" borderId="0" xfId="5" applyFont="1" applyAlignment="1" applyProtection="1">
      <alignment horizontal="left"/>
    </xf>
    <xf numFmtId="0" fontId="63" fillId="0" borderId="0" xfId="5" applyFont="1" applyAlignment="1" applyProtection="1">
      <alignment horizontal="left" vertical="top" wrapText="1"/>
    </xf>
    <xf numFmtId="0" fontId="62" fillId="0" borderId="0" xfId="5" applyFont="1" applyAlignment="1" applyProtection="1">
      <alignment horizontal="left"/>
    </xf>
    <xf numFmtId="0" fontId="62" fillId="0" borderId="0" xfId="5" applyFont="1" applyAlignment="1" applyProtection="1">
      <alignment horizontal="left" vertical="center"/>
    </xf>
    <xf numFmtId="0" fontId="62" fillId="0" borderId="0" xfId="5" applyFont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vertical="center"/>
      <protection locked="0"/>
    </xf>
    <xf numFmtId="0" fontId="19" fillId="0" borderId="22" xfId="0" applyFont="1" applyFill="1" applyBorder="1" applyAlignment="1" applyProtection="1">
      <alignment horizontal="center" vertical="center"/>
      <protection locked="0"/>
    </xf>
    <xf numFmtId="49" fontId="19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22" xfId="0" applyFont="1" applyFill="1" applyBorder="1" applyAlignment="1" applyProtection="1">
      <alignment horizontal="left" vertical="center" wrapText="1"/>
      <protection locked="0"/>
    </xf>
    <xf numFmtId="0" fontId="19" fillId="0" borderId="22" xfId="0" applyFont="1" applyFill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>
      <alignment vertical="center"/>
    </xf>
    <xf numFmtId="0" fontId="20" fillId="0" borderId="14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vertical="center"/>
    </xf>
    <xf numFmtId="166" fontId="20" fillId="0" borderId="15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167" fontId="0" fillId="0" borderId="0" xfId="0" applyNumberFormat="1" applyFont="1" applyFill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30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  <xf numFmtId="167" fontId="9" fillId="0" borderId="0" xfId="0" applyNumberFormat="1" applyFont="1" applyFill="1" applyAlignment="1">
      <alignment vertical="center"/>
    </xf>
    <xf numFmtId="4" fontId="9" fillId="0" borderId="0" xfId="0" applyNumberFormat="1" applyFont="1" applyFill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 wrapText="1"/>
    </xf>
    <xf numFmtId="167" fontId="10" fillId="0" borderId="0" xfId="0" applyNumberFormat="1" applyFont="1" applyFill="1" applyAlignment="1">
      <alignment vertical="center"/>
    </xf>
    <xf numFmtId="4" fontId="10" fillId="0" borderId="0" xfId="0" applyNumberFormat="1" applyFont="1" applyFill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8" fillId="0" borderId="3" xfId="0" applyFont="1" applyFill="1" applyBorder="1" applyAlignment="1"/>
    <xf numFmtId="0" fontId="8" fillId="0" borderId="0" xfId="0" applyFont="1" applyFill="1" applyAlignment="1"/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4" fontId="8" fillId="0" borderId="0" xfId="0" applyNumberFormat="1" applyFont="1" applyFill="1" applyAlignment="1"/>
    <xf numFmtId="4" fontId="7" fillId="0" borderId="0" xfId="0" applyNumberFormat="1" applyFont="1" applyFill="1" applyAlignment="1"/>
    <xf numFmtId="0" fontId="8" fillId="0" borderId="14" xfId="0" applyFont="1" applyFill="1" applyBorder="1" applyAlignment="1"/>
    <xf numFmtId="0" fontId="8" fillId="0" borderId="0" xfId="0" applyFont="1" applyFill="1" applyBorder="1" applyAlignment="1"/>
    <xf numFmtId="166" fontId="8" fillId="0" borderId="0" xfId="0" applyNumberFormat="1" applyFont="1" applyFill="1" applyBorder="1" applyAlignment="1"/>
    <xf numFmtId="166" fontId="8" fillId="0" borderId="15" xfId="0" applyNumberFormat="1" applyFont="1" applyFill="1" applyBorder="1" applyAlignment="1"/>
    <xf numFmtId="0" fontId="8" fillId="0" borderId="0" xfId="0" applyFont="1" applyFill="1" applyAlignment="1">
      <alignment horizontal="center"/>
    </xf>
    <xf numFmtId="167" fontId="8" fillId="0" borderId="0" xfId="0" applyNumberFormat="1" applyFont="1" applyFill="1" applyAlignment="1">
      <alignment vertical="center"/>
    </xf>
    <xf numFmtId="0" fontId="31" fillId="0" borderId="22" xfId="0" applyFont="1" applyFill="1" applyBorder="1" applyAlignment="1" applyProtection="1">
      <alignment horizontal="center" vertical="center"/>
      <protection locked="0"/>
    </xf>
    <xf numFmtId="49" fontId="31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31" fillId="0" borderId="22" xfId="0" applyFont="1" applyFill="1" applyBorder="1" applyAlignment="1" applyProtection="1">
      <alignment horizontal="left" vertical="center" wrapText="1"/>
      <protection locked="0"/>
    </xf>
    <xf numFmtId="0" fontId="31" fillId="0" borderId="22" xfId="0" applyFont="1" applyFill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Fill="1" applyBorder="1" applyAlignment="1" applyProtection="1">
      <alignment vertical="center"/>
      <protection locked="0"/>
    </xf>
    <xf numFmtId="0" fontId="32" fillId="0" borderId="3" xfId="0" applyFont="1" applyFill="1" applyBorder="1" applyAlignment="1">
      <alignment vertical="center"/>
    </xf>
    <xf numFmtId="0" fontId="31" fillId="0" borderId="14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center" vertical="center"/>
    </xf>
    <xf numFmtId="0" fontId="80" fillId="0" borderId="0" xfId="0" applyFont="1" applyBorder="1" applyAlignment="1">
      <alignment horizontal="left"/>
    </xf>
    <xf numFmtId="0" fontId="80" fillId="10" borderId="0" xfId="0" applyFont="1" applyFill="1" applyAlignment="1">
      <alignment horizontal="left"/>
    </xf>
    <xf numFmtId="0" fontId="70" fillId="0" borderId="0" xfId="0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4" fontId="38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7" fontId="2" fillId="0" borderId="0" xfId="0" applyNumberFormat="1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70" fillId="0" borderId="0" xfId="0" applyFont="1" applyAlignment="1">
      <alignment horizontal="left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/>
    </xf>
    <xf numFmtId="4" fontId="38" fillId="0" borderId="0" xfId="0" applyNumberFormat="1" applyFont="1" applyAlignment="1">
      <alignment horizontal="right" vertical="center"/>
    </xf>
    <xf numFmtId="0" fontId="38" fillId="0" borderId="0" xfId="0" applyFont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14" fontId="70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49" fontId="70" fillId="10" borderId="0" xfId="0" applyNumberFormat="1" applyFont="1" applyFill="1" applyAlignment="1">
      <alignment horizontal="left"/>
    </xf>
    <xf numFmtId="14" fontId="70" fillId="10" borderId="0" xfId="0" applyNumberFormat="1" applyFont="1" applyFill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4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4" fontId="37" fillId="0" borderId="0" xfId="0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61" fillId="0" borderId="0" xfId="4" applyFont="1" applyAlignment="1" applyProtection="1">
      <alignment horizontal="center"/>
    </xf>
    <xf numFmtId="0" fontId="61" fillId="0" borderId="0" xfId="4" applyFont="1" applyAlignment="1" applyProtection="1">
      <alignment horizontal="center" vertical="center"/>
    </xf>
    <xf numFmtId="0" fontId="61" fillId="0" borderId="0" xfId="5" applyFont="1" applyAlignment="1" applyProtection="1">
      <alignment horizontal="center" vertical="center"/>
    </xf>
    <xf numFmtId="0" fontId="62" fillId="0" borderId="0" xfId="5" applyFont="1" applyAlignment="1" applyProtection="1">
      <alignment horizontal="center" vertical="center"/>
    </xf>
    <xf numFmtId="0" fontId="64" fillId="0" borderId="0" xfId="5" applyFont="1" applyAlignment="1" applyProtection="1">
      <alignment horizontal="left"/>
    </xf>
    <xf numFmtId="0" fontId="64" fillId="0" borderId="0" xfId="5" applyFont="1" applyAlignment="1" applyProtection="1">
      <alignment horizontal="center" vertical="center"/>
    </xf>
  </cellXfs>
  <cellStyles count="6">
    <cellStyle name="Hypertextové prepojenie" xfId="1" builtinId="8"/>
    <cellStyle name="Normálna" xfId="0" builtinId="0" customBuiltin="1"/>
    <cellStyle name="Normálna 3" xfId="3" xr:uid="{00000000-0005-0000-0000-000001000000}"/>
    <cellStyle name="Normálne 2" xfId="5" xr:uid="{00000000-0005-0000-0000-000003000000}"/>
    <cellStyle name="normálne 2 2" xfId="2" xr:uid="{00000000-0005-0000-0000-000004000000}"/>
    <cellStyle name="Normální 2" xfId="4" xr:uid="{00000000-0005-0000-0000-000005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8"/>
  <sheetViews>
    <sheetView showGridLines="0" view="pageBreakPreview" topLeftCell="A88" zoomScale="96" zoomScaleNormal="100" zoomScaleSheetLayoutView="96" workbookViewId="0">
      <selection activeCell="AG99" sqref="AG99:AM99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12.7109375" customWidth="1"/>
    <col min="35" max="35" width="19.42578125" customWidth="1"/>
    <col min="36" max="36" width="2.42578125" customWidth="1"/>
    <col min="37" max="37" width="0.140625" customWidth="1"/>
    <col min="38" max="38" width="10.42578125" customWidth="1"/>
    <col min="39" max="39" width="5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" customHeight="1">
      <c r="AR2" s="565" t="s">
        <v>5</v>
      </c>
      <c r="AS2" s="565"/>
      <c r="AT2" s="565"/>
      <c r="AU2" s="565"/>
      <c r="AV2" s="565"/>
      <c r="AW2" s="565"/>
      <c r="AX2" s="565"/>
      <c r="AY2" s="565"/>
      <c r="AZ2" s="565"/>
      <c r="BA2" s="565"/>
      <c r="BB2" s="565"/>
      <c r="BC2" s="565"/>
      <c r="BD2" s="565"/>
      <c r="BE2" s="565"/>
      <c r="BS2" s="15" t="s">
        <v>6</v>
      </c>
      <c r="BT2" s="15" t="s">
        <v>7</v>
      </c>
    </row>
    <row r="3" spans="1:74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ht="24.9" customHeight="1">
      <c r="B4" s="18"/>
      <c r="D4" s="19" t="s">
        <v>8</v>
      </c>
      <c r="AR4" s="18"/>
      <c r="AS4" s="20" t="s">
        <v>9</v>
      </c>
      <c r="BS4" s="15" t="s">
        <v>6</v>
      </c>
    </row>
    <row r="5" spans="1:74" ht="12" customHeight="1">
      <c r="B5" s="18"/>
      <c r="D5" s="21" t="s">
        <v>10</v>
      </c>
      <c r="K5" s="569">
        <v>43770</v>
      </c>
      <c r="L5" s="570"/>
      <c r="M5" s="570"/>
      <c r="N5" s="570"/>
      <c r="O5" s="570"/>
      <c r="P5" s="570"/>
      <c r="Q5" s="570"/>
      <c r="R5" s="570"/>
      <c r="S5" s="570"/>
      <c r="T5" s="570"/>
      <c r="U5" s="570"/>
      <c r="V5" s="570"/>
      <c r="W5" s="570"/>
      <c r="X5" s="570"/>
      <c r="Y5" s="570"/>
      <c r="Z5" s="570"/>
      <c r="AA5" s="570"/>
      <c r="AB5" s="570"/>
      <c r="AC5" s="570"/>
      <c r="AD5" s="570"/>
      <c r="AE5" s="570"/>
      <c r="AF5" s="570"/>
      <c r="AG5" s="570"/>
      <c r="AH5" s="570"/>
      <c r="AI5" s="570"/>
      <c r="AJ5" s="570"/>
      <c r="AK5" s="570"/>
      <c r="AL5" s="570"/>
      <c r="AM5" s="570"/>
      <c r="AN5" s="570"/>
      <c r="AO5" s="570"/>
      <c r="AR5" s="18"/>
      <c r="BS5" s="15" t="s">
        <v>6</v>
      </c>
    </row>
    <row r="6" spans="1:74" ht="36.9" customHeight="1">
      <c r="B6" s="18"/>
      <c r="D6" s="23" t="s">
        <v>11</v>
      </c>
      <c r="K6" s="571" t="s">
        <v>867</v>
      </c>
      <c r="L6" s="570"/>
      <c r="M6" s="570"/>
      <c r="N6" s="570"/>
      <c r="O6" s="570"/>
      <c r="P6" s="570"/>
      <c r="Q6" s="570"/>
      <c r="R6" s="570"/>
      <c r="S6" s="570"/>
      <c r="T6" s="570"/>
      <c r="U6" s="570"/>
      <c r="V6" s="570"/>
      <c r="W6" s="570"/>
      <c r="X6" s="570"/>
      <c r="Y6" s="570"/>
      <c r="Z6" s="570"/>
      <c r="AA6" s="570"/>
      <c r="AB6" s="570"/>
      <c r="AC6" s="570"/>
      <c r="AD6" s="570"/>
      <c r="AE6" s="570"/>
      <c r="AF6" s="570"/>
      <c r="AG6" s="570"/>
      <c r="AH6" s="570"/>
      <c r="AI6" s="570"/>
      <c r="AJ6" s="570"/>
      <c r="AK6" s="570"/>
      <c r="AL6" s="570"/>
      <c r="AM6" s="570"/>
      <c r="AN6" s="570"/>
      <c r="AO6" s="570"/>
      <c r="AR6" s="18"/>
      <c r="BS6" s="15" t="s">
        <v>6</v>
      </c>
    </row>
    <row r="7" spans="1:74" ht="12" customHeight="1">
      <c r="B7" s="18"/>
      <c r="D7" s="24" t="s">
        <v>12</v>
      </c>
      <c r="K7" s="22" t="s">
        <v>1</v>
      </c>
      <c r="AK7" s="24" t="s">
        <v>13</v>
      </c>
      <c r="AN7" s="22" t="s">
        <v>1</v>
      </c>
      <c r="AR7" s="18"/>
      <c r="BS7" s="15" t="s">
        <v>6</v>
      </c>
    </row>
    <row r="8" spans="1:74" ht="12" customHeight="1">
      <c r="B8" s="18"/>
      <c r="D8" s="24" t="s">
        <v>14</v>
      </c>
      <c r="K8" s="478" t="s">
        <v>955</v>
      </c>
      <c r="AK8" s="24" t="s">
        <v>16</v>
      </c>
      <c r="AM8" s="595" t="s">
        <v>975</v>
      </c>
      <c r="AN8" s="595"/>
      <c r="AR8" s="18"/>
      <c r="BS8" s="15" t="s">
        <v>6</v>
      </c>
    </row>
    <row r="9" spans="1:74" ht="14.4" customHeight="1">
      <c r="B9" s="18"/>
      <c r="L9" s="283"/>
      <c r="AR9" s="18"/>
      <c r="BS9" s="15" t="s">
        <v>6</v>
      </c>
    </row>
    <row r="10" spans="1:74" ht="12" customHeight="1">
      <c r="B10" s="18"/>
      <c r="D10" s="24" t="s">
        <v>17</v>
      </c>
      <c r="K10" s="478" t="s">
        <v>968</v>
      </c>
      <c r="M10" s="161"/>
      <c r="N10" s="161"/>
      <c r="O10" s="161"/>
      <c r="P10" s="161"/>
      <c r="Q10" s="161"/>
      <c r="R10" s="161"/>
      <c r="S10" s="161"/>
      <c r="AK10" s="24" t="s">
        <v>18</v>
      </c>
      <c r="AM10" s="575" t="s">
        <v>868</v>
      </c>
      <c r="AN10" s="575"/>
      <c r="AR10" s="18"/>
      <c r="BS10" s="15" t="s">
        <v>6</v>
      </c>
    </row>
    <row r="11" spans="1:74" ht="18.45" customHeight="1">
      <c r="B11" s="18"/>
      <c r="E11" s="22" t="s">
        <v>15</v>
      </c>
      <c r="AK11" s="24" t="s">
        <v>19</v>
      </c>
      <c r="AM11" s="575" t="s">
        <v>969</v>
      </c>
      <c r="AN11" s="575"/>
      <c r="AR11" s="18"/>
      <c r="BS11" s="15" t="s">
        <v>6</v>
      </c>
    </row>
    <row r="12" spans="1:74" ht="6.9" customHeight="1">
      <c r="B12" s="18"/>
      <c r="AM12" s="289"/>
      <c r="AN12" s="289"/>
      <c r="AR12" s="18"/>
      <c r="BS12" s="15" t="s">
        <v>6</v>
      </c>
    </row>
    <row r="13" spans="1:74" ht="12" customHeight="1">
      <c r="B13" s="18"/>
      <c r="D13" s="24" t="s">
        <v>20</v>
      </c>
      <c r="K13" s="557" t="s">
        <v>975</v>
      </c>
      <c r="L13" s="557"/>
      <c r="M13" s="557"/>
      <c r="N13" s="557"/>
      <c r="O13" s="557"/>
      <c r="P13" s="557"/>
      <c r="Q13" s="557"/>
      <c r="R13" s="557"/>
      <c r="S13" s="557"/>
      <c r="T13" s="557"/>
      <c r="U13" s="557"/>
      <c r="V13" s="557"/>
      <c r="W13" s="557"/>
      <c r="X13" s="557"/>
      <c r="Y13" s="557"/>
      <c r="Z13" s="557"/>
      <c r="AA13" s="557"/>
      <c r="AB13" s="557"/>
      <c r="AC13" s="557"/>
      <c r="AD13" s="557"/>
      <c r="AE13" s="557"/>
      <c r="AF13" s="557"/>
      <c r="AG13" s="557"/>
      <c r="AH13" s="557"/>
      <c r="AI13" s="557"/>
      <c r="AK13" s="24" t="s">
        <v>18</v>
      </c>
      <c r="AM13" s="594" t="s">
        <v>975</v>
      </c>
      <c r="AN13" s="594" t="s">
        <v>1</v>
      </c>
      <c r="AR13" s="18"/>
      <c r="BS13" s="15" t="s">
        <v>6</v>
      </c>
    </row>
    <row r="14" spans="1:74" ht="13.2">
      <c r="B14" s="18"/>
      <c r="E14" s="22" t="s">
        <v>15</v>
      </c>
      <c r="AK14" s="24" t="s">
        <v>19</v>
      </c>
      <c r="AM14" s="594" t="s">
        <v>975</v>
      </c>
      <c r="AN14" s="594" t="s">
        <v>1</v>
      </c>
      <c r="AR14" s="18"/>
      <c r="BS14" s="15" t="s">
        <v>6</v>
      </c>
    </row>
    <row r="15" spans="1:74" ht="6.9" customHeight="1">
      <c r="B15" s="18"/>
      <c r="AM15" s="289"/>
      <c r="AN15" s="289"/>
      <c r="AR15" s="18"/>
      <c r="BS15" s="15" t="s">
        <v>3</v>
      </c>
    </row>
    <row r="16" spans="1:74" ht="12" customHeight="1">
      <c r="B16" s="18"/>
      <c r="D16" s="24" t="s">
        <v>21</v>
      </c>
      <c r="K16" s="478" t="s">
        <v>712</v>
      </c>
      <c r="M16" s="161"/>
      <c r="N16" s="161"/>
      <c r="O16" s="161"/>
      <c r="P16" s="161"/>
      <c r="Q16" s="161"/>
      <c r="R16" s="161"/>
      <c r="S16" s="161"/>
      <c r="AK16" s="24" t="s">
        <v>18</v>
      </c>
      <c r="AM16" s="289"/>
      <c r="AN16" s="325" t="s">
        <v>1</v>
      </c>
      <c r="AR16" s="18"/>
      <c r="BS16" s="15" t="s">
        <v>3</v>
      </c>
    </row>
    <row r="17" spans="2:71" ht="18.45" customHeight="1">
      <c r="B17" s="18"/>
      <c r="E17" s="22" t="s">
        <v>15</v>
      </c>
      <c r="AK17" s="24" t="s">
        <v>19</v>
      </c>
      <c r="AM17" s="289"/>
      <c r="AN17" s="325" t="s">
        <v>1</v>
      </c>
      <c r="AR17" s="18"/>
      <c r="BS17" s="15" t="s">
        <v>22</v>
      </c>
    </row>
    <row r="18" spans="2:71" ht="6.9" customHeight="1">
      <c r="B18" s="18"/>
      <c r="AM18" s="289"/>
      <c r="AN18" s="289"/>
      <c r="AR18" s="18"/>
      <c r="BS18" s="15" t="s">
        <v>23</v>
      </c>
    </row>
    <row r="19" spans="2:71" ht="12" customHeight="1">
      <c r="B19" s="18"/>
      <c r="D19" s="24" t="s">
        <v>24</v>
      </c>
      <c r="K19" s="478" t="s">
        <v>713</v>
      </c>
      <c r="AK19" s="24" t="s">
        <v>18</v>
      </c>
      <c r="AM19" s="289"/>
      <c r="AN19" s="325" t="s">
        <v>1</v>
      </c>
      <c r="AR19" s="18"/>
      <c r="BS19" s="15" t="s">
        <v>23</v>
      </c>
    </row>
    <row r="20" spans="2:71" ht="18.45" customHeight="1">
      <c r="B20" s="18"/>
      <c r="E20" s="22" t="s">
        <v>15</v>
      </c>
      <c r="AK20" s="24" t="s">
        <v>19</v>
      </c>
      <c r="AM20" s="289"/>
      <c r="AN20" s="325" t="s">
        <v>1</v>
      </c>
      <c r="AR20" s="18"/>
      <c r="BS20" s="15" t="s">
        <v>22</v>
      </c>
    </row>
    <row r="21" spans="2:71" ht="6.9" customHeight="1">
      <c r="B21" s="18"/>
      <c r="AR21" s="18"/>
    </row>
    <row r="22" spans="2:71" ht="12" customHeight="1">
      <c r="B22" s="18"/>
      <c r="D22" s="24" t="s">
        <v>25</v>
      </c>
      <c r="AR22" s="18"/>
    </row>
    <row r="23" spans="2:71" ht="16.5" customHeight="1">
      <c r="B23" s="18"/>
      <c r="E23" s="572" t="s">
        <v>1</v>
      </c>
      <c r="F23" s="572"/>
      <c r="G23" s="572"/>
      <c r="H23" s="572"/>
      <c r="I23" s="572"/>
      <c r="J23" s="572"/>
      <c r="K23" s="572"/>
      <c r="L23" s="572"/>
      <c r="M23" s="572"/>
      <c r="N23" s="572"/>
      <c r="O23" s="572"/>
      <c r="P23" s="572"/>
      <c r="Q23" s="572"/>
      <c r="R23" s="572"/>
      <c r="S23" s="572"/>
      <c r="T23" s="572"/>
      <c r="U23" s="572"/>
      <c r="V23" s="572"/>
      <c r="W23" s="572"/>
      <c r="X23" s="572"/>
      <c r="Y23" s="572"/>
      <c r="Z23" s="572"/>
      <c r="AA23" s="572"/>
      <c r="AB23" s="572"/>
      <c r="AC23" s="572"/>
      <c r="AD23" s="572"/>
      <c r="AE23" s="572"/>
      <c r="AF23" s="572"/>
      <c r="AG23" s="572"/>
      <c r="AH23" s="572"/>
      <c r="AI23" s="572"/>
      <c r="AJ23" s="572"/>
      <c r="AK23" s="572"/>
      <c r="AL23" s="572"/>
      <c r="AM23" s="572"/>
      <c r="AN23" s="572"/>
      <c r="AR23" s="18"/>
    </row>
    <row r="24" spans="2:71" ht="6.9" customHeight="1">
      <c r="B24" s="18"/>
      <c r="AR24" s="18"/>
    </row>
    <row r="25" spans="2:71" ht="6.9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5.95" customHeight="1">
      <c r="B26" s="27"/>
      <c r="D26" s="28" t="s">
        <v>26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573">
        <f>AG94</f>
        <v>0</v>
      </c>
      <c r="AL26" s="574"/>
      <c r="AM26" s="574"/>
      <c r="AN26" s="574"/>
      <c r="AO26" s="574"/>
      <c r="AR26" s="27"/>
    </row>
    <row r="27" spans="2:71" s="1" customFormat="1" ht="6.9" customHeight="1">
      <c r="B27" s="27"/>
      <c r="AR27" s="27"/>
    </row>
    <row r="28" spans="2:71" s="1" customFormat="1" ht="13.2">
      <c r="B28" s="27"/>
      <c r="L28" s="592" t="s">
        <v>27</v>
      </c>
      <c r="M28" s="592"/>
      <c r="N28" s="592"/>
      <c r="O28" s="592"/>
      <c r="P28" s="592"/>
      <c r="W28" s="592" t="s">
        <v>28</v>
      </c>
      <c r="X28" s="592"/>
      <c r="Y28" s="592"/>
      <c r="Z28" s="592"/>
      <c r="AA28" s="592"/>
      <c r="AB28" s="592"/>
      <c r="AC28" s="592"/>
      <c r="AD28" s="592"/>
      <c r="AE28" s="592"/>
      <c r="AK28" s="592" t="s">
        <v>29</v>
      </c>
      <c r="AL28" s="592"/>
      <c r="AM28" s="592"/>
      <c r="AN28" s="592"/>
      <c r="AO28" s="592"/>
      <c r="AR28" s="27"/>
    </row>
    <row r="29" spans="2:71" s="2" customFormat="1" ht="14.4" customHeight="1">
      <c r="B29" s="30"/>
      <c r="D29" s="24" t="s">
        <v>30</v>
      </c>
      <c r="F29" s="24" t="s">
        <v>31</v>
      </c>
      <c r="L29" s="593">
        <v>0.2</v>
      </c>
      <c r="M29" s="568"/>
      <c r="N29" s="568"/>
      <c r="O29" s="568"/>
      <c r="P29" s="568"/>
      <c r="W29" s="567">
        <v>0</v>
      </c>
      <c r="X29" s="568"/>
      <c r="Y29" s="568"/>
      <c r="Z29" s="568"/>
      <c r="AA29" s="568"/>
      <c r="AB29" s="568"/>
      <c r="AC29" s="568"/>
      <c r="AD29" s="568"/>
      <c r="AE29" s="568"/>
      <c r="AK29" s="567">
        <v>0</v>
      </c>
      <c r="AL29" s="568"/>
      <c r="AM29" s="568"/>
      <c r="AN29" s="568"/>
      <c r="AO29" s="568"/>
      <c r="AR29" s="30"/>
    </row>
    <row r="30" spans="2:71" s="2" customFormat="1" ht="14.4" customHeight="1">
      <c r="B30" s="30"/>
      <c r="F30" s="24" t="s">
        <v>32</v>
      </c>
      <c r="L30" s="593">
        <v>0.2</v>
      </c>
      <c r="M30" s="568"/>
      <c r="N30" s="568"/>
      <c r="O30" s="568"/>
      <c r="P30" s="568"/>
      <c r="W30" s="567">
        <f>AK26</f>
        <v>0</v>
      </c>
      <c r="X30" s="568"/>
      <c r="Y30" s="568"/>
      <c r="Z30" s="568"/>
      <c r="AA30" s="568"/>
      <c r="AB30" s="568"/>
      <c r="AC30" s="568"/>
      <c r="AD30" s="568"/>
      <c r="AE30" s="568"/>
      <c r="AK30" s="567">
        <f>ROUND(W30*L30,2)</f>
        <v>0</v>
      </c>
      <c r="AL30" s="568"/>
      <c r="AM30" s="568"/>
      <c r="AN30" s="568"/>
      <c r="AO30" s="568"/>
      <c r="AR30" s="30"/>
    </row>
    <row r="31" spans="2:71" s="2" customFormat="1" ht="14.4" hidden="1" customHeight="1">
      <c r="B31" s="30"/>
      <c r="F31" s="24" t="s">
        <v>33</v>
      </c>
      <c r="L31" s="593">
        <v>0.2</v>
      </c>
      <c r="M31" s="568"/>
      <c r="N31" s="568"/>
      <c r="O31" s="568"/>
      <c r="P31" s="568"/>
      <c r="W31" s="567">
        <f>ROUND(BB94, 2)</f>
        <v>0</v>
      </c>
      <c r="X31" s="568"/>
      <c r="Y31" s="568"/>
      <c r="Z31" s="568"/>
      <c r="AA31" s="568"/>
      <c r="AB31" s="568"/>
      <c r="AC31" s="568"/>
      <c r="AD31" s="568"/>
      <c r="AE31" s="568"/>
      <c r="AK31" s="567">
        <v>0</v>
      </c>
      <c r="AL31" s="568"/>
      <c r="AM31" s="568"/>
      <c r="AN31" s="568"/>
      <c r="AO31" s="568"/>
      <c r="AR31" s="30"/>
    </row>
    <row r="32" spans="2:71" s="2" customFormat="1" ht="14.4" hidden="1" customHeight="1">
      <c r="B32" s="30"/>
      <c r="F32" s="24" t="s">
        <v>34</v>
      </c>
      <c r="L32" s="593">
        <v>0.2</v>
      </c>
      <c r="M32" s="568"/>
      <c r="N32" s="568"/>
      <c r="O32" s="568"/>
      <c r="P32" s="568"/>
      <c r="W32" s="567">
        <f>ROUND(BC94, 2)</f>
        <v>0</v>
      </c>
      <c r="X32" s="568"/>
      <c r="Y32" s="568"/>
      <c r="Z32" s="568"/>
      <c r="AA32" s="568"/>
      <c r="AB32" s="568"/>
      <c r="AC32" s="568"/>
      <c r="AD32" s="568"/>
      <c r="AE32" s="568"/>
      <c r="AK32" s="567">
        <v>0</v>
      </c>
      <c r="AL32" s="568"/>
      <c r="AM32" s="568"/>
      <c r="AN32" s="568"/>
      <c r="AO32" s="568"/>
      <c r="AR32" s="30"/>
    </row>
    <row r="33" spans="2:44" s="2" customFormat="1" ht="14.4" hidden="1" customHeight="1">
      <c r="B33" s="30"/>
      <c r="F33" s="24" t="s">
        <v>35</v>
      </c>
      <c r="L33" s="593">
        <v>0</v>
      </c>
      <c r="M33" s="568"/>
      <c r="N33" s="568"/>
      <c r="O33" s="568"/>
      <c r="P33" s="568"/>
      <c r="W33" s="567">
        <f>ROUND(BD94, 2)</f>
        <v>0</v>
      </c>
      <c r="X33" s="568"/>
      <c r="Y33" s="568"/>
      <c r="Z33" s="568"/>
      <c r="AA33" s="568"/>
      <c r="AB33" s="568"/>
      <c r="AC33" s="568"/>
      <c r="AD33" s="568"/>
      <c r="AE33" s="568"/>
      <c r="AK33" s="567">
        <v>0</v>
      </c>
      <c r="AL33" s="568"/>
      <c r="AM33" s="568"/>
      <c r="AN33" s="568"/>
      <c r="AO33" s="568"/>
      <c r="AR33" s="30"/>
    </row>
    <row r="34" spans="2:44" s="1" customFormat="1" ht="6.9" customHeight="1">
      <c r="B34" s="27"/>
      <c r="AR34" s="27"/>
    </row>
    <row r="35" spans="2:44" s="1" customFormat="1" ht="25.95" customHeight="1">
      <c r="B35" s="27"/>
      <c r="C35" s="31"/>
      <c r="D35" s="32" t="s">
        <v>36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37</v>
      </c>
      <c r="U35" s="33"/>
      <c r="V35" s="33"/>
      <c r="W35" s="33"/>
      <c r="X35" s="576" t="s">
        <v>38</v>
      </c>
      <c r="Y35" s="577"/>
      <c r="Z35" s="577"/>
      <c r="AA35" s="577"/>
      <c r="AB35" s="577"/>
      <c r="AC35" s="33"/>
      <c r="AD35" s="33"/>
      <c r="AE35" s="33"/>
      <c r="AF35" s="33"/>
      <c r="AG35" s="33"/>
      <c r="AH35" s="33"/>
      <c r="AI35" s="33"/>
      <c r="AJ35" s="33"/>
      <c r="AK35" s="578">
        <f>AK26+AK30</f>
        <v>0</v>
      </c>
      <c r="AL35" s="577"/>
      <c r="AM35" s="577"/>
      <c r="AN35" s="577"/>
      <c r="AO35" s="579"/>
      <c r="AP35" s="31"/>
      <c r="AQ35" s="31"/>
      <c r="AR35" s="27"/>
    </row>
    <row r="36" spans="2:44" s="1" customFormat="1" ht="6.9" customHeight="1">
      <c r="B36" s="27"/>
      <c r="AR36" s="27"/>
    </row>
    <row r="37" spans="2:44" s="1" customFormat="1" ht="14.4" customHeight="1">
      <c r="B37" s="27"/>
      <c r="AR37" s="27"/>
    </row>
    <row r="38" spans="2:44" ht="14.4" customHeight="1">
      <c r="B38" s="18"/>
      <c r="AR38" s="18"/>
    </row>
    <row r="39" spans="2:44" ht="14.4" customHeight="1">
      <c r="B39" s="18"/>
      <c r="AR39" s="18"/>
    </row>
    <row r="40" spans="2:44" ht="14.4" customHeight="1">
      <c r="B40" s="18"/>
      <c r="AR40" s="18"/>
    </row>
    <row r="41" spans="2:44" ht="14.4" customHeight="1">
      <c r="B41" s="18"/>
      <c r="AR41" s="18"/>
    </row>
    <row r="42" spans="2:44" ht="14.4" customHeight="1">
      <c r="B42" s="18"/>
      <c r="AR42" s="18"/>
    </row>
    <row r="43" spans="2:44" ht="14.4" customHeight="1">
      <c r="B43" s="18"/>
      <c r="AR43" s="18"/>
    </row>
    <row r="44" spans="2:44" ht="14.4" customHeight="1">
      <c r="B44" s="18"/>
      <c r="AR44" s="18"/>
    </row>
    <row r="45" spans="2:44" ht="14.4" customHeight="1">
      <c r="B45" s="18"/>
      <c r="AR45" s="18"/>
    </row>
    <row r="46" spans="2:44" ht="14.4" customHeight="1">
      <c r="B46" s="18"/>
      <c r="AR46" s="18"/>
    </row>
    <row r="47" spans="2:44" ht="14.4" customHeight="1">
      <c r="B47" s="18"/>
      <c r="AR47" s="18"/>
    </row>
    <row r="48" spans="2:44" ht="14.4" customHeight="1">
      <c r="B48" s="18"/>
      <c r="D48" s="161" t="s">
        <v>714</v>
      </c>
      <c r="AR48" s="18"/>
    </row>
    <row r="49" spans="2:44" s="1" customFormat="1" ht="14.4" customHeight="1">
      <c r="B49" s="27"/>
      <c r="D49" s="35" t="s">
        <v>39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40</v>
      </c>
      <c r="AI49" s="36"/>
      <c r="AJ49" s="36"/>
      <c r="AK49" s="36"/>
      <c r="AL49" s="36"/>
      <c r="AM49" s="36"/>
      <c r="AN49" s="36"/>
      <c r="AO49" s="36"/>
      <c r="AR49" s="27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D58" s="162"/>
      <c r="E58" s="162"/>
      <c r="F58" s="162"/>
      <c r="G58" s="162"/>
      <c r="H58" s="162"/>
      <c r="I58" s="162"/>
      <c r="J58" s="162"/>
      <c r="K58" s="162"/>
      <c r="L58" s="162"/>
      <c r="AR58" s="18"/>
    </row>
    <row r="59" spans="2:44">
      <c r="B59" s="18"/>
      <c r="AR59" s="18"/>
    </row>
    <row r="60" spans="2:44" s="1" customFormat="1" ht="13.2">
      <c r="B60" s="27"/>
      <c r="D60" s="37" t="s">
        <v>41</v>
      </c>
      <c r="E60" s="29"/>
      <c r="F60" s="29"/>
      <c r="G60" s="29"/>
      <c r="H60" s="29"/>
      <c r="I60" s="29"/>
      <c r="J60" s="29"/>
      <c r="K60" s="163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7" t="s">
        <v>42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7" t="s">
        <v>41</v>
      </c>
      <c r="AI60" s="29"/>
      <c r="AJ60" s="29"/>
      <c r="AK60" s="29"/>
      <c r="AL60" s="29"/>
      <c r="AM60" s="37" t="s">
        <v>42</v>
      </c>
      <c r="AN60" s="29"/>
      <c r="AO60" s="29"/>
      <c r="AR60" s="27"/>
    </row>
    <row r="61" spans="2:44">
      <c r="B61" s="18"/>
      <c r="AR61" s="18"/>
    </row>
    <row r="62" spans="2:44">
      <c r="B62" s="18"/>
      <c r="AR62" s="18"/>
    </row>
    <row r="63" spans="2:44" ht="13.2">
      <c r="B63" s="18"/>
      <c r="D63" s="161"/>
      <c r="E63" s="161"/>
      <c r="F63" s="161"/>
      <c r="G63" s="161"/>
      <c r="H63" s="161"/>
      <c r="I63" s="161"/>
      <c r="J63" s="161"/>
      <c r="K63" s="161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60"/>
      <c r="Z63" s="160"/>
      <c r="AA63" s="160"/>
      <c r="AR63" s="18"/>
    </row>
    <row r="64" spans="2:44" s="1" customFormat="1" ht="13.2">
      <c r="B64" s="27"/>
      <c r="D64" s="35" t="s">
        <v>43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44</v>
      </c>
      <c r="AI64" s="36"/>
      <c r="AJ64" s="36"/>
      <c r="AK64" s="36"/>
      <c r="AL64" s="36"/>
      <c r="AM64" s="36"/>
      <c r="AN64" s="36"/>
      <c r="AO64" s="36"/>
      <c r="AR64" s="27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3.2">
      <c r="B75" s="27"/>
      <c r="D75" s="37" t="s">
        <v>41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7" t="s">
        <v>42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7" t="s">
        <v>41</v>
      </c>
      <c r="AI75" s="29"/>
      <c r="AJ75" s="29"/>
      <c r="AK75" s="29"/>
      <c r="AL75" s="29"/>
      <c r="AM75" s="37" t="s">
        <v>42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7"/>
    </row>
    <row r="81" spans="1:91" s="1" customFormat="1" ht="6.9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7"/>
    </row>
    <row r="82" spans="1:91" s="1" customFormat="1" ht="24.9" customHeight="1">
      <c r="B82" s="27"/>
      <c r="C82" s="19" t="s">
        <v>45</v>
      </c>
      <c r="AR82" s="27"/>
    </row>
    <row r="83" spans="1:91" s="1" customFormat="1" ht="6.9" customHeight="1">
      <c r="B83" s="27"/>
      <c r="AR83" s="27"/>
    </row>
    <row r="84" spans="1:91" s="3" customFormat="1" ht="12" customHeight="1">
      <c r="B84" s="42"/>
      <c r="C84" s="24" t="s">
        <v>10</v>
      </c>
      <c r="H84" s="569">
        <f>K5</f>
        <v>43770</v>
      </c>
      <c r="I84" s="569"/>
      <c r="J84" s="569"/>
      <c r="K84" s="569"/>
      <c r="AR84" s="42"/>
    </row>
    <row r="85" spans="1:91" s="4" customFormat="1" ht="36.9" customHeight="1">
      <c r="B85" s="43"/>
      <c r="C85" s="44" t="s">
        <v>11</v>
      </c>
      <c r="H85" s="590" t="str">
        <f>K6</f>
        <v>Revitalizácia atletického štadiónu v Spišskej Novej Vsi</v>
      </c>
      <c r="I85" s="590"/>
      <c r="J85" s="590"/>
      <c r="K85" s="590"/>
      <c r="L85" s="590"/>
      <c r="M85" s="590"/>
      <c r="N85" s="590"/>
      <c r="O85" s="590"/>
      <c r="P85" s="590"/>
      <c r="Q85" s="590"/>
      <c r="R85" s="590"/>
      <c r="S85" s="590"/>
      <c r="T85" s="590"/>
      <c r="U85" s="590"/>
      <c r="V85" s="590"/>
      <c r="W85" s="590"/>
      <c r="X85" s="590"/>
      <c r="Y85" s="590"/>
      <c r="Z85" s="590"/>
      <c r="AA85" s="590"/>
      <c r="AB85" s="590"/>
      <c r="AC85" s="590"/>
      <c r="AD85" s="590"/>
      <c r="AE85" s="590"/>
      <c r="AF85" s="590"/>
      <c r="AG85" s="590"/>
      <c r="AH85" s="590"/>
      <c r="AI85" s="590"/>
      <c r="AJ85" s="590"/>
      <c r="AK85" s="590"/>
      <c r="AR85" s="43"/>
    </row>
    <row r="86" spans="1:91" s="1" customFormat="1" ht="6.9" customHeight="1">
      <c r="B86" s="27"/>
      <c r="AR86" s="27"/>
    </row>
    <row r="87" spans="1:91" s="1" customFormat="1" ht="12" customHeight="1">
      <c r="B87" s="27"/>
      <c r="C87" s="24" t="s">
        <v>14</v>
      </c>
      <c r="H87" s="479" t="str">
        <f>K8</f>
        <v>ATLETICKÝ ŠTADIÓN TATRAN, Sadová ulica, k.ú. SNV</v>
      </c>
      <c r="AI87" s="24" t="s">
        <v>16</v>
      </c>
      <c r="AL87" s="591" t="str">
        <f>AM8</f>
        <v>vyplní uchádzač</v>
      </c>
      <c r="AM87" s="591"/>
      <c r="AN87" s="591"/>
      <c r="AR87" s="27"/>
    </row>
    <row r="88" spans="1:91" s="1" customFormat="1" ht="6.9" customHeight="1">
      <c r="B88" s="27"/>
      <c r="AR88" s="27"/>
    </row>
    <row r="89" spans="1:91" s="1" customFormat="1" ht="15.15" customHeight="1">
      <c r="B89" s="27"/>
      <c r="C89" s="24" t="s">
        <v>17</v>
      </c>
      <c r="H89" s="3" t="str">
        <f>K10</f>
        <v>Mesto Spišská Nová Ves, Radničné námestie 1843/7, 052 70 SNV</v>
      </c>
      <c r="AI89" s="24" t="s">
        <v>21</v>
      </c>
      <c r="AM89" s="596" t="str">
        <f>IF(E17="","",E17)</f>
        <v xml:space="preserve"> </v>
      </c>
      <c r="AN89" s="597"/>
      <c r="AO89" s="597"/>
      <c r="AP89" s="597"/>
      <c r="AR89" s="27"/>
      <c r="AS89" s="559" t="s">
        <v>46</v>
      </c>
      <c r="AT89" s="560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15" customHeight="1">
      <c r="B90" s="27"/>
      <c r="C90" s="24" t="s">
        <v>20</v>
      </c>
      <c r="H90" s="558" t="str">
        <f>K13</f>
        <v>vyplní uchádzač</v>
      </c>
      <c r="I90" s="558"/>
      <c r="J90" s="558"/>
      <c r="K90" s="558"/>
      <c r="L90" s="558"/>
      <c r="M90" s="558"/>
      <c r="N90" s="558"/>
      <c r="O90" s="558"/>
      <c r="P90" s="558"/>
      <c r="Q90" s="558"/>
      <c r="R90" s="558"/>
      <c r="S90" s="558"/>
      <c r="T90" s="558"/>
      <c r="U90" s="558"/>
      <c r="V90" s="558"/>
      <c r="W90" s="558"/>
      <c r="X90" s="558"/>
      <c r="Y90" s="558"/>
      <c r="Z90" s="558"/>
      <c r="AA90" s="558"/>
      <c r="AB90" s="558"/>
      <c r="AC90" s="558"/>
      <c r="AD90" s="558"/>
      <c r="AE90" s="558"/>
      <c r="AF90" s="558"/>
      <c r="AG90" s="558"/>
      <c r="AH90" s="558"/>
      <c r="AI90" s="24" t="s">
        <v>24</v>
      </c>
      <c r="AM90" s="596" t="str">
        <f>IF(E20="","",E20)</f>
        <v xml:space="preserve"> </v>
      </c>
      <c r="AN90" s="597"/>
      <c r="AO90" s="597"/>
      <c r="AP90" s="597"/>
      <c r="AR90" s="27"/>
      <c r="AS90" s="561"/>
      <c r="AT90" s="562"/>
      <c r="AU90" s="48"/>
      <c r="AV90" s="48"/>
      <c r="AW90" s="48"/>
      <c r="AX90" s="48"/>
      <c r="AY90" s="48"/>
      <c r="AZ90" s="48"/>
      <c r="BA90" s="48"/>
      <c r="BB90" s="48"/>
      <c r="BC90" s="48"/>
      <c r="BD90" s="49"/>
    </row>
    <row r="91" spans="1:91" s="1" customFormat="1" ht="10.95" customHeight="1">
      <c r="B91" s="27"/>
      <c r="AR91" s="27"/>
      <c r="AS91" s="563"/>
      <c r="AT91" s="564"/>
      <c r="AU91" s="48"/>
      <c r="AV91" s="48"/>
      <c r="AW91" s="48"/>
      <c r="AX91" s="48"/>
      <c r="AY91" s="48"/>
      <c r="AZ91" s="48"/>
      <c r="BA91" s="48"/>
      <c r="BB91" s="48"/>
      <c r="BC91" s="48"/>
      <c r="BD91" s="49"/>
    </row>
    <row r="92" spans="1:91" s="1" customFormat="1" ht="29.25" customHeight="1">
      <c r="B92" s="27"/>
      <c r="C92" s="586" t="s">
        <v>47</v>
      </c>
      <c r="D92" s="587"/>
      <c r="E92" s="587"/>
      <c r="F92" s="587"/>
      <c r="G92" s="587"/>
      <c r="H92" s="50"/>
      <c r="I92" s="588" t="s">
        <v>48</v>
      </c>
      <c r="J92" s="587"/>
      <c r="K92" s="587"/>
      <c r="L92" s="587"/>
      <c r="M92" s="587"/>
      <c r="N92" s="587"/>
      <c r="O92" s="587"/>
      <c r="P92" s="587"/>
      <c r="Q92" s="587"/>
      <c r="R92" s="587"/>
      <c r="S92" s="587"/>
      <c r="T92" s="587"/>
      <c r="U92" s="587"/>
      <c r="V92" s="587"/>
      <c r="W92" s="587"/>
      <c r="X92" s="587"/>
      <c r="Y92" s="587"/>
      <c r="Z92" s="587"/>
      <c r="AA92" s="587"/>
      <c r="AB92" s="587"/>
      <c r="AC92" s="587"/>
      <c r="AD92" s="587"/>
      <c r="AE92" s="587"/>
      <c r="AF92" s="587"/>
      <c r="AG92" s="589" t="s">
        <v>49</v>
      </c>
      <c r="AH92" s="587"/>
      <c r="AI92" s="587"/>
      <c r="AJ92" s="587"/>
      <c r="AK92" s="587"/>
      <c r="AL92" s="587"/>
      <c r="AM92" s="587"/>
      <c r="AN92" s="588" t="s">
        <v>50</v>
      </c>
      <c r="AO92" s="587"/>
      <c r="AP92" s="598"/>
      <c r="AQ92" s="51" t="s">
        <v>51</v>
      </c>
      <c r="AR92" s="27"/>
      <c r="AS92" s="52" t="s">
        <v>52</v>
      </c>
      <c r="AT92" s="53" t="s">
        <v>53</v>
      </c>
      <c r="AU92" s="53" t="s">
        <v>54</v>
      </c>
      <c r="AV92" s="53" t="s">
        <v>55</v>
      </c>
      <c r="AW92" s="53" t="s">
        <v>56</v>
      </c>
      <c r="AX92" s="53" t="s">
        <v>57</v>
      </c>
      <c r="AY92" s="53" t="s">
        <v>58</v>
      </c>
      <c r="AZ92" s="53" t="s">
        <v>59</v>
      </c>
      <c r="BA92" s="53" t="s">
        <v>60</v>
      </c>
      <c r="BB92" s="53" t="s">
        <v>61</v>
      </c>
      <c r="BC92" s="53" t="s">
        <v>62</v>
      </c>
      <c r="BD92" s="54" t="s">
        <v>63</v>
      </c>
    </row>
    <row r="93" spans="1:91" s="1" customFormat="1" ht="10.95" customHeight="1">
      <c r="B93" s="27"/>
      <c r="AR93" s="27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" customHeight="1">
      <c r="B94" s="56"/>
      <c r="C94" s="57" t="s">
        <v>64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99">
        <f>AG96+AG97+AG98+AG99+AL100+AL101+AL102+AL104+AL105</f>
        <v>0</v>
      </c>
      <c r="AH94" s="599"/>
      <c r="AI94" s="599"/>
      <c r="AJ94" s="599"/>
      <c r="AK94" s="599"/>
      <c r="AL94" s="599"/>
      <c r="AM94" s="599"/>
      <c r="AN94" s="600">
        <f>AN96+AN97+AN98+AN99+AN100+AN101+AN102+AN104+AN105</f>
        <v>0</v>
      </c>
      <c r="AO94" s="600"/>
      <c r="AP94" s="600"/>
      <c r="AQ94" s="60" t="s">
        <v>1</v>
      </c>
      <c r="AR94" s="56"/>
      <c r="AS94" s="61">
        <f>ROUND(SUM(AS96:AS99),2)</f>
        <v>0</v>
      </c>
      <c r="AT94" s="62">
        <f>ROUND(SUM(AV94:AW94),2)</f>
        <v>0</v>
      </c>
      <c r="AU94" s="63">
        <f>ROUND(SUM(AU96:AU99),5)</f>
        <v>7017.3077000000003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ROUND(SUM(AZ96:AZ99),2)</f>
        <v>0</v>
      </c>
      <c r="BA94" s="62">
        <f>ROUND(SUM(BA96:BA99),2)</f>
        <v>0</v>
      </c>
      <c r="BB94" s="62">
        <f>ROUND(SUM(BB96:BB99),2)</f>
        <v>0</v>
      </c>
      <c r="BC94" s="62">
        <f>ROUND(SUM(BC96:BC99),2)</f>
        <v>0</v>
      </c>
      <c r="BD94" s="64">
        <f>ROUND(SUM(BD96:BD99),2)</f>
        <v>0</v>
      </c>
      <c r="BS94" s="65" t="s">
        <v>65</v>
      </c>
      <c r="BT94" s="65" t="s">
        <v>66</v>
      </c>
      <c r="BU94" s="66" t="s">
        <v>67</v>
      </c>
      <c r="BV94" s="65" t="s">
        <v>68</v>
      </c>
      <c r="BW94" s="65" t="s">
        <v>4</v>
      </c>
      <c r="BX94" s="65" t="s">
        <v>69</v>
      </c>
      <c r="CL94" s="65" t="s">
        <v>1</v>
      </c>
    </row>
    <row r="95" spans="1:91" s="5" customFormat="1" ht="16.5" customHeight="1">
      <c r="B95" s="56"/>
      <c r="C95" s="57"/>
      <c r="D95" s="58"/>
      <c r="E95" s="58"/>
      <c r="F95" s="58"/>
      <c r="G95" s="58"/>
      <c r="H95" s="58"/>
      <c r="I95" s="164"/>
      <c r="J95" s="165"/>
      <c r="K95" s="164"/>
      <c r="L95" s="164"/>
      <c r="M95" s="164"/>
      <c r="N95" s="164"/>
      <c r="O95" s="164"/>
      <c r="P95" s="164"/>
      <c r="Q95" s="164"/>
      <c r="R95" s="164"/>
      <c r="S95" s="164"/>
      <c r="T95" s="164"/>
      <c r="U95" s="164"/>
      <c r="V95" s="164"/>
      <c r="W95" s="164"/>
      <c r="X95" s="164"/>
      <c r="Y95" s="164"/>
      <c r="Z95" s="164"/>
      <c r="AA95" s="58"/>
      <c r="AB95" s="58"/>
      <c r="AC95" s="58"/>
      <c r="AD95" s="58"/>
      <c r="AE95" s="58"/>
      <c r="AF95" s="58"/>
      <c r="AG95" s="175"/>
      <c r="AH95" s="175"/>
      <c r="AI95" s="584"/>
      <c r="AJ95" s="584"/>
      <c r="AK95" s="584"/>
      <c r="AL95" s="584"/>
      <c r="AM95" s="584"/>
      <c r="AN95" s="601"/>
      <c r="AO95" s="601"/>
      <c r="AP95" s="601"/>
      <c r="AQ95" s="60"/>
      <c r="AR95" s="56"/>
      <c r="AS95" s="61"/>
      <c r="AT95" s="62"/>
      <c r="AU95" s="63"/>
      <c r="AV95" s="62"/>
      <c r="AW95" s="62"/>
      <c r="AX95" s="62"/>
      <c r="AY95" s="62"/>
      <c r="AZ95" s="62"/>
      <c r="BA95" s="62"/>
      <c r="BB95" s="62"/>
      <c r="BC95" s="62"/>
      <c r="BD95" s="64"/>
      <c r="BS95" s="65"/>
      <c r="BT95" s="65"/>
      <c r="BU95" s="66"/>
      <c r="BV95" s="65"/>
      <c r="BW95" s="65"/>
      <c r="BX95" s="65"/>
      <c r="CL95" s="65"/>
    </row>
    <row r="96" spans="1:91" s="6" customFormat="1" ht="16.5" customHeight="1">
      <c r="A96" s="67" t="s">
        <v>70</v>
      </c>
      <c r="B96" s="68"/>
      <c r="C96" s="69"/>
      <c r="D96" s="585" t="s">
        <v>71</v>
      </c>
      <c r="E96" s="585"/>
      <c r="F96" s="585"/>
      <c r="G96" s="585"/>
      <c r="H96" s="585"/>
      <c r="I96" s="324"/>
      <c r="J96" s="585" t="s">
        <v>72</v>
      </c>
      <c r="K96" s="585"/>
      <c r="L96" s="585"/>
      <c r="M96" s="585"/>
      <c r="N96" s="585"/>
      <c r="O96" s="585"/>
      <c r="P96" s="585"/>
      <c r="Q96" s="585"/>
      <c r="R96" s="585"/>
      <c r="S96" s="585"/>
      <c r="T96" s="585"/>
      <c r="U96" s="585"/>
      <c r="V96" s="585"/>
      <c r="W96" s="585"/>
      <c r="X96" s="585"/>
      <c r="Y96" s="585"/>
      <c r="Z96" s="585"/>
      <c r="AA96" s="585"/>
      <c r="AB96" s="585"/>
      <c r="AC96" s="585"/>
      <c r="AD96" s="585"/>
      <c r="AE96" s="585"/>
      <c r="AF96" s="585"/>
      <c r="AG96" s="566">
        <f>'SO 01 - Atletická dráha'!J30</f>
        <v>0</v>
      </c>
      <c r="AH96" s="566"/>
      <c r="AI96" s="566"/>
      <c r="AJ96" s="566"/>
      <c r="AK96" s="566"/>
      <c r="AL96" s="566"/>
      <c r="AM96" s="566"/>
      <c r="AN96" s="566">
        <f>ROUND(AG96*1.2,2)</f>
        <v>0</v>
      </c>
      <c r="AO96" s="566"/>
      <c r="AP96" s="566"/>
      <c r="AQ96" s="70" t="s">
        <v>73</v>
      </c>
      <c r="AR96" s="68"/>
      <c r="AS96" s="71">
        <v>0</v>
      </c>
      <c r="AT96" s="72">
        <f>ROUND(SUM(AV96:AW96),2)</f>
        <v>0</v>
      </c>
      <c r="AU96" s="73">
        <f>'SO 01 - Atletická dráha'!P125</f>
        <v>3613.64723</v>
      </c>
      <c r="AV96" s="72">
        <f>'SO 01 - Atletická dráha'!J33</f>
        <v>0</v>
      </c>
      <c r="AW96" s="72">
        <f>'SO 01 - Atletická dráha'!J34</f>
        <v>0</v>
      </c>
      <c r="AX96" s="72">
        <f>'SO 01 - Atletická dráha'!J35</f>
        <v>0</v>
      </c>
      <c r="AY96" s="72">
        <f>'SO 01 - Atletická dráha'!J36</f>
        <v>0</v>
      </c>
      <c r="AZ96" s="72">
        <f>'SO 01 - Atletická dráha'!F33</f>
        <v>0</v>
      </c>
      <c r="BA96" s="72">
        <f>'SO 01 - Atletická dráha'!F34</f>
        <v>0</v>
      </c>
      <c r="BB96" s="72">
        <f>'SO 01 - Atletická dráha'!F35</f>
        <v>0</v>
      </c>
      <c r="BC96" s="72">
        <f>'SO 01 - Atletická dráha'!F36</f>
        <v>0</v>
      </c>
      <c r="BD96" s="74">
        <f>'SO 01 - Atletická dráha'!F37</f>
        <v>0</v>
      </c>
      <c r="BT96" s="75" t="s">
        <v>74</v>
      </c>
      <c r="BV96" s="75" t="s">
        <v>68</v>
      </c>
      <c r="BW96" s="75" t="s">
        <v>75</v>
      </c>
      <c r="BX96" s="75" t="s">
        <v>4</v>
      </c>
      <c r="CL96" s="75" t="s">
        <v>1</v>
      </c>
      <c r="CM96" s="75" t="s">
        <v>66</v>
      </c>
    </row>
    <row r="97" spans="1:91" s="6" customFormat="1" ht="16.5" customHeight="1">
      <c r="A97" s="67" t="s">
        <v>70</v>
      </c>
      <c r="B97" s="68"/>
      <c r="C97" s="69"/>
      <c r="D97" s="585" t="s">
        <v>76</v>
      </c>
      <c r="E97" s="585"/>
      <c r="F97" s="585"/>
      <c r="G97" s="585"/>
      <c r="H97" s="585"/>
      <c r="I97" s="324"/>
      <c r="J97" s="585" t="s">
        <v>77</v>
      </c>
      <c r="K97" s="585"/>
      <c r="L97" s="585"/>
      <c r="M97" s="585"/>
      <c r="N97" s="585"/>
      <c r="O97" s="585"/>
      <c r="P97" s="585"/>
      <c r="Q97" s="585"/>
      <c r="R97" s="585"/>
      <c r="S97" s="585"/>
      <c r="T97" s="585"/>
      <c r="U97" s="585"/>
      <c r="V97" s="585"/>
      <c r="W97" s="585"/>
      <c r="X97" s="585"/>
      <c r="Y97" s="585"/>
      <c r="Z97" s="585"/>
      <c r="AA97" s="585"/>
      <c r="AB97" s="585"/>
      <c r="AC97" s="585"/>
      <c r="AD97" s="585"/>
      <c r="AE97" s="585"/>
      <c r="AF97" s="585"/>
      <c r="AG97" s="566">
        <f>'SO 02 - Skok do diaľky'!J30</f>
        <v>0</v>
      </c>
      <c r="AH97" s="566"/>
      <c r="AI97" s="566"/>
      <c r="AJ97" s="566"/>
      <c r="AK97" s="566"/>
      <c r="AL97" s="566"/>
      <c r="AM97" s="566"/>
      <c r="AN97" s="566">
        <f t="shared" ref="AN97:AN99" si="0">ROUND(AG97*1.2,2)</f>
        <v>0</v>
      </c>
      <c r="AO97" s="566"/>
      <c r="AP97" s="566"/>
      <c r="AQ97" s="70" t="s">
        <v>73</v>
      </c>
      <c r="AR97" s="68"/>
      <c r="AS97" s="71">
        <v>0</v>
      </c>
      <c r="AT97" s="72">
        <f>ROUND(SUM(AV97:AW97),2)</f>
        <v>0</v>
      </c>
      <c r="AU97" s="73">
        <f>'SO 02 - Skok do diaľky'!P126</f>
        <v>365.16482999999999</v>
      </c>
      <c r="AV97" s="72">
        <f>'SO 02 - Skok do diaľky'!J33</f>
        <v>0</v>
      </c>
      <c r="AW97" s="72">
        <f>'SO 02 - Skok do diaľky'!J34</f>
        <v>0</v>
      </c>
      <c r="AX97" s="72">
        <f>'SO 02 - Skok do diaľky'!J35</f>
        <v>0</v>
      </c>
      <c r="AY97" s="72">
        <f>'SO 02 - Skok do diaľky'!J36</f>
        <v>0</v>
      </c>
      <c r="AZ97" s="72">
        <f>'SO 02 - Skok do diaľky'!F33</f>
        <v>0</v>
      </c>
      <c r="BA97" s="72">
        <f>'SO 02 - Skok do diaľky'!F34</f>
        <v>0</v>
      </c>
      <c r="BB97" s="72">
        <f>'SO 02 - Skok do diaľky'!F35</f>
        <v>0</v>
      </c>
      <c r="BC97" s="72">
        <f>'SO 02 - Skok do diaľky'!F36</f>
        <v>0</v>
      </c>
      <c r="BD97" s="74">
        <f>'SO 02 - Skok do diaľky'!F37</f>
        <v>0</v>
      </c>
      <c r="BT97" s="75" t="s">
        <v>74</v>
      </c>
      <c r="BV97" s="75" t="s">
        <v>68</v>
      </c>
      <c r="BW97" s="75" t="s">
        <v>78</v>
      </c>
      <c r="BX97" s="75" t="s">
        <v>4</v>
      </c>
      <c r="CL97" s="75" t="s">
        <v>1</v>
      </c>
      <c r="CM97" s="75" t="s">
        <v>66</v>
      </c>
    </row>
    <row r="98" spans="1:91" s="6" customFormat="1" ht="40.950000000000003" customHeight="1">
      <c r="A98" s="67" t="s">
        <v>70</v>
      </c>
      <c r="B98" s="68"/>
      <c r="C98" s="69"/>
      <c r="D98" s="585" t="s">
        <v>79</v>
      </c>
      <c r="E98" s="585"/>
      <c r="F98" s="585"/>
      <c r="G98" s="585"/>
      <c r="H98" s="585"/>
      <c r="I98" s="324"/>
      <c r="J98" s="585" t="s">
        <v>970</v>
      </c>
      <c r="K98" s="585"/>
      <c r="L98" s="585"/>
      <c r="M98" s="585"/>
      <c r="N98" s="585"/>
      <c r="O98" s="585"/>
      <c r="P98" s="585"/>
      <c r="Q98" s="585"/>
      <c r="R98" s="585"/>
      <c r="S98" s="585"/>
      <c r="T98" s="585"/>
      <c r="U98" s="585"/>
      <c r="V98" s="585"/>
      <c r="W98" s="585"/>
      <c r="X98" s="585"/>
      <c r="Y98" s="585"/>
      <c r="Z98" s="585"/>
      <c r="AA98" s="585"/>
      <c r="AB98" s="585"/>
      <c r="AC98" s="585"/>
      <c r="AD98" s="585"/>
      <c r="AE98" s="585"/>
      <c r="AF98" s="585"/>
      <c r="AG98" s="566">
        <f>'SO 03 - Sektor pre techni...'!J30</f>
        <v>0</v>
      </c>
      <c r="AH98" s="566"/>
      <c r="AI98" s="566"/>
      <c r="AJ98" s="566"/>
      <c r="AK98" s="566"/>
      <c r="AL98" s="566"/>
      <c r="AM98" s="566"/>
      <c r="AN98" s="566">
        <f t="shared" si="0"/>
        <v>0</v>
      </c>
      <c r="AO98" s="566"/>
      <c r="AP98" s="566"/>
      <c r="AQ98" s="70" t="s">
        <v>73</v>
      </c>
      <c r="AR98" s="68"/>
      <c r="AS98" s="71">
        <v>0</v>
      </c>
      <c r="AT98" s="72">
        <f>ROUND(SUM(AV98:AW98),2)</f>
        <v>0</v>
      </c>
      <c r="AU98" s="73">
        <f>'SO 03 - Sektor pre techni...'!P127</f>
        <v>1583.7304899999999</v>
      </c>
      <c r="AV98" s="72">
        <f>'SO 03 - Sektor pre techni...'!J33</f>
        <v>0</v>
      </c>
      <c r="AW98" s="72">
        <f>'SO 03 - Sektor pre techni...'!J34</f>
        <v>0</v>
      </c>
      <c r="AX98" s="72">
        <f>'SO 03 - Sektor pre techni...'!J35</f>
        <v>0</v>
      </c>
      <c r="AY98" s="72">
        <f>'SO 03 - Sektor pre techni...'!J36</f>
        <v>0</v>
      </c>
      <c r="AZ98" s="72">
        <f>'SO 03 - Sektor pre techni...'!F33</f>
        <v>0</v>
      </c>
      <c r="BA98" s="72">
        <f>'SO 03 - Sektor pre techni...'!F34</f>
        <v>0</v>
      </c>
      <c r="BB98" s="72">
        <f>'SO 03 - Sektor pre techni...'!F35</f>
        <v>0</v>
      </c>
      <c r="BC98" s="72">
        <f>'SO 03 - Sektor pre techni...'!F36</f>
        <v>0</v>
      </c>
      <c r="BD98" s="74">
        <f>'SO 03 - Sektor pre techni...'!F37</f>
        <v>0</v>
      </c>
      <c r="BT98" s="75" t="s">
        <v>74</v>
      </c>
      <c r="BV98" s="75" t="s">
        <v>68</v>
      </c>
      <c r="BW98" s="75" t="s">
        <v>80</v>
      </c>
      <c r="BX98" s="75" t="s">
        <v>4</v>
      </c>
      <c r="CL98" s="75" t="s">
        <v>1</v>
      </c>
      <c r="CM98" s="75" t="s">
        <v>66</v>
      </c>
    </row>
    <row r="99" spans="1:91" s="6" customFormat="1" ht="40.950000000000003" customHeight="1">
      <c r="A99" s="67" t="s">
        <v>70</v>
      </c>
      <c r="B99" s="68"/>
      <c r="C99" s="69"/>
      <c r="D99" s="585" t="s">
        <v>81</v>
      </c>
      <c r="E99" s="585"/>
      <c r="F99" s="585"/>
      <c r="G99" s="585"/>
      <c r="H99" s="585"/>
      <c r="I99" s="324"/>
      <c r="J99" s="585" t="s">
        <v>976</v>
      </c>
      <c r="K99" s="585"/>
      <c r="L99" s="585"/>
      <c r="M99" s="585"/>
      <c r="N99" s="585"/>
      <c r="O99" s="585"/>
      <c r="P99" s="585"/>
      <c r="Q99" s="585"/>
      <c r="R99" s="585"/>
      <c r="S99" s="585"/>
      <c r="T99" s="585"/>
      <c r="U99" s="585"/>
      <c r="V99" s="585"/>
      <c r="W99" s="585"/>
      <c r="X99" s="585"/>
      <c r="Y99" s="585"/>
      <c r="Z99" s="585"/>
      <c r="AA99" s="585"/>
      <c r="AB99" s="585"/>
      <c r="AC99" s="585"/>
      <c r="AD99" s="585"/>
      <c r="AE99" s="585"/>
      <c r="AF99" s="585"/>
      <c r="AG99" s="566">
        <f>'SO 04 - Sektor pre techni...'!J30</f>
        <v>0</v>
      </c>
      <c r="AH99" s="566"/>
      <c r="AI99" s="566"/>
      <c r="AJ99" s="566"/>
      <c r="AK99" s="566"/>
      <c r="AL99" s="566"/>
      <c r="AM99" s="566"/>
      <c r="AN99" s="566">
        <f t="shared" si="0"/>
        <v>0</v>
      </c>
      <c r="AO99" s="566"/>
      <c r="AP99" s="566"/>
      <c r="AQ99" s="70" t="s">
        <v>73</v>
      </c>
      <c r="AR99" s="68"/>
      <c r="AS99" s="76">
        <v>0</v>
      </c>
      <c r="AT99" s="77">
        <f>ROUND(SUM(AV99:AW99),2)</f>
        <v>0</v>
      </c>
      <c r="AU99" s="78">
        <f>'SO 04 - Sektor pre techni...'!P127</f>
        <v>1454.7651499999999</v>
      </c>
      <c r="AV99" s="77">
        <f>'SO 04 - Sektor pre techni...'!J33</f>
        <v>0</v>
      </c>
      <c r="AW99" s="77">
        <f>'SO 04 - Sektor pre techni...'!J34</f>
        <v>0</v>
      </c>
      <c r="AX99" s="77">
        <f>'SO 04 - Sektor pre techni...'!J35</f>
        <v>0</v>
      </c>
      <c r="AY99" s="77">
        <f>'SO 04 - Sektor pre techni...'!J36</f>
        <v>0</v>
      </c>
      <c r="AZ99" s="77">
        <f>'SO 04 - Sektor pre techni...'!F33</f>
        <v>0</v>
      </c>
      <c r="BA99" s="77">
        <f>'SO 04 - Sektor pre techni...'!F34</f>
        <v>0</v>
      </c>
      <c r="BB99" s="77">
        <f>'SO 04 - Sektor pre techni...'!F35</f>
        <v>0</v>
      </c>
      <c r="BC99" s="77">
        <f>'SO 04 - Sektor pre techni...'!F36</f>
        <v>0</v>
      </c>
      <c r="BD99" s="79">
        <f>'SO 04 - Sektor pre techni...'!F37</f>
        <v>0</v>
      </c>
      <c r="BT99" s="75" t="s">
        <v>74</v>
      </c>
      <c r="BV99" s="75" t="s">
        <v>68</v>
      </c>
      <c r="BW99" s="75" t="s">
        <v>82</v>
      </c>
      <c r="BX99" s="75" t="s">
        <v>4</v>
      </c>
      <c r="CL99" s="75" t="s">
        <v>1</v>
      </c>
      <c r="CM99" s="75" t="s">
        <v>66</v>
      </c>
    </row>
    <row r="100" spans="1:91" s="176" customFormat="1" ht="16.5" customHeight="1">
      <c r="B100" s="27"/>
      <c r="D100" s="582" t="s">
        <v>728</v>
      </c>
      <c r="E100" s="582"/>
      <c r="F100" s="582"/>
      <c r="G100" s="282"/>
      <c r="H100" s="323"/>
      <c r="I100" s="323"/>
      <c r="J100" s="583" t="s">
        <v>729</v>
      </c>
      <c r="K100" s="583"/>
      <c r="L100" s="583"/>
      <c r="M100" s="583"/>
      <c r="N100" s="583"/>
      <c r="O100" s="583"/>
      <c r="P100" s="583"/>
      <c r="Q100" s="583"/>
      <c r="R100" s="583"/>
      <c r="S100" s="583"/>
      <c r="T100" s="583"/>
      <c r="U100" s="583"/>
      <c r="V100" s="583"/>
      <c r="W100" s="583"/>
      <c r="X100" s="583"/>
      <c r="Y100" s="583"/>
      <c r="Z100" s="583"/>
      <c r="AA100" s="583"/>
      <c r="AB100" s="583"/>
      <c r="AC100" s="583"/>
      <c r="AD100" s="323"/>
      <c r="AE100" s="323"/>
      <c r="AF100" s="323"/>
      <c r="AG100" s="322"/>
      <c r="AH100" s="322"/>
      <c r="AI100" s="286"/>
      <c r="AJ100" s="286"/>
      <c r="AK100" s="286"/>
      <c r="AL100" s="566">
        <f>'SO 07 - Osvetlenie areálu'!J64</f>
        <v>0</v>
      </c>
      <c r="AM100" s="566"/>
      <c r="AN100" s="584">
        <f>ROUND(AL100*1.2,2)</f>
        <v>0</v>
      </c>
      <c r="AO100" s="584"/>
      <c r="AP100" s="584"/>
      <c r="AR100" s="27"/>
    </row>
    <row r="101" spans="1:91" s="176" customFormat="1" ht="16.5" customHeight="1">
      <c r="B101" s="27"/>
      <c r="D101" s="583" t="s">
        <v>730</v>
      </c>
      <c r="E101" s="583"/>
      <c r="F101" s="583"/>
      <c r="G101" s="583"/>
      <c r="H101" s="323"/>
      <c r="I101" s="323"/>
      <c r="J101" s="282" t="s">
        <v>732</v>
      </c>
      <c r="K101" s="282"/>
      <c r="L101" s="282"/>
      <c r="M101" s="282"/>
      <c r="N101" s="282"/>
      <c r="O101" s="282"/>
      <c r="P101" s="282"/>
      <c r="Q101" s="282"/>
      <c r="R101" s="282"/>
      <c r="S101" s="282"/>
      <c r="T101" s="282"/>
      <c r="U101" s="282"/>
      <c r="V101" s="282"/>
      <c r="W101" s="282"/>
      <c r="X101" s="282"/>
      <c r="Y101" s="282"/>
      <c r="Z101" s="282"/>
      <c r="AA101" s="282"/>
      <c r="AB101" s="282"/>
      <c r="AC101" s="282"/>
      <c r="AD101" s="323"/>
      <c r="AE101" s="323"/>
      <c r="AF101" s="323"/>
      <c r="AG101" s="322"/>
      <c r="AH101" s="322"/>
      <c r="AI101" s="286"/>
      <c r="AJ101" s="286"/>
      <c r="AK101" s="286"/>
      <c r="AL101" s="584">
        <f>'SO 07.1 Zakladanie stožiarov'!G27</f>
        <v>0</v>
      </c>
      <c r="AM101" s="584"/>
      <c r="AN101" s="566">
        <f t="shared" ref="AN101:AN105" si="1">ROUND(AL101*1.2,2)</f>
        <v>0</v>
      </c>
      <c r="AO101" s="566"/>
      <c r="AP101" s="566"/>
      <c r="AR101" s="27"/>
    </row>
    <row r="102" spans="1:91" s="176" customFormat="1" ht="16.5" customHeight="1">
      <c r="B102" s="27"/>
      <c r="D102" s="583" t="s">
        <v>731</v>
      </c>
      <c r="E102" s="583"/>
      <c r="F102" s="583"/>
      <c r="G102" s="583"/>
      <c r="H102" s="323"/>
      <c r="I102" s="323"/>
      <c r="J102" s="282" t="s">
        <v>733</v>
      </c>
      <c r="K102" s="282"/>
      <c r="L102" s="282"/>
      <c r="M102" s="282"/>
      <c r="N102" s="282"/>
      <c r="O102" s="282"/>
      <c r="P102" s="282"/>
      <c r="Q102" s="282"/>
      <c r="R102" s="282"/>
      <c r="S102" s="282"/>
      <c r="T102" s="282"/>
      <c r="U102" s="282"/>
      <c r="V102" s="282"/>
      <c r="W102" s="282"/>
      <c r="X102" s="282"/>
      <c r="Y102" s="282"/>
      <c r="Z102" s="282"/>
      <c r="AA102" s="282"/>
      <c r="AB102" s="282"/>
      <c r="AC102" s="282"/>
      <c r="AD102" s="323"/>
      <c r="AE102" s="323"/>
      <c r="AF102" s="323"/>
      <c r="AG102" s="322"/>
      <c r="AH102" s="322"/>
      <c r="AI102" s="286"/>
      <c r="AJ102" s="286"/>
      <c r="AK102" s="286"/>
      <c r="AL102" s="584">
        <f>'SO 08,09 NN prípojka, odber. z'!J39</f>
        <v>0</v>
      </c>
      <c r="AM102" s="584"/>
      <c r="AN102" s="566">
        <f t="shared" si="1"/>
        <v>0</v>
      </c>
      <c r="AO102" s="566"/>
      <c r="AP102" s="566"/>
      <c r="AR102" s="27"/>
      <c r="BE102" s="129"/>
    </row>
    <row r="103" spans="1:91" s="176" customFormat="1" ht="16.5" customHeight="1">
      <c r="B103" s="27"/>
      <c r="D103" s="583" t="s">
        <v>735</v>
      </c>
      <c r="E103" s="583"/>
      <c r="F103" s="583"/>
      <c r="G103" s="583"/>
      <c r="H103" s="323"/>
      <c r="I103" s="323"/>
      <c r="J103" s="583" t="s">
        <v>734</v>
      </c>
      <c r="K103" s="583"/>
      <c r="L103" s="583"/>
      <c r="M103" s="583"/>
      <c r="N103" s="583"/>
      <c r="O103" s="583"/>
      <c r="P103" s="583"/>
      <c r="Q103" s="583"/>
      <c r="R103" s="583"/>
      <c r="S103" s="583"/>
      <c r="T103" s="583"/>
      <c r="U103" s="583"/>
      <c r="V103" s="583"/>
      <c r="W103" s="583"/>
      <c r="X103" s="583"/>
      <c r="Y103" s="583"/>
      <c r="Z103" s="583"/>
      <c r="AA103" s="583"/>
      <c r="AB103" s="583"/>
      <c r="AC103" s="282"/>
      <c r="AD103" s="323"/>
      <c r="AE103" s="323"/>
      <c r="AF103" s="323"/>
      <c r="AG103" s="322"/>
      <c r="AH103" s="322"/>
      <c r="AI103" s="286"/>
      <c r="AJ103" s="286"/>
      <c r="AK103" s="286"/>
      <c r="AL103" s="584"/>
      <c r="AM103" s="584"/>
      <c r="AN103" s="566">
        <f t="shared" si="1"/>
        <v>0</v>
      </c>
      <c r="AO103" s="566"/>
      <c r="AP103" s="566"/>
      <c r="AR103" s="27"/>
    </row>
    <row r="104" spans="1:91" s="287" customFormat="1" ht="16.5" customHeight="1">
      <c r="B104" s="27"/>
      <c r="D104" s="583"/>
      <c r="E104" s="583"/>
      <c r="F104" s="583"/>
      <c r="G104" s="583"/>
      <c r="H104" s="323"/>
      <c r="I104" s="323"/>
      <c r="J104" s="282" t="s">
        <v>822</v>
      </c>
      <c r="K104" s="282"/>
      <c r="L104" s="282"/>
      <c r="M104" s="282"/>
      <c r="N104" s="282"/>
      <c r="O104" s="282"/>
      <c r="P104" s="282"/>
      <c r="Q104" s="282"/>
      <c r="R104" s="282"/>
      <c r="S104" s="282"/>
      <c r="T104" s="282"/>
      <c r="U104" s="282"/>
      <c r="V104" s="282"/>
      <c r="W104" s="282"/>
      <c r="X104" s="282"/>
      <c r="Y104" s="282"/>
      <c r="Z104" s="282"/>
      <c r="AA104" s="282"/>
      <c r="AB104" s="282"/>
      <c r="AC104" s="282"/>
      <c r="AD104" s="323"/>
      <c r="AE104" s="323"/>
      <c r="AF104" s="323"/>
      <c r="AG104" s="322"/>
      <c r="AH104" s="322"/>
      <c r="AI104" s="286"/>
      <c r="AJ104" s="286"/>
      <c r="AK104" s="286"/>
      <c r="AL104" s="584">
        <f>'Chodník pri ovále'!G32</f>
        <v>0</v>
      </c>
      <c r="AM104" s="584"/>
      <c r="AN104" s="566">
        <f t="shared" si="1"/>
        <v>0</v>
      </c>
      <c r="AO104" s="566"/>
      <c r="AP104" s="566"/>
      <c r="AR104" s="27"/>
    </row>
    <row r="105" spans="1:91" s="176" customFormat="1" ht="16.5" customHeight="1">
      <c r="B105" s="27"/>
      <c r="D105" s="583" t="s">
        <v>971</v>
      </c>
      <c r="E105" s="583"/>
      <c r="F105" s="583"/>
      <c r="G105" s="583"/>
      <c r="H105" s="323"/>
      <c r="I105" s="323"/>
      <c r="J105" s="282" t="s">
        <v>954</v>
      </c>
      <c r="K105" s="282"/>
      <c r="L105" s="323"/>
      <c r="M105" s="323"/>
      <c r="N105" s="323"/>
      <c r="O105" s="323"/>
      <c r="P105" s="323"/>
      <c r="Q105" s="323"/>
      <c r="R105" s="323"/>
      <c r="S105" s="323"/>
      <c r="T105" s="323"/>
      <c r="U105" s="323"/>
      <c r="V105" s="323"/>
      <c r="W105" s="323"/>
      <c r="X105" s="323"/>
      <c r="Y105" s="323"/>
      <c r="Z105" s="323"/>
      <c r="AA105" s="323"/>
      <c r="AB105" s="323"/>
      <c r="AC105" s="323"/>
      <c r="AD105" s="323"/>
      <c r="AE105" s="323"/>
      <c r="AF105" s="323"/>
      <c r="AG105" s="323"/>
      <c r="AH105" s="323"/>
      <c r="AI105" s="323"/>
      <c r="AJ105" s="323"/>
      <c r="AK105" s="323"/>
      <c r="AL105" s="584">
        <f>'SO 10 Spevnené plochy'!G67</f>
        <v>0</v>
      </c>
      <c r="AM105" s="584"/>
      <c r="AN105" s="566">
        <f t="shared" si="1"/>
        <v>0</v>
      </c>
      <c r="AO105" s="566"/>
      <c r="AP105" s="566"/>
      <c r="AR105" s="27"/>
    </row>
    <row r="106" spans="1:91" s="1" customFormat="1" ht="6.9" customHeight="1"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39"/>
      <c r="AO106" s="39"/>
      <c r="AP106" s="39"/>
      <c r="AQ106" s="39"/>
      <c r="AR106" s="27"/>
    </row>
    <row r="108" spans="1:91">
      <c r="AI108" s="580"/>
      <c r="AJ108" s="581"/>
      <c r="AK108" s="581"/>
      <c r="AL108" s="581"/>
      <c r="AM108" s="581"/>
      <c r="AN108" s="580"/>
      <c r="AO108" s="581"/>
      <c r="AP108" s="581"/>
    </row>
  </sheetData>
  <mergeCells count="82">
    <mergeCell ref="AM13:AN13"/>
    <mergeCell ref="AM14:AN14"/>
    <mergeCell ref="AM8:AN8"/>
    <mergeCell ref="AL101:AM101"/>
    <mergeCell ref="AN101:AP101"/>
    <mergeCell ref="AM89:AP89"/>
    <mergeCell ref="AM90:AP90"/>
    <mergeCell ref="AN92:AP92"/>
    <mergeCell ref="AN96:AP96"/>
    <mergeCell ref="AG96:AM96"/>
    <mergeCell ref="AG94:AM94"/>
    <mergeCell ref="AN94:AP94"/>
    <mergeCell ref="AI95:AM95"/>
    <mergeCell ref="AN95:AP95"/>
    <mergeCell ref="AN97:AP97"/>
    <mergeCell ref="AG97:AM97"/>
    <mergeCell ref="L33:P33"/>
    <mergeCell ref="W29:AE29"/>
    <mergeCell ref="W32:AE32"/>
    <mergeCell ref="W30:AE30"/>
    <mergeCell ref="W31:AE31"/>
    <mergeCell ref="W33:AE33"/>
    <mergeCell ref="L30:P30"/>
    <mergeCell ref="L31:P31"/>
    <mergeCell ref="L32:P32"/>
    <mergeCell ref="L28:P28"/>
    <mergeCell ref="W28:AE28"/>
    <mergeCell ref="AK28:AO28"/>
    <mergeCell ref="AK29:AO29"/>
    <mergeCell ref="L29:P29"/>
    <mergeCell ref="C92:G92"/>
    <mergeCell ref="I92:AF92"/>
    <mergeCell ref="AG92:AM92"/>
    <mergeCell ref="H85:AK85"/>
    <mergeCell ref="H84:K84"/>
    <mergeCell ref="AL87:AN87"/>
    <mergeCell ref="D104:G104"/>
    <mergeCell ref="D105:G105"/>
    <mergeCell ref="AL104:AM104"/>
    <mergeCell ref="AN100:AP100"/>
    <mergeCell ref="D96:H96"/>
    <mergeCell ref="J96:AF96"/>
    <mergeCell ref="D97:H97"/>
    <mergeCell ref="J97:AF97"/>
    <mergeCell ref="D98:H98"/>
    <mergeCell ref="J98:AF98"/>
    <mergeCell ref="AN98:AP98"/>
    <mergeCell ref="AG98:AM98"/>
    <mergeCell ref="D99:H99"/>
    <mergeCell ref="J99:AF99"/>
    <mergeCell ref="X35:AB35"/>
    <mergeCell ref="AK35:AO35"/>
    <mergeCell ref="AI108:AM108"/>
    <mergeCell ref="AN108:AP108"/>
    <mergeCell ref="D100:F100"/>
    <mergeCell ref="J100:AC100"/>
    <mergeCell ref="D101:G101"/>
    <mergeCell ref="D102:G102"/>
    <mergeCell ref="D103:G103"/>
    <mergeCell ref="J103:AB103"/>
    <mergeCell ref="AL100:AM100"/>
    <mergeCell ref="AL102:AM103"/>
    <mergeCell ref="AN102:AP103"/>
    <mergeCell ref="AL105:AM105"/>
    <mergeCell ref="AN104:AP104"/>
    <mergeCell ref="AN105:AP105"/>
    <mergeCell ref="K13:AI13"/>
    <mergeCell ref="H90:AH90"/>
    <mergeCell ref="AS89:AT91"/>
    <mergeCell ref="AR2:BE2"/>
    <mergeCell ref="AN99:AP99"/>
    <mergeCell ref="AG99:AM99"/>
    <mergeCell ref="AK33:AO33"/>
    <mergeCell ref="AK30:AO30"/>
    <mergeCell ref="AK31:AO31"/>
    <mergeCell ref="AK32:AO32"/>
    <mergeCell ref="K5:AO5"/>
    <mergeCell ref="K6:AO6"/>
    <mergeCell ref="E23:AN23"/>
    <mergeCell ref="AK26:AO26"/>
    <mergeCell ref="AM10:AN10"/>
    <mergeCell ref="AM11:AN11"/>
  </mergeCells>
  <hyperlinks>
    <hyperlink ref="A96" location="'SO 01 - Atletická dráha'!C2" display="/" xr:uid="{00000000-0004-0000-0000-000000000000}"/>
    <hyperlink ref="A97" location="'SO 02 - Skok do diaľky'!C2" display="/" xr:uid="{00000000-0004-0000-0000-000001000000}"/>
    <hyperlink ref="A98" location="'SO 03 - Sektor pre techni...'!C2" display="/" xr:uid="{00000000-0004-0000-0000-000002000000}"/>
    <hyperlink ref="A99" location="'SO 04 - Sektor pre techni...'!C2" display="/" xr:uid="{00000000-0004-0000-0000-000003000000}"/>
  </hyperlinks>
  <pageMargins left="0.39370078740157483" right="0.39370078740157483" top="0.39370078740157483" bottom="0.39370078740157483" header="0" footer="0"/>
  <pageSetup paperSize="9" scale="75" fitToHeight="100" orientation="portrait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67"/>
  <sheetViews>
    <sheetView showGridLines="0" view="pageBreakPreview" topLeftCell="A2" zoomScale="95" zoomScaleNormal="100" zoomScaleSheetLayoutView="95" workbookViewId="0">
      <selection activeCell="F15" sqref="F15"/>
    </sheetView>
  </sheetViews>
  <sheetFormatPr defaultColWidth="10.42578125" defaultRowHeight="12" customHeight="1"/>
  <cols>
    <col min="1" max="1" width="7.42578125" style="318" customWidth="1"/>
    <col min="2" max="2" width="16.28515625" style="319" customWidth="1"/>
    <col min="3" max="3" width="58.85546875" style="319" customWidth="1"/>
    <col min="4" max="4" width="5.7109375" style="319" customWidth="1"/>
    <col min="5" max="5" width="10.85546875" style="320" customWidth="1"/>
    <col min="6" max="6" width="10.85546875" style="321" customWidth="1"/>
    <col min="7" max="7" width="17.140625" style="321" customWidth="1"/>
    <col min="8" max="256" width="10.42578125" style="290"/>
    <col min="257" max="257" width="7.42578125" style="290" customWidth="1"/>
    <col min="258" max="258" width="16.28515625" style="290" customWidth="1"/>
    <col min="259" max="259" width="48.42578125" style="290" customWidth="1"/>
    <col min="260" max="260" width="5.7109375" style="290" customWidth="1"/>
    <col min="261" max="262" width="10.85546875" style="290" customWidth="1"/>
    <col min="263" max="263" width="17.140625" style="290" customWidth="1"/>
    <col min="264" max="512" width="10.42578125" style="290"/>
    <col min="513" max="513" width="7.42578125" style="290" customWidth="1"/>
    <col min="514" max="514" width="16.28515625" style="290" customWidth="1"/>
    <col min="515" max="515" width="48.42578125" style="290" customWidth="1"/>
    <col min="516" max="516" width="5.7109375" style="290" customWidth="1"/>
    <col min="517" max="518" width="10.85546875" style="290" customWidth="1"/>
    <col min="519" max="519" width="17.140625" style="290" customWidth="1"/>
    <col min="520" max="768" width="10.42578125" style="290"/>
    <col min="769" max="769" width="7.42578125" style="290" customWidth="1"/>
    <col min="770" max="770" width="16.28515625" style="290" customWidth="1"/>
    <col min="771" max="771" width="48.42578125" style="290" customWidth="1"/>
    <col min="772" max="772" width="5.7109375" style="290" customWidth="1"/>
    <col min="773" max="774" width="10.85546875" style="290" customWidth="1"/>
    <col min="775" max="775" width="17.140625" style="290" customWidth="1"/>
    <col min="776" max="1024" width="10.42578125" style="290"/>
    <col min="1025" max="1025" width="7.42578125" style="290" customWidth="1"/>
    <col min="1026" max="1026" width="16.28515625" style="290" customWidth="1"/>
    <col min="1027" max="1027" width="48.42578125" style="290" customWidth="1"/>
    <col min="1028" max="1028" width="5.7109375" style="290" customWidth="1"/>
    <col min="1029" max="1030" width="10.85546875" style="290" customWidth="1"/>
    <col min="1031" max="1031" width="17.140625" style="290" customWidth="1"/>
    <col min="1032" max="1280" width="10.42578125" style="290"/>
    <col min="1281" max="1281" width="7.42578125" style="290" customWidth="1"/>
    <col min="1282" max="1282" width="16.28515625" style="290" customWidth="1"/>
    <col min="1283" max="1283" width="48.42578125" style="290" customWidth="1"/>
    <col min="1284" max="1284" width="5.7109375" style="290" customWidth="1"/>
    <col min="1285" max="1286" width="10.85546875" style="290" customWidth="1"/>
    <col min="1287" max="1287" width="17.140625" style="290" customWidth="1"/>
    <col min="1288" max="1536" width="10.42578125" style="290"/>
    <col min="1537" max="1537" width="7.42578125" style="290" customWidth="1"/>
    <col min="1538" max="1538" width="16.28515625" style="290" customWidth="1"/>
    <col min="1539" max="1539" width="48.42578125" style="290" customWidth="1"/>
    <col min="1540" max="1540" width="5.7109375" style="290" customWidth="1"/>
    <col min="1541" max="1542" width="10.85546875" style="290" customWidth="1"/>
    <col min="1543" max="1543" width="17.140625" style="290" customWidth="1"/>
    <col min="1544" max="1792" width="10.42578125" style="290"/>
    <col min="1793" max="1793" width="7.42578125" style="290" customWidth="1"/>
    <col min="1794" max="1794" width="16.28515625" style="290" customWidth="1"/>
    <col min="1795" max="1795" width="48.42578125" style="290" customWidth="1"/>
    <col min="1796" max="1796" width="5.7109375" style="290" customWidth="1"/>
    <col min="1797" max="1798" width="10.85546875" style="290" customWidth="1"/>
    <col min="1799" max="1799" width="17.140625" style="290" customWidth="1"/>
    <col min="1800" max="2048" width="10.42578125" style="290"/>
    <col min="2049" max="2049" width="7.42578125" style="290" customWidth="1"/>
    <col min="2050" max="2050" width="16.28515625" style="290" customWidth="1"/>
    <col min="2051" max="2051" width="48.42578125" style="290" customWidth="1"/>
    <col min="2052" max="2052" width="5.7109375" style="290" customWidth="1"/>
    <col min="2053" max="2054" width="10.85546875" style="290" customWidth="1"/>
    <col min="2055" max="2055" width="17.140625" style="290" customWidth="1"/>
    <col min="2056" max="2304" width="10.42578125" style="290"/>
    <col min="2305" max="2305" width="7.42578125" style="290" customWidth="1"/>
    <col min="2306" max="2306" width="16.28515625" style="290" customWidth="1"/>
    <col min="2307" max="2307" width="48.42578125" style="290" customWidth="1"/>
    <col min="2308" max="2308" width="5.7109375" style="290" customWidth="1"/>
    <col min="2309" max="2310" width="10.85546875" style="290" customWidth="1"/>
    <col min="2311" max="2311" width="17.140625" style="290" customWidth="1"/>
    <col min="2312" max="2560" width="10.42578125" style="290"/>
    <col min="2561" max="2561" width="7.42578125" style="290" customWidth="1"/>
    <col min="2562" max="2562" width="16.28515625" style="290" customWidth="1"/>
    <col min="2563" max="2563" width="48.42578125" style="290" customWidth="1"/>
    <col min="2564" max="2564" width="5.7109375" style="290" customWidth="1"/>
    <col min="2565" max="2566" width="10.85546875" style="290" customWidth="1"/>
    <col min="2567" max="2567" width="17.140625" style="290" customWidth="1"/>
    <col min="2568" max="2816" width="10.42578125" style="290"/>
    <col min="2817" max="2817" width="7.42578125" style="290" customWidth="1"/>
    <col min="2818" max="2818" width="16.28515625" style="290" customWidth="1"/>
    <col min="2819" max="2819" width="48.42578125" style="290" customWidth="1"/>
    <col min="2820" max="2820" width="5.7109375" style="290" customWidth="1"/>
    <col min="2821" max="2822" width="10.85546875" style="290" customWidth="1"/>
    <col min="2823" max="2823" width="17.140625" style="290" customWidth="1"/>
    <col min="2824" max="3072" width="10.42578125" style="290"/>
    <col min="3073" max="3073" width="7.42578125" style="290" customWidth="1"/>
    <col min="3074" max="3074" width="16.28515625" style="290" customWidth="1"/>
    <col min="3075" max="3075" width="48.42578125" style="290" customWidth="1"/>
    <col min="3076" max="3076" width="5.7109375" style="290" customWidth="1"/>
    <col min="3077" max="3078" width="10.85546875" style="290" customWidth="1"/>
    <col min="3079" max="3079" width="17.140625" style="290" customWidth="1"/>
    <col min="3080" max="3328" width="10.42578125" style="290"/>
    <col min="3329" max="3329" width="7.42578125" style="290" customWidth="1"/>
    <col min="3330" max="3330" width="16.28515625" style="290" customWidth="1"/>
    <col min="3331" max="3331" width="48.42578125" style="290" customWidth="1"/>
    <col min="3332" max="3332" width="5.7109375" style="290" customWidth="1"/>
    <col min="3333" max="3334" width="10.85546875" style="290" customWidth="1"/>
    <col min="3335" max="3335" width="17.140625" style="290" customWidth="1"/>
    <col min="3336" max="3584" width="10.42578125" style="290"/>
    <col min="3585" max="3585" width="7.42578125" style="290" customWidth="1"/>
    <col min="3586" max="3586" width="16.28515625" style="290" customWidth="1"/>
    <col min="3587" max="3587" width="48.42578125" style="290" customWidth="1"/>
    <col min="3588" max="3588" width="5.7109375" style="290" customWidth="1"/>
    <col min="3589" max="3590" width="10.85546875" style="290" customWidth="1"/>
    <col min="3591" max="3591" width="17.140625" style="290" customWidth="1"/>
    <col min="3592" max="3840" width="10.42578125" style="290"/>
    <col min="3841" max="3841" width="7.42578125" style="290" customWidth="1"/>
    <col min="3842" max="3842" width="16.28515625" style="290" customWidth="1"/>
    <col min="3843" max="3843" width="48.42578125" style="290" customWidth="1"/>
    <col min="3844" max="3844" width="5.7109375" style="290" customWidth="1"/>
    <col min="3845" max="3846" width="10.85546875" style="290" customWidth="1"/>
    <col min="3847" max="3847" width="17.140625" style="290" customWidth="1"/>
    <col min="3848" max="4096" width="10.42578125" style="290"/>
    <col min="4097" max="4097" width="7.42578125" style="290" customWidth="1"/>
    <col min="4098" max="4098" width="16.28515625" style="290" customWidth="1"/>
    <col min="4099" max="4099" width="48.42578125" style="290" customWidth="1"/>
    <col min="4100" max="4100" width="5.7109375" style="290" customWidth="1"/>
    <col min="4101" max="4102" width="10.85546875" style="290" customWidth="1"/>
    <col min="4103" max="4103" width="17.140625" style="290" customWidth="1"/>
    <col min="4104" max="4352" width="10.42578125" style="290"/>
    <col min="4353" max="4353" width="7.42578125" style="290" customWidth="1"/>
    <col min="4354" max="4354" width="16.28515625" style="290" customWidth="1"/>
    <col min="4355" max="4355" width="48.42578125" style="290" customWidth="1"/>
    <col min="4356" max="4356" width="5.7109375" style="290" customWidth="1"/>
    <col min="4357" max="4358" width="10.85546875" style="290" customWidth="1"/>
    <col min="4359" max="4359" width="17.140625" style="290" customWidth="1"/>
    <col min="4360" max="4608" width="10.42578125" style="290"/>
    <col min="4609" max="4609" width="7.42578125" style="290" customWidth="1"/>
    <col min="4610" max="4610" width="16.28515625" style="290" customWidth="1"/>
    <col min="4611" max="4611" width="48.42578125" style="290" customWidth="1"/>
    <col min="4612" max="4612" width="5.7109375" style="290" customWidth="1"/>
    <col min="4613" max="4614" width="10.85546875" style="290" customWidth="1"/>
    <col min="4615" max="4615" width="17.140625" style="290" customWidth="1"/>
    <col min="4616" max="4864" width="10.42578125" style="290"/>
    <col min="4865" max="4865" width="7.42578125" style="290" customWidth="1"/>
    <col min="4866" max="4866" width="16.28515625" style="290" customWidth="1"/>
    <col min="4867" max="4867" width="48.42578125" style="290" customWidth="1"/>
    <col min="4868" max="4868" width="5.7109375" style="290" customWidth="1"/>
    <col min="4869" max="4870" width="10.85546875" style="290" customWidth="1"/>
    <col min="4871" max="4871" width="17.140625" style="290" customWidth="1"/>
    <col min="4872" max="5120" width="10.42578125" style="290"/>
    <col min="5121" max="5121" width="7.42578125" style="290" customWidth="1"/>
    <col min="5122" max="5122" width="16.28515625" style="290" customWidth="1"/>
    <col min="5123" max="5123" width="48.42578125" style="290" customWidth="1"/>
    <col min="5124" max="5124" width="5.7109375" style="290" customWidth="1"/>
    <col min="5125" max="5126" width="10.85546875" style="290" customWidth="1"/>
    <col min="5127" max="5127" width="17.140625" style="290" customWidth="1"/>
    <col min="5128" max="5376" width="10.42578125" style="290"/>
    <col min="5377" max="5377" width="7.42578125" style="290" customWidth="1"/>
    <col min="5378" max="5378" width="16.28515625" style="290" customWidth="1"/>
    <col min="5379" max="5379" width="48.42578125" style="290" customWidth="1"/>
    <col min="5380" max="5380" width="5.7109375" style="290" customWidth="1"/>
    <col min="5381" max="5382" width="10.85546875" style="290" customWidth="1"/>
    <col min="5383" max="5383" width="17.140625" style="290" customWidth="1"/>
    <col min="5384" max="5632" width="10.42578125" style="290"/>
    <col min="5633" max="5633" width="7.42578125" style="290" customWidth="1"/>
    <col min="5634" max="5634" width="16.28515625" style="290" customWidth="1"/>
    <col min="5635" max="5635" width="48.42578125" style="290" customWidth="1"/>
    <col min="5636" max="5636" width="5.7109375" style="290" customWidth="1"/>
    <col min="5637" max="5638" width="10.85546875" style="290" customWidth="1"/>
    <col min="5639" max="5639" width="17.140625" style="290" customWidth="1"/>
    <col min="5640" max="5888" width="10.42578125" style="290"/>
    <col min="5889" max="5889" width="7.42578125" style="290" customWidth="1"/>
    <col min="5890" max="5890" width="16.28515625" style="290" customWidth="1"/>
    <col min="5891" max="5891" width="48.42578125" style="290" customWidth="1"/>
    <col min="5892" max="5892" width="5.7109375" style="290" customWidth="1"/>
    <col min="5893" max="5894" width="10.85546875" style="290" customWidth="1"/>
    <col min="5895" max="5895" width="17.140625" style="290" customWidth="1"/>
    <col min="5896" max="6144" width="10.42578125" style="290"/>
    <col min="6145" max="6145" width="7.42578125" style="290" customWidth="1"/>
    <col min="6146" max="6146" width="16.28515625" style="290" customWidth="1"/>
    <col min="6147" max="6147" width="48.42578125" style="290" customWidth="1"/>
    <col min="6148" max="6148" width="5.7109375" style="290" customWidth="1"/>
    <col min="6149" max="6150" width="10.85546875" style="290" customWidth="1"/>
    <col min="6151" max="6151" width="17.140625" style="290" customWidth="1"/>
    <col min="6152" max="6400" width="10.42578125" style="290"/>
    <col min="6401" max="6401" width="7.42578125" style="290" customWidth="1"/>
    <col min="6402" max="6402" width="16.28515625" style="290" customWidth="1"/>
    <col min="6403" max="6403" width="48.42578125" style="290" customWidth="1"/>
    <col min="6404" max="6404" width="5.7109375" style="290" customWidth="1"/>
    <col min="6405" max="6406" width="10.85546875" style="290" customWidth="1"/>
    <col min="6407" max="6407" width="17.140625" style="290" customWidth="1"/>
    <col min="6408" max="6656" width="10.42578125" style="290"/>
    <col min="6657" max="6657" width="7.42578125" style="290" customWidth="1"/>
    <col min="6658" max="6658" width="16.28515625" style="290" customWidth="1"/>
    <col min="6659" max="6659" width="48.42578125" style="290" customWidth="1"/>
    <col min="6660" max="6660" width="5.7109375" style="290" customWidth="1"/>
    <col min="6661" max="6662" width="10.85546875" style="290" customWidth="1"/>
    <col min="6663" max="6663" width="17.140625" style="290" customWidth="1"/>
    <col min="6664" max="6912" width="10.42578125" style="290"/>
    <col min="6913" max="6913" width="7.42578125" style="290" customWidth="1"/>
    <col min="6914" max="6914" width="16.28515625" style="290" customWidth="1"/>
    <col min="6915" max="6915" width="48.42578125" style="290" customWidth="1"/>
    <col min="6916" max="6916" width="5.7109375" style="290" customWidth="1"/>
    <col min="6917" max="6918" width="10.85546875" style="290" customWidth="1"/>
    <col min="6919" max="6919" width="17.140625" style="290" customWidth="1"/>
    <col min="6920" max="7168" width="10.42578125" style="290"/>
    <col min="7169" max="7169" width="7.42578125" style="290" customWidth="1"/>
    <col min="7170" max="7170" width="16.28515625" style="290" customWidth="1"/>
    <col min="7171" max="7171" width="48.42578125" style="290" customWidth="1"/>
    <col min="7172" max="7172" width="5.7109375" style="290" customWidth="1"/>
    <col min="7173" max="7174" width="10.85546875" style="290" customWidth="1"/>
    <col min="7175" max="7175" width="17.140625" style="290" customWidth="1"/>
    <col min="7176" max="7424" width="10.42578125" style="290"/>
    <col min="7425" max="7425" width="7.42578125" style="290" customWidth="1"/>
    <col min="7426" max="7426" width="16.28515625" style="290" customWidth="1"/>
    <col min="7427" max="7427" width="48.42578125" style="290" customWidth="1"/>
    <col min="7428" max="7428" width="5.7109375" style="290" customWidth="1"/>
    <col min="7429" max="7430" width="10.85546875" style="290" customWidth="1"/>
    <col min="7431" max="7431" width="17.140625" style="290" customWidth="1"/>
    <col min="7432" max="7680" width="10.42578125" style="290"/>
    <col min="7681" max="7681" width="7.42578125" style="290" customWidth="1"/>
    <col min="7682" max="7682" width="16.28515625" style="290" customWidth="1"/>
    <col min="7683" max="7683" width="48.42578125" style="290" customWidth="1"/>
    <col min="7684" max="7684" width="5.7109375" style="290" customWidth="1"/>
    <col min="7685" max="7686" width="10.85546875" style="290" customWidth="1"/>
    <col min="7687" max="7687" width="17.140625" style="290" customWidth="1"/>
    <col min="7688" max="7936" width="10.42578125" style="290"/>
    <col min="7937" max="7937" width="7.42578125" style="290" customWidth="1"/>
    <col min="7938" max="7938" width="16.28515625" style="290" customWidth="1"/>
    <col min="7939" max="7939" width="48.42578125" style="290" customWidth="1"/>
    <col min="7940" max="7940" width="5.7109375" style="290" customWidth="1"/>
    <col min="7941" max="7942" width="10.85546875" style="290" customWidth="1"/>
    <col min="7943" max="7943" width="17.140625" style="290" customWidth="1"/>
    <col min="7944" max="8192" width="10.42578125" style="290"/>
    <col min="8193" max="8193" width="7.42578125" style="290" customWidth="1"/>
    <col min="8194" max="8194" width="16.28515625" style="290" customWidth="1"/>
    <col min="8195" max="8195" width="48.42578125" style="290" customWidth="1"/>
    <col min="8196" max="8196" width="5.7109375" style="290" customWidth="1"/>
    <col min="8197" max="8198" width="10.85546875" style="290" customWidth="1"/>
    <col min="8199" max="8199" width="17.140625" style="290" customWidth="1"/>
    <col min="8200" max="8448" width="10.42578125" style="290"/>
    <col min="8449" max="8449" width="7.42578125" style="290" customWidth="1"/>
    <col min="8450" max="8450" width="16.28515625" style="290" customWidth="1"/>
    <col min="8451" max="8451" width="48.42578125" style="290" customWidth="1"/>
    <col min="8452" max="8452" width="5.7109375" style="290" customWidth="1"/>
    <col min="8453" max="8454" width="10.85546875" style="290" customWidth="1"/>
    <col min="8455" max="8455" width="17.140625" style="290" customWidth="1"/>
    <col min="8456" max="8704" width="10.42578125" style="290"/>
    <col min="8705" max="8705" width="7.42578125" style="290" customWidth="1"/>
    <col min="8706" max="8706" width="16.28515625" style="290" customWidth="1"/>
    <col min="8707" max="8707" width="48.42578125" style="290" customWidth="1"/>
    <col min="8708" max="8708" width="5.7109375" style="290" customWidth="1"/>
    <col min="8709" max="8710" width="10.85546875" style="290" customWidth="1"/>
    <col min="8711" max="8711" width="17.140625" style="290" customWidth="1"/>
    <col min="8712" max="8960" width="10.42578125" style="290"/>
    <col min="8961" max="8961" width="7.42578125" style="290" customWidth="1"/>
    <col min="8962" max="8962" width="16.28515625" style="290" customWidth="1"/>
    <col min="8963" max="8963" width="48.42578125" style="290" customWidth="1"/>
    <col min="8964" max="8964" width="5.7109375" style="290" customWidth="1"/>
    <col min="8965" max="8966" width="10.85546875" style="290" customWidth="1"/>
    <col min="8967" max="8967" width="17.140625" style="290" customWidth="1"/>
    <col min="8968" max="9216" width="10.42578125" style="290"/>
    <col min="9217" max="9217" width="7.42578125" style="290" customWidth="1"/>
    <col min="9218" max="9218" width="16.28515625" style="290" customWidth="1"/>
    <col min="9219" max="9219" width="48.42578125" style="290" customWidth="1"/>
    <col min="9220" max="9220" width="5.7109375" style="290" customWidth="1"/>
    <col min="9221" max="9222" width="10.85546875" style="290" customWidth="1"/>
    <col min="9223" max="9223" width="17.140625" style="290" customWidth="1"/>
    <col min="9224" max="9472" width="10.42578125" style="290"/>
    <col min="9473" max="9473" width="7.42578125" style="290" customWidth="1"/>
    <col min="9474" max="9474" width="16.28515625" style="290" customWidth="1"/>
    <col min="9475" max="9475" width="48.42578125" style="290" customWidth="1"/>
    <col min="9476" max="9476" width="5.7109375" style="290" customWidth="1"/>
    <col min="9477" max="9478" width="10.85546875" style="290" customWidth="1"/>
    <col min="9479" max="9479" width="17.140625" style="290" customWidth="1"/>
    <col min="9480" max="9728" width="10.42578125" style="290"/>
    <col min="9729" max="9729" width="7.42578125" style="290" customWidth="1"/>
    <col min="9730" max="9730" width="16.28515625" style="290" customWidth="1"/>
    <col min="9731" max="9731" width="48.42578125" style="290" customWidth="1"/>
    <col min="9732" max="9732" width="5.7109375" style="290" customWidth="1"/>
    <col min="9733" max="9734" width="10.85546875" style="290" customWidth="1"/>
    <col min="9735" max="9735" width="17.140625" style="290" customWidth="1"/>
    <col min="9736" max="9984" width="10.42578125" style="290"/>
    <col min="9985" max="9985" width="7.42578125" style="290" customWidth="1"/>
    <col min="9986" max="9986" width="16.28515625" style="290" customWidth="1"/>
    <col min="9987" max="9987" width="48.42578125" style="290" customWidth="1"/>
    <col min="9988" max="9988" width="5.7109375" style="290" customWidth="1"/>
    <col min="9989" max="9990" width="10.85546875" style="290" customWidth="1"/>
    <col min="9991" max="9991" width="17.140625" style="290" customWidth="1"/>
    <col min="9992" max="10240" width="10.42578125" style="290"/>
    <col min="10241" max="10241" width="7.42578125" style="290" customWidth="1"/>
    <col min="10242" max="10242" width="16.28515625" style="290" customWidth="1"/>
    <col min="10243" max="10243" width="48.42578125" style="290" customWidth="1"/>
    <col min="10244" max="10244" width="5.7109375" style="290" customWidth="1"/>
    <col min="10245" max="10246" width="10.85546875" style="290" customWidth="1"/>
    <col min="10247" max="10247" width="17.140625" style="290" customWidth="1"/>
    <col min="10248" max="10496" width="10.42578125" style="290"/>
    <col min="10497" max="10497" width="7.42578125" style="290" customWidth="1"/>
    <col min="10498" max="10498" width="16.28515625" style="290" customWidth="1"/>
    <col min="10499" max="10499" width="48.42578125" style="290" customWidth="1"/>
    <col min="10500" max="10500" width="5.7109375" style="290" customWidth="1"/>
    <col min="10501" max="10502" width="10.85546875" style="290" customWidth="1"/>
    <col min="10503" max="10503" width="17.140625" style="290" customWidth="1"/>
    <col min="10504" max="10752" width="10.42578125" style="290"/>
    <col min="10753" max="10753" width="7.42578125" style="290" customWidth="1"/>
    <col min="10754" max="10754" width="16.28515625" style="290" customWidth="1"/>
    <col min="10755" max="10755" width="48.42578125" style="290" customWidth="1"/>
    <col min="10756" max="10756" width="5.7109375" style="290" customWidth="1"/>
    <col min="10757" max="10758" width="10.85546875" style="290" customWidth="1"/>
    <col min="10759" max="10759" width="17.140625" style="290" customWidth="1"/>
    <col min="10760" max="11008" width="10.42578125" style="290"/>
    <col min="11009" max="11009" width="7.42578125" style="290" customWidth="1"/>
    <col min="11010" max="11010" width="16.28515625" style="290" customWidth="1"/>
    <col min="11011" max="11011" width="48.42578125" style="290" customWidth="1"/>
    <col min="11012" max="11012" width="5.7109375" style="290" customWidth="1"/>
    <col min="11013" max="11014" width="10.85546875" style="290" customWidth="1"/>
    <col min="11015" max="11015" width="17.140625" style="290" customWidth="1"/>
    <col min="11016" max="11264" width="10.42578125" style="290"/>
    <col min="11265" max="11265" width="7.42578125" style="290" customWidth="1"/>
    <col min="11266" max="11266" width="16.28515625" style="290" customWidth="1"/>
    <col min="11267" max="11267" width="48.42578125" style="290" customWidth="1"/>
    <col min="11268" max="11268" width="5.7109375" style="290" customWidth="1"/>
    <col min="11269" max="11270" width="10.85546875" style="290" customWidth="1"/>
    <col min="11271" max="11271" width="17.140625" style="290" customWidth="1"/>
    <col min="11272" max="11520" width="10.42578125" style="290"/>
    <col min="11521" max="11521" width="7.42578125" style="290" customWidth="1"/>
    <col min="11522" max="11522" width="16.28515625" style="290" customWidth="1"/>
    <col min="11523" max="11523" width="48.42578125" style="290" customWidth="1"/>
    <col min="11524" max="11524" width="5.7109375" style="290" customWidth="1"/>
    <col min="11525" max="11526" width="10.85546875" style="290" customWidth="1"/>
    <col min="11527" max="11527" width="17.140625" style="290" customWidth="1"/>
    <col min="11528" max="11776" width="10.42578125" style="290"/>
    <col min="11777" max="11777" width="7.42578125" style="290" customWidth="1"/>
    <col min="11778" max="11778" width="16.28515625" style="290" customWidth="1"/>
    <col min="11779" max="11779" width="48.42578125" style="290" customWidth="1"/>
    <col min="11780" max="11780" width="5.7109375" style="290" customWidth="1"/>
    <col min="11781" max="11782" width="10.85546875" style="290" customWidth="1"/>
    <col min="11783" max="11783" width="17.140625" style="290" customWidth="1"/>
    <col min="11784" max="12032" width="10.42578125" style="290"/>
    <col min="12033" max="12033" width="7.42578125" style="290" customWidth="1"/>
    <col min="12034" max="12034" width="16.28515625" style="290" customWidth="1"/>
    <col min="12035" max="12035" width="48.42578125" style="290" customWidth="1"/>
    <col min="12036" max="12036" width="5.7109375" style="290" customWidth="1"/>
    <col min="12037" max="12038" width="10.85546875" style="290" customWidth="1"/>
    <col min="12039" max="12039" width="17.140625" style="290" customWidth="1"/>
    <col min="12040" max="12288" width="10.42578125" style="290"/>
    <col min="12289" max="12289" width="7.42578125" style="290" customWidth="1"/>
    <col min="12290" max="12290" width="16.28515625" style="290" customWidth="1"/>
    <col min="12291" max="12291" width="48.42578125" style="290" customWidth="1"/>
    <col min="12292" max="12292" width="5.7109375" style="290" customWidth="1"/>
    <col min="12293" max="12294" width="10.85546875" style="290" customWidth="1"/>
    <col min="12295" max="12295" width="17.140625" style="290" customWidth="1"/>
    <col min="12296" max="12544" width="10.42578125" style="290"/>
    <col min="12545" max="12545" width="7.42578125" style="290" customWidth="1"/>
    <col min="12546" max="12546" width="16.28515625" style="290" customWidth="1"/>
    <col min="12547" max="12547" width="48.42578125" style="290" customWidth="1"/>
    <col min="12548" max="12548" width="5.7109375" style="290" customWidth="1"/>
    <col min="12549" max="12550" width="10.85546875" style="290" customWidth="1"/>
    <col min="12551" max="12551" width="17.140625" style="290" customWidth="1"/>
    <col min="12552" max="12800" width="10.42578125" style="290"/>
    <col min="12801" max="12801" width="7.42578125" style="290" customWidth="1"/>
    <col min="12802" max="12802" width="16.28515625" style="290" customWidth="1"/>
    <col min="12803" max="12803" width="48.42578125" style="290" customWidth="1"/>
    <col min="12804" max="12804" width="5.7109375" style="290" customWidth="1"/>
    <col min="12805" max="12806" width="10.85546875" style="290" customWidth="1"/>
    <col min="12807" max="12807" width="17.140625" style="290" customWidth="1"/>
    <col min="12808" max="13056" width="10.42578125" style="290"/>
    <col min="13057" max="13057" width="7.42578125" style="290" customWidth="1"/>
    <col min="13058" max="13058" width="16.28515625" style="290" customWidth="1"/>
    <col min="13059" max="13059" width="48.42578125" style="290" customWidth="1"/>
    <col min="13060" max="13060" width="5.7109375" style="290" customWidth="1"/>
    <col min="13061" max="13062" width="10.85546875" style="290" customWidth="1"/>
    <col min="13063" max="13063" width="17.140625" style="290" customWidth="1"/>
    <col min="13064" max="13312" width="10.42578125" style="290"/>
    <col min="13313" max="13313" width="7.42578125" style="290" customWidth="1"/>
    <col min="13314" max="13314" width="16.28515625" style="290" customWidth="1"/>
    <col min="13315" max="13315" width="48.42578125" style="290" customWidth="1"/>
    <col min="13316" max="13316" width="5.7109375" style="290" customWidth="1"/>
    <col min="13317" max="13318" width="10.85546875" style="290" customWidth="1"/>
    <col min="13319" max="13319" width="17.140625" style="290" customWidth="1"/>
    <col min="13320" max="13568" width="10.42578125" style="290"/>
    <col min="13569" max="13569" width="7.42578125" style="290" customWidth="1"/>
    <col min="13570" max="13570" width="16.28515625" style="290" customWidth="1"/>
    <col min="13571" max="13571" width="48.42578125" style="290" customWidth="1"/>
    <col min="13572" max="13572" width="5.7109375" style="290" customWidth="1"/>
    <col min="13573" max="13574" width="10.85546875" style="290" customWidth="1"/>
    <col min="13575" max="13575" width="17.140625" style="290" customWidth="1"/>
    <col min="13576" max="13824" width="10.42578125" style="290"/>
    <col min="13825" max="13825" width="7.42578125" style="290" customWidth="1"/>
    <col min="13826" max="13826" width="16.28515625" style="290" customWidth="1"/>
    <col min="13827" max="13827" width="48.42578125" style="290" customWidth="1"/>
    <col min="13828" max="13828" width="5.7109375" style="290" customWidth="1"/>
    <col min="13829" max="13830" width="10.85546875" style="290" customWidth="1"/>
    <col min="13831" max="13831" width="17.140625" style="290" customWidth="1"/>
    <col min="13832" max="14080" width="10.42578125" style="290"/>
    <col min="14081" max="14081" width="7.42578125" style="290" customWidth="1"/>
    <col min="14082" max="14082" width="16.28515625" style="290" customWidth="1"/>
    <col min="14083" max="14083" width="48.42578125" style="290" customWidth="1"/>
    <col min="14084" max="14084" width="5.7109375" style="290" customWidth="1"/>
    <col min="14085" max="14086" width="10.85546875" style="290" customWidth="1"/>
    <col min="14087" max="14087" width="17.140625" style="290" customWidth="1"/>
    <col min="14088" max="14336" width="10.42578125" style="290"/>
    <col min="14337" max="14337" width="7.42578125" style="290" customWidth="1"/>
    <col min="14338" max="14338" width="16.28515625" style="290" customWidth="1"/>
    <col min="14339" max="14339" width="48.42578125" style="290" customWidth="1"/>
    <col min="14340" max="14340" width="5.7109375" style="290" customWidth="1"/>
    <col min="14341" max="14342" width="10.85546875" style="290" customWidth="1"/>
    <col min="14343" max="14343" width="17.140625" style="290" customWidth="1"/>
    <col min="14344" max="14592" width="10.42578125" style="290"/>
    <col min="14593" max="14593" width="7.42578125" style="290" customWidth="1"/>
    <col min="14594" max="14594" width="16.28515625" style="290" customWidth="1"/>
    <col min="14595" max="14595" width="48.42578125" style="290" customWidth="1"/>
    <col min="14596" max="14596" width="5.7109375" style="290" customWidth="1"/>
    <col min="14597" max="14598" width="10.85546875" style="290" customWidth="1"/>
    <col min="14599" max="14599" width="17.140625" style="290" customWidth="1"/>
    <col min="14600" max="14848" width="10.42578125" style="290"/>
    <col min="14849" max="14849" width="7.42578125" style="290" customWidth="1"/>
    <col min="14850" max="14850" width="16.28515625" style="290" customWidth="1"/>
    <col min="14851" max="14851" width="48.42578125" style="290" customWidth="1"/>
    <col min="14852" max="14852" width="5.7109375" style="290" customWidth="1"/>
    <col min="14853" max="14854" width="10.85546875" style="290" customWidth="1"/>
    <col min="14855" max="14855" width="17.140625" style="290" customWidth="1"/>
    <col min="14856" max="15104" width="10.42578125" style="290"/>
    <col min="15105" max="15105" width="7.42578125" style="290" customWidth="1"/>
    <col min="15106" max="15106" width="16.28515625" style="290" customWidth="1"/>
    <col min="15107" max="15107" width="48.42578125" style="290" customWidth="1"/>
    <col min="15108" max="15108" width="5.7109375" style="290" customWidth="1"/>
    <col min="15109" max="15110" width="10.85546875" style="290" customWidth="1"/>
    <col min="15111" max="15111" width="17.140625" style="290" customWidth="1"/>
    <col min="15112" max="15360" width="10.42578125" style="290"/>
    <col min="15361" max="15361" width="7.42578125" style="290" customWidth="1"/>
    <col min="15362" max="15362" width="16.28515625" style="290" customWidth="1"/>
    <col min="15363" max="15363" width="48.42578125" style="290" customWidth="1"/>
    <col min="15364" max="15364" width="5.7109375" style="290" customWidth="1"/>
    <col min="15365" max="15366" width="10.85546875" style="290" customWidth="1"/>
    <col min="15367" max="15367" width="17.140625" style="290" customWidth="1"/>
    <col min="15368" max="15616" width="10.42578125" style="290"/>
    <col min="15617" max="15617" width="7.42578125" style="290" customWidth="1"/>
    <col min="15618" max="15618" width="16.28515625" style="290" customWidth="1"/>
    <col min="15619" max="15619" width="48.42578125" style="290" customWidth="1"/>
    <col min="15620" max="15620" width="5.7109375" style="290" customWidth="1"/>
    <col min="15621" max="15622" width="10.85546875" style="290" customWidth="1"/>
    <col min="15623" max="15623" width="17.140625" style="290" customWidth="1"/>
    <col min="15624" max="15872" width="10.42578125" style="290"/>
    <col min="15873" max="15873" width="7.42578125" style="290" customWidth="1"/>
    <col min="15874" max="15874" width="16.28515625" style="290" customWidth="1"/>
    <col min="15875" max="15875" width="48.42578125" style="290" customWidth="1"/>
    <col min="15876" max="15876" width="5.7109375" style="290" customWidth="1"/>
    <col min="15877" max="15878" width="10.85546875" style="290" customWidth="1"/>
    <col min="15879" max="15879" width="17.140625" style="290" customWidth="1"/>
    <col min="15880" max="16128" width="10.42578125" style="290"/>
    <col min="16129" max="16129" width="7.42578125" style="290" customWidth="1"/>
    <col min="16130" max="16130" width="16.28515625" style="290" customWidth="1"/>
    <col min="16131" max="16131" width="48.42578125" style="290" customWidth="1"/>
    <col min="16132" max="16132" width="5.7109375" style="290" customWidth="1"/>
    <col min="16133" max="16134" width="10.85546875" style="290" customWidth="1"/>
    <col min="16135" max="16135" width="17.140625" style="290" customWidth="1"/>
    <col min="16136" max="16384" width="10.42578125" style="290"/>
  </cols>
  <sheetData>
    <row r="1" spans="1:7" ht="27.75" customHeight="1">
      <c r="A1" s="614" t="s">
        <v>869</v>
      </c>
      <c r="B1" s="614"/>
      <c r="C1" s="614"/>
      <c r="D1" s="614"/>
      <c r="E1" s="614"/>
      <c r="F1" s="614"/>
      <c r="G1" s="614"/>
    </row>
    <row r="2" spans="1:7" ht="12.75" customHeight="1">
      <c r="A2" s="496" t="s">
        <v>961</v>
      </c>
      <c r="B2" s="496" t="str">
        <f>'Rekapitulácia stavby'!K6</f>
        <v>Revitalizácia atletického štadiónu v Spišskej Novej Vsi</v>
      </c>
      <c r="C2" s="494"/>
      <c r="D2" s="291"/>
      <c r="E2" s="291"/>
      <c r="F2" s="291"/>
      <c r="G2" s="291"/>
    </row>
    <row r="3" spans="1:7" ht="12.75" customHeight="1">
      <c r="A3" s="496" t="s">
        <v>966</v>
      </c>
      <c r="B3" s="494" t="s">
        <v>972</v>
      </c>
      <c r="C3" s="494"/>
      <c r="D3" s="291"/>
      <c r="E3" s="291"/>
      <c r="F3" s="291"/>
      <c r="G3" s="291"/>
    </row>
    <row r="4" spans="1:7" ht="13.5" customHeight="1">
      <c r="A4" s="497"/>
      <c r="B4" s="498"/>
      <c r="C4" s="497"/>
      <c r="D4" s="292"/>
      <c r="E4" s="293"/>
      <c r="F4" s="294"/>
      <c r="G4" s="294"/>
    </row>
    <row r="5" spans="1:7" ht="6.75" customHeight="1">
      <c r="A5" s="615"/>
      <c r="B5" s="615"/>
      <c r="C5" s="615"/>
      <c r="D5" s="291"/>
      <c r="E5" s="291"/>
      <c r="F5" s="291"/>
      <c r="G5" s="291"/>
    </row>
    <row r="6" spans="1:7" ht="12.75" customHeight="1">
      <c r="A6" s="494" t="s">
        <v>726</v>
      </c>
      <c r="B6" s="494"/>
      <c r="C6" s="494" t="str">
        <f>'Rekapitulácia stavby'!K10</f>
        <v>Mesto Spišská Nová Ves, Radničné námestie 1843/7, 052 70 SNV</v>
      </c>
      <c r="D6" s="291"/>
      <c r="E6" s="291"/>
      <c r="F6" s="291"/>
      <c r="G6" s="291"/>
    </row>
    <row r="7" spans="1:7" ht="13.5" customHeight="1">
      <c r="A7" s="494" t="s">
        <v>716</v>
      </c>
      <c r="B7" s="494"/>
      <c r="C7" s="494" t="str">
        <f>'Chodník pri ovále'!C7</f>
        <v>vyplní uchádzač</v>
      </c>
      <c r="D7" s="291"/>
      <c r="E7" s="616" t="s">
        <v>727</v>
      </c>
      <c r="F7" s="617"/>
      <c r="G7" s="617"/>
    </row>
    <row r="8" spans="1:7" ht="13.5" customHeight="1">
      <c r="A8" s="494" t="s">
        <v>717</v>
      </c>
      <c r="B8" s="495"/>
      <c r="C8" s="495" t="str">
        <f>'Rekapitulácia stavby'!K8</f>
        <v>ATLETICKÝ ŠTADIÓN TATRAN, Sadová ulica, k.ú. SNV</v>
      </c>
      <c r="D8" s="292"/>
      <c r="E8" s="476" t="s">
        <v>967</v>
      </c>
      <c r="F8" s="477" t="str">
        <f>'Rekapitulácia stavby'!AM8</f>
        <v>vyplní uchádzač</v>
      </c>
      <c r="G8" s="294"/>
    </row>
    <row r="9" spans="1:7" ht="6" customHeight="1">
      <c r="A9" s="295"/>
      <c r="B9" s="295"/>
      <c r="C9" s="295"/>
      <c r="D9" s="295"/>
      <c r="E9" s="295"/>
      <c r="F9" s="295"/>
      <c r="G9" s="295"/>
    </row>
    <row r="10" spans="1:7" ht="24" customHeight="1">
      <c r="A10" s="296" t="s">
        <v>718</v>
      </c>
      <c r="B10" s="296" t="s">
        <v>719</v>
      </c>
      <c r="C10" s="296" t="s">
        <v>48</v>
      </c>
      <c r="D10" s="296" t="s">
        <v>101</v>
      </c>
      <c r="E10" s="296" t="s">
        <v>720</v>
      </c>
      <c r="F10" s="296" t="s">
        <v>721</v>
      </c>
      <c r="G10" s="296" t="s">
        <v>722</v>
      </c>
    </row>
    <row r="11" spans="1:7" ht="12.75" hidden="1" customHeight="1">
      <c r="A11" s="296" t="s">
        <v>74</v>
      </c>
      <c r="B11" s="296" t="s">
        <v>121</v>
      </c>
      <c r="C11" s="296" t="s">
        <v>131</v>
      </c>
      <c r="D11" s="296" t="s">
        <v>120</v>
      </c>
      <c r="E11" s="296" t="s">
        <v>140</v>
      </c>
      <c r="F11" s="296" t="s">
        <v>145</v>
      </c>
      <c r="G11" s="296" t="s">
        <v>150</v>
      </c>
    </row>
    <row r="12" spans="1:7" ht="4.5" customHeight="1">
      <c r="A12" s="295"/>
      <c r="B12" s="295"/>
      <c r="C12" s="295"/>
      <c r="D12" s="295"/>
      <c r="E12" s="295"/>
      <c r="F12" s="295"/>
      <c r="G12" s="295"/>
    </row>
    <row r="13" spans="1:7" ht="30.75" customHeight="1">
      <c r="A13" s="297"/>
      <c r="B13" s="298" t="s">
        <v>111</v>
      </c>
      <c r="C13" s="298" t="s">
        <v>724</v>
      </c>
      <c r="D13" s="298"/>
      <c r="E13" s="299"/>
      <c r="F13" s="469"/>
      <c r="G13" s="469">
        <f>G14+G21+G24+G46</f>
        <v>0</v>
      </c>
    </row>
    <row r="14" spans="1:7" ht="28.5" customHeight="1">
      <c r="A14" s="300"/>
      <c r="B14" s="301" t="s">
        <v>74</v>
      </c>
      <c r="C14" s="301" t="s">
        <v>823</v>
      </c>
      <c r="D14" s="301"/>
      <c r="E14" s="302"/>
      <c r="F14" s="470"/>
      <c r="G14" s="470">
        <f>SUM(G15:G19)</f>
        <v>0</v>
      </c>
    </row>
    <row r="15" spans="1:7" ht="24" customHeight="1">
      <c r="A15" s="303">
        <v>1</v>
      </c>
      <c r="B15" s="304" t="s">
        <v>870</v>
      </c>
      <c r="C15" s="304" t="s">
        <v>871</v>
      </c>
      <c r="D15" s="304" t="s">
        <v>188</v>
      </c>
      <c r="E15" s="305">
        <v>35</v>
      </c>
      <c r="F15" s="471"/>
      <c r="G15" s="471">
        <f>ROUND(F15*E15,2)</f>
        <v>0</v>
      </c>
    </row>
    <row r="16" spans="1:7" ht="24" customHeight="1">
      <c r="A16" s="303">
        <v>2</v>
      </c>
      <c r="B16" s="304" t="s">
        <v>872</v>
      </c>
      <c r="C16" s="304" t="s">
        <v>873</v>
      </c>
      <c r="D16" s="304" t="s">
        <v>128</v>
      </c>
      <c r="E16" s="305">
        <v>476</v>
      </c>
      <c r="F16" s="471"/>
      <c r="G16" s="471">
        <f t="shared" ref="G16:G19" si="0">ROUND(F16*E16,2)</f>
        <v>0</v>
      </c>
    </row>
    <row r="17" spans="1:7" ht="24" customHeight="1">
      <c r="A17" s="303">
        <v>3</v>
      </c>
      <c r="B17" s="304" t="s">
        <v>874</v>
      </c>
      <c r="C17" s="304" t="s">
        <v>875</v>
      </c>
      <c r="D17" s="304" t="s">
        <v>188</v>
      </c>
      <c r="E17" s="305">
        <v>80</v>
      </c>
      <c r="F17" s="471"/>
      <c r="G17" s="471">
        <f t="shared" si="0"/>
        <v>0</v>
      </c>
    </row>
    <row r="18" spans="1:7" ht="24" customHeight="1">
      <c r="A18" s="303">
        <v>4</v>
      </c>
      <c r="B18" s="304" t="s">
        <v>876</v>
      </c>
      <c r="C18" s="304" t="s">
        <v>877</v>
      </c>
      <c r="D18" s="304" t="s">
        <v>128</v>
      </c>
      <c r="E18" s="305">
        <v>476</v>
      </c>
      <c r="F18" s="471"/>
      <c r="G18" s="471">
        <f t="shared" si="0"/>
        <v>0</v>
      </c>
    </row>
    <row r="19" spans="1:7" ht="13.5" customHeight="1">
      <c r="A19" s="303">
        <v>5</v>
      </c>
      <c r="B19" s="304" t="s">
        <v>878</v>
      </c>
      <c r="C19" s="304" t="s">
        <v>879</v>
      </c>
      <c r="D19" s="304" t="s">
        <v>128</v>
      </c>
      <c r="E19" s="305">
        <v>4760</v>
      </c>
      <c r="F19" s="471"/>
      <c r="G19" s="471">
        <f t="shared" si="0"/>
        <v>0</v>
      </c>
    </row>
    <row r="20" spans="1:7" ht="13.5" customHeight="1">
      <c r="A20" s="306"/>
      <c r="B20" s="307"/>
      <c r="C20" s="307" t="s">
        <v>880</v>
      </c>
      <c r="D20" s="307"/>
      <c r="E20" s="308">
        <v>4760</v>
      </c>
      <c r="F20" s="472"/>
      <c r="G20" s="472"/>
    </row>
    <row r="21" spans="1:7" ht="28.5" customHeight="1">
      <c r="A21" s="300"/>
      <c r="B21" s="301" t="s">
        <v>131</v>
      </c>
      <c r="C21" s="301" t="s">
        <v>881</v>
      </c>
      <c r="D21" s="301"/>
      <c r="E21" s="302"/>
      <c r="F21" s="470"/>
      <c r="G21" s="470">
        <f>G22</f>
        <v>0</v>
      </c>
    </row>
    <row r="22" spans="1:7" ht="13.5" customHeight="1">
      <c r="A22" s="303">
        <v>6</v>
      </c>
      <c r="B22" s="304" t="s">
        <v>882</v>
      </c>
      <c r="C22" s="304" t="s">
        <v>883</v>
      </c>
      <c r="D22" s="304" t="s">
        <v>128</v>
      </c>
      <c r="E22" s="305">
        <v>9.6</v>
      </c>
      <c r="F22" s="471"/>
      <c r="G22" s="471">
        <f>ROUND(F22*E22,2)</f>
        <v>0</v>
      </c>
    </row>
    <row r="23" spans="1:7" ht="13.5" customHeight="1">
      <c r="A23" s="309"/>
      <c r="B23" s="310"/>
      <c r="C23" s="310" t="s">
        <v>884</v>
      </c>
      <c r="D23" s="310"/>
      <c r="E23" s="311">
        <v>9.6</v>
      </c>
      <c r="F23" s="473"/>
      <c r="G23" s="473"/>
    </row>
    <row r="24" spans="1:7" ht="28.5" customHeight="1">
      <c r="A24" s="300"/>
      <c r="B24" s="301" t="s">
        <v>140</v>
      </c>
      <c r="C24" s="301" t="s">
        <v>851</v>
      </c>
      <c r="D24" s="301"/>
      <c r="E24" s="302"/>
      <c r="F24" s="470"/>
      <c r="G24" s="470">
        <f>G25+G27+G29+G31+G33+G35+G36+G40+G42+G43+G45</f>
        <v>0</v>
      </c>
    </row>
    <row r="25" spans="1:7" ht="24" customHeight="1">
      <c r="A25" s="303">
        <v>7</v>
      </c>
      <c r="B25" s="304" t="s">
        <v>885</v>
      </c>
      <c r="C25" s="304" t="s">
        <v>886</v>
      </c>
      <c r="D25" s="304" t="s">
        <v>188</v>
      </c>
      <c r="E25" s="305">
        <v>992</v>
      </c>
      <c r="F25" s="471"/>
      <c r="G25" s="471">
        <f t="shared" ref="G25:G45" si="1">ROUND(F25*E25,2)</f>
        <v>0</v>
      </c>
    </row>
    <row r="26" spans="1:7" ht="13.5" customHeight="1">
      <c r="A26" s="309"/>
      <c r="B26" s="310"/>
      <c r="C26" s="310" t="s">
        <v>887</v>
      </c>
      <c r="D26" s="310"/>
      <c r="E26" s="311">
        <v>992</v>
      </c>
      <c r="F26" s="473"/>
      <c r="G26" s="473"/>
    </row>
    <row r="27" spans="1:7" ht="24" customHeight="1">
      <c r="A27" s="303">
        <v>8</v>
      </c>
      <c r="B27" s="304" t="s">
        <v>888</v>
      </c>
      <c r="C27" s="304" t="s">
        <v>889</v>
      </c>
      <c r="D27" s="304" t="s">
        <v>188</v>
      </c>
      <c r="E27" s="305">
        <v>1190.4000000000001</v>
      </c>
      <c r="F27" s="471"/>
      <c r="G27" s="471">
        <f t="shared" si="1"/>
        <v>0</v>
      </c>
    </row>
    <row r="28" spans="1:7" ht="13.5" customHeight="1">
      <c r="A28" s="309"/>
      <c r="B28" s="310"/>
      <c r="C28" s="310" t="s">
        <v>890</v>
      </c>
      <c r="D28" s="310"/>
      <c r="E28" s="311">
        <v>1190.4000000000001</v>
      </c>
      <c r="F28" s="473"/>
      <c r="G28" s="473"/>
    </row>
    <row r="29" spans="1:7" ht="24" customHeight="1">
      <c r="A29" s="303">
        <v>9</v>
      </c>
      <c r="B29" s="304" t="s">
        <v>891</v>
      </c>
      <c r="C29" s="304" t="s">
        <v>892</v>
      </c>
      <c r="D29" s="304" t="s">
        <v>188</v>
      </c>
      <c r="E29" s="305">
        <v>243.1</v>
      </c>
      <c r="F29" s="471"/>
      <c r="G29" s="471">
        <f t="shared" si="1"/>
        <v>0</v>
      </c>
    </row>
    <row r="30" spans="1:7" ht="13.5" customHeight="1">
      <c r="A30" s="309"/>
      <c r="B30" s="310"/>
      <c r="C30" s="310" t="s">
        <v>893</v>
      </c>
      <c r="D30" s="310"/>
      <c r="E30" s="311">
        <v>243.1</v>
      </c>
      <c r="F30" s="473"/>
      <c r="G30" s="473"/>
    </row>
    <row r="31" spans="1:7" ht="24" customHeight="1">
      <c r="A31" s="303">
        <v>10</v>
      </c>
      <c r="B31" s="304" t="s">
        <v>894</v>
      </c>
      <c r="C31" s="304" t="s">
        <v>895</v>
      </c>
      <c r="D31" s="304" t="s">
        <v>188</v>
      </c>
      <c r="E31" s="305">
        <v>477</v>
      </c>
      <c r="F31" s="471"/>
      <c r="G31" s="471">
        <f t="shared" si="1"/>
        <v>0</v>
      </c>
    </row>
    <row r="32" spans="1:7" ht="13.5" customHeight="1">
      <c r="A32" s="309"/>
      <c r="B32" s="310"/>
      <c r="C32" s="310" t="s">
        <v>896</v>
      </c>
      <c r="D32" s="310"/>
      <c r="E32" s="311">
        <v>477</v>
      </c>
      <c r="F32" s="473"/>
      <c r="G32" s="473"/>
    </row>
    <row r="33" spans="1:7" ht="24" customHeight="1">
      <c r="A33" s="303">
        <v>11</v>
      </c>
      <c r="B33" s="304" t="s">
        <v>897</v>
      </c>
      <c r="C33" s="304" t="s">
        <v>898</v>
      </c>
      <c r="D33" s="304" t="s">
        <v>188</v>
      </c>
      <c r="E33" s="305">
        <v>1431</v>
      </c>
      <c r="F33" s="471"/>
      <c r="G33" s="471">
        <f t="shared" si="1"/>
        <v>0</v>
      </c>
    </row>
    <row r="34" spans="1:7" ht="13.5" customHeight="1">
      <c r="A34" s="309"/>
      <c r="B34" s="310"/>
      <c r="C34" s="310" t="s">
        <v>899</v>
      </c>
      <c r="D34" s="310"/>
      <c r="E34" s="311">
        <v>1431</v>
      </c>
      <c r="F34" s="473"/>
      <c r="G34" s="473"/>
    </row>
    <row r="35" spans="1:7" ht="24" customHeight="1">
      <c r="A35" s="303">
        <v>12</v>
      </c>
      <c r="B35" s="304" t="s">
        <v>900</v>
      </c>
      <c r="C35" s="304" t="s">
        <v>901</v>
      </c>
      <c r="D35" s="304" t="s">
        <v>188</v>
      </c>
      <c r="E35" s="305">
        <v>954</v>
      </c>
      <c r="F35" s="471"/>
      <c r="G35" s="471">
        <f t="shared" si="1"/>
        <v>0</v>
      </c>
    </row>
    <row r="36" spans="1:7" ht="34.5" customHeight="1">
      <c r="A36" s="303">
        <v>13</v>
      </c>
      <c r="B36" s="304" t="s">
        <v>902</v>
      </c>
      <c r="C36" s="304" t="s">
        <v>903</v>
      </c>
      <c r="D36" s="304" t="s">
        <v>188</v>
      </c>
      <c r="E36" s="305">
        <v>261</v>
      </c>
      <c r="F36" s="471"/>
      <c r="G36" s="471">
        <f t="shared" si="1"/>
        <v>0</v>
      </c>
    </row>
    <row r="37" spans="1:7" ht="13.5" customHeight="1">
      <c r="A37" s="309"/>
      <c r="B37" s="310"/>
      <c r="C37" s="310" t="s">
        <v>904</v>
      </c>
      <c r="D37" s="310"/>
      <c r="E37" s="311">
        <v>221</v>
      </c>
      <c r="F37" s="473"/>
      <c r="G37" s="473"/>
    </row>
    <row r="38" spans="1:7" ht="13.5" customHeight="1">
      <c r="A38" s="309"/>
      <c r="B38" s="310"/>
      <c r="C38" s="310" t="s">
        <v>905</v>
      </c>
      <c r="D38" s="310"/>
      <c r="E38" s="311">
        <v>40</v>
      </c>
      <c r="F38" s="473"/>
      <c r="G38" s="473"/>
    </row>
    <row r="39" spans="1:7" ht="13.5" customHeight="1">
      <c r="A39" s="306"/>
      <c r="B39" s="307"/>
      <c r="C39" s="307" t="s">
        <v>906</v>
      </c>
      <c r="D39" s="307"/>
      <c r="E39" s="308">
        <v>261</v>
      </c>
      <c r="F39" s="472"/>
      <c r="G39" s="472"/>
    </row>
    <row r="40" spans="1:7" ht="13.5" customHeight="1">
      <c r="A40" s="312">
        <v>14</v>
      </c>
      <c r="B40" s="313" t="s">
        <v>907</v>
      </c>
      <c r="C40" s="313" t="s">
        <v>908</v>
      </c>
      <c r="D40" s="313" t="s">
        <v>188</v>
      </c>
      <c r="E40" s="314">
        <v>266.22000000000003</v>
      </c>
      <c r="F40" s="474"/>
      <c r="G40" s="474">
        <f t="shared" si="1"/>
        <v>0</v>
      </c>
    </row>
    <row r="41" spans="1:7" ht="13.5" customHeight="1">
      <c r="A41" s="306"/>
      <c r="B41" s="307"/>
      <c r="C41" s="307" t="s">
        <v>909</v>
      </c>
      <c r="D41" s="307"/>
      <c r="E41" s="308">
        <v>266.22000000000003</v>
      </c>
      <c r="F41" s="472"/>
      <c r="G41" s="472"/>
    </row>
    <row r="42" spans="1:7" ht="34.5" customHeight="1">
      <c r="A42" s="303">
        <v>15</v>
      </c>
      <c r="B42" s="304" t="s">
        <v>910</v>
      </c>
      <c r="C42" s="304" t="s">
        <v>911</v>
      </c>
      <c r="D42" s="304" t="s">
        <v>188</v>
      </c>
      <c r="E42" s="305">
        <v>515</v>
      </c>
      <c r="F42" s="471"/>
      <c r="G42" s="471">
        <f t="shared" si="1"/>
        <v>0</v>
      </c>
    </row>
    <row r="43" spans="1:7" ht="13.5" customHeight="1">
      <c r="A43" s="312">
        <v>16</v>
      </c>
      <c r="B43" s="313" t="s">
        <v>912</v>
      </c>
      <c r="C43" s="313" t="s">
        <v>913</v>
      </c>
      <c r="D43" s="313" t="s">
        <v>177</v>
      </c>
      <c r="E43" s="314">
        <v>30.9</v>
      </c>
      <c r="F43" s="474"/>
      <c r="G43" s="474">
        <f t="shared" si="1"/>
        <v>0</v>
      </c>
    </row>
    <row r="44" spans="1:7" ht="13.5" customHeight="1">
      <c r="A44" s="309"/>
      <c r="B44" s="310"/>
      <c r="C44" s="310" t="s">
        <v>914</v>
      </c>
      <c r="D44" s="310"/>
      <c r="E44" s="311">
        <v>30.9</v>
      </c>
      <c r="F44" s="473"/>
      <c r="G44" s="473"/>
    </row>
    <row r="45" spans="1:7" ht="24" customHeight="1">
      <c r="A45" s="312">
        <v>17</v>
      </c>
      <c r="B45" s="313" t="s">
        <v>915</v>
      </c>
      <c r="C45" s="313" t="s">
        <v>916</v>
      </c>
      <c r="D45" s="313" t="s">
        <v>188</v>
      </c>
      <c r="E45" s="314">
        <v>520.15</v>
      </c>
      <c r="F45" s="474"/>
      <c r="G45" s="474">
        <f t="shared" si="1"/>
        <v>0</v>
      </c>
    </row>
    <row r="46" spans="1:7" ht="28.5" customHeight="1">
      <c r="A46" s="300"/>
      <c r="B46" s="301" t="s">
        <v>159</v>
      </c>
      <c r="C46" s="301" t="s">
        <v>856</v>
      </c>
      <c r="D46" s="301"/>
      <c r="E46" s="302"/>
      <c r="F46" s="470"/>
      <c r="G46" s="470">
        <f>SUM(G47:G56)</f>
        <v>0</v>
      </c>
    </row>
    <row r="47" spans="1:7" ht="24" customHeight="1">
      <c r="A47" s="303">
        <v>18</v>
      </c>
      <c r="B47" s="304" t="s">
        <v>917</v>
      </c>
      <c r="C47" s="304" t="s">
        <v>918</v>
      </c>
      <c r="D47" s="304" t="s">
        <v>278</v>
      </c>
      <c r="E47" s="305">
        <v>6</v>
      </c>
      <c r="F47" s="471"/>
      <c r="G47" s="471">
        <f>ROUND(F47*E47,2)+G58+G59+G61+G63+G64+G65+G66</f>
        <v>0</v>
      </c>
    </row>
    <row r="48" spans="1:7" ht="24" customHeight="1">
      <c r="A48" s="312">
        <v>19</v>
      </c>
      <c r="B48" s="313" t="s">
        <v>919</v>
      </c>
      <c r="C48" s="313" t="s">
        <v>920</v>
      </c>
      <c r="D48" s="313" t="s">
        <v>278</v>
      </c>
      <c r="E48" s="314">
        <v>4</v>
      </c>
      <c r="F48" s="474"/>
      <c r="G48" s="474">
        <f t="shared" ref="G48:G56" si="2">ROUND(F48*E48,2)</f>
        <v>0</v>
      </c>
    </row>
    <row r="49" spans="1:7" ht="24" customHeight="1">
      <c r="A49" s="312">
        <v>20</v>
      </c>
      <c r="B49" s="313" t="s">
        <v>921</v>
      </c>
      <c r="C49" s="313" t="s">
        <v>922</v>
      </c>
      <c r="D49" s="313" t="s">
        <v>278</v>
      </c>
      <c r="E49" s="314">
        <v>1</v>
      </c>
      <c r="F49" s="474"/>
      <c r="G49" s="474">
        <f t="shared" si="2"/>
        <v>0</v>
      </c>
    </row>
    <row r="50" spans="1:7" ht="24" customHeight="1">
      <c r="A50" s="312">
        <v>21</v>
      </c>
      <c r="B50" s="313" t="s">
        <v>923</v>
      </c>
      <c r="C50" s="313" t="s">
        <v>924</v>
      </c>
      <c r="D50" s="313" t="s">
        <v>278</v>
      </c>
      <c r="E50" s="314">
        <v>4</v>
      </c>
      <c r="F50" s="474"/>
      <c r="G50" s="474">
        <f t="shared" si="2"/>
        <v>0</v>
      </c>
    </row>
    <row r="51" spans="1:7" ht="24" customHeight="1">
      <c r="A51" s="303">
        <v>22</v>
      </c>
      <c r="B51" s="304" t="s">
        <v>925</v>
      </c>
      <c r="C51" s="304" t="s">
        <v>926</v>
      </c>
      <c r="D51" s="304" t="s">
        <v>118</v>
      </c>
      <c r="E51" s="305">
        <v>242</v>
      </c>
      <c r="F51" s="471"/>
      <c r="G51" s="471">
        <f t="shared" si="2"/>
        <v>0</v>
      </c>
    </row>
    <row r="52" spans="1:7" ht="24" customHeight="1">
      <c r="A52" s="303">
        <v>23</v>
      </c>
      <c r="B52" s="304" t="s">
        <v>927</v>
      </c>
      <c r="C52" s="304" t="s">
        <v>928</v>
      </c>
      <c r="D52" s="304" t="s">
        <v>188</v>
      </c>
      <c r="E52" s="305">
        <v>35</v>
      </c>
      <c r="F52" s="471"/>
      <c r="G52" s="471">
        <f t="shared" si="2"/>
        <v>0</v>
      </c>
    </row>
    <row r="53" spans="1:7" ht="24" customHeight="1">
      <c r="A53" s="303">
        <v>24</v>
      </c>
      <c r="B53" s="304" t="s">
        <v>929</v>
      </c>
      <c r="C53" s="304" t="s">
        <v>930</v>
      </c>
      <c r="D53" s="304" t="s">
        <v>118</v>
      </c>
      <c r="E53" s="305">
        <v>242</v>
      </c>
      <c r="F53" s="471"/>
      <c r="G53" s="471">
        <f t="shared" si="2"/>
        <v>0</v>
      </c>
    </row>
    <row r="54" spans="1:7" ht="24" customHeight="1">
      <c r="A54" s="303">
        <v>25</v>
      </c>
      <c r="B54" s="304" t="s">
        <v>931</v>
      </c>
      <c r="C54" s="304" t="s">
        <v>932</v>
      </c>
      <c r="D54" s="304" t="s">
        <v>188</v>
      </c>
      <c r="E54" s="305">
        <v>35</v>
      </c>
      <c r="F54" s="471"/>
      <c r="G54" s="471">
        <f t="shared" si="2"/>
        <v>0</v>
      </c>
    </row>
    <row r="55" spans="1:7" ht="24" customHeight="1">
      <c r="A55" s="303">
        <v>26</v>
      </c>
      <c r="B55" s="304" t="s">
        <v>933</v>
      </c>
      <c r="C55" s="304" t="s">
        <v>934</v>
      </c>
      <c r="D55" s="304" t="s">
        <v>118</v>
      </c>
      <c r="E55" s="305">
        <v>290</v>
      </c>
      <c r="F55" s="471"/>
      <c r="G55" s="471">
        <f t="shared" si="2"/>
        <v>0</v>
      </c>
    </row>
    <row r="56" spans="1:7" ht="24" customHeight="1">
      <c r="A56" s="312">
        <v>27</v>
      </c>
      <c r="B56" s="313" t="s">
        <v>935</v>
      </c>
      <c r="C56" s="313" t="s">
        <v>936</v>
      </c>
      <c r="D56" s="313" t="s">
        <v>278</v>
      </c>
      <c r="E56" s="314">
        <v>292.89999999999998</v>
      </c>
      <c r="F56" s="474"/>
      <c r="G56" s="474">
        <f t="shared" si="2"/>
        <v>0</v>
      </c>
    </row>
    <row r="57" spans="1:7" ht="13.5" customHeight="1">
      <c r="A57" s="306"/>
      <c r="B57" s="307"/>
      <c r="C57" s="307" t="s">
        <v>937</v>
      </c>
      <c r="D57" s="307"/>
      <c r="E57" s="308">
        <v>292.89999999999998</v>
      </c>
      <c r="F57" s="472"/>
      <c r="G57" s="472"/>
    </row>
    <row r="58" spans="1:7" ht="24" customHeight="1">
      <c r="A58" s="303">
        <v>28</v>
      </c>
      <c r="B58" s="304" t="s">
        <v>938</v>
      </c>
      <c r="C58" s="304" t="s">
        <v>939</v>
      </c>
      <c r="D58" s="304" t="s">
        <v>118</v>
      </c>
      <c r="E58" s="305">
        <v>368</v>
      </c>
      <c r="F58" s="471"/>
      <c r="G58" s="471">
        <f t="shared" ref="G58:G66" si="3">ROUND(F58*E58,2)</f>
        <v>0</v>
      </c>
    </row>
    <row r="59" spans="1:7" ht="13.5" customHeight="1">
      <c r="A59" s="312">
        <v>29</v>
      </c>
      <c r="B59" s="313" t="s">
        <v>940</v>
      </c>
      <c r="C59" s="313" t="s">
        <v>941</v>
      </c>
      <c r="D59" s="313" t="s">
        <v>278</v>
      </c>
      <c r="E59" s="314">
        <v>104.03</v>
      </c>
      <c r="F59" s="474"/>
      <c r="G59" s="474">
        <f t="shared" si="3"/>
        <v>0</v>
      </c>
    </row>
    <row r="60" spans="1:7" ht="13.5" customHeight="1">
      <c r="A60" s="306"/>
      <c r="B60" s="307"/>
      <c r="C60" s="307" t="s">
        <v>942</v>
      </c>
      <c r="D60" s="307"/>
      <c r="E60" s="308">
        <v>104.03</v>
      </c>
      <c r="F60" s="472"/>
      <c r="G60" s="472"/>
    </row>
    <row r="61" spans="1:7" ht="13.5" customHeight="1">
      <c r="A61" s="312">
        <v>30</v>
      </c>
      <c r="B61" s="313" t="s">
        <v>943</v>
      </c>
      <c r="C61" s="313" t="s">
        <v>944</v>
      </c>
      <c r="D61" s="313" t="s">
        <v>278</v>
      </c>
      <c r="E61" s="314">
        <v>267.64999999999998</v>
      </c>
      <c r="F61" s="474"/>
      <c r="G61" s="474">
        <f t="shared" si="3"/>
        <v>0</v>
      </c>
    </row>
    <row r="62" spans="1:7" ht="13.5" customHeight="1">
      <c r="A62" s="306"/>
      <c r="B62" s="307"/>
      <c r="C62" s="307" t="s">
        <v>945</v>
      </c>
      <c r="D62" s="307"/>
      <c r="E62" s="308">
        <v>267.64999999999998</v>
      </c>
      <c r="F62" s="472"/>
      <c r="G62" s="472"/>
    </row>
    <row r="63" spans="1:7" ht="24" customHeight="1">
      <c r="A63" s="303">
        <v>31</v>
      </c>
      <c r="B63" s="304" t="s">
        <v>946</v>
      </c>
      <c r="C63" s="304" t="s">
        <v>947</v>
      </c>
      <c r="D63" s="304" t="s">
        <v>118</v>
      </c>
      <c r="E63" s="305">
        <v>90</v>
      </c>
      <c r="F63" s="471"/>
      <c r="G63" s="471">
        <f t="shared" si="3"/>
        <v>0</v>
      </c>
    </row>
    <row r="64" spans="1:7" ht="13.5" customHeight="1">
      <c r="A64" s="303">
        <v>32</v>
      </c>
      <c r="B64" s="304" t="s">
        <v>948</v>
      </c>
      <c r="C64" s="304" t="s">
        <v>949</v>
      </c>
      <c r="D64" s="304" t="s">
        <v>177</v>
      </c>
      <c r="E64" s="305">
        <v>4.4450000000000003</v>
      </c>
      <c r="F64" s="471"/>
      <c r="G64" s="471">
        <f t="shared" si="3"/>
        <v>0</v>
      </c>
    </row>
    <row r="65" spans="1:7" ht="24" customHeight="1">
      <c r="A65" s="303">
        <v>33</v>
      </c>
      <c r="B65" s="304" t="s">
        <v>950</v>
      </c>
      <c r="C65" s="304" t="s">
        <v>951</v>
      </c>
      <c r="D65" s="304" t="s">
        <v>177</v>
      </c>
      <c r="E65" s="305">
        <v>44.45</v>
      </c>
      <c r="F65" s="471"/>
      <c r="G65" s="471">
        <f t="shared" si="3"/>
        <v>0</v>
      </c>
    </row>
    <row r="66" spans="1:7" ht="24" customHeight="1">
      <c r="A66" s="303">
        <v>34</v>
      </c>
      <c r="B66" s="304" t="s">
        <v>952</v>
      </c>
      <c r="C66" s="304" t="s">
        <v>953</v>
      </c>
      <c r="D66" s="304" t="s">
        <v>177</v>
      </c>
      <c r="E66" s="305">
        <v>4.4450000000000003</v>
      </c>
      <c r="F66" s="471"/>
      <c r="G66" s="471">
        <f t="shared" si="3"/>
        <v>0</v>
      </c>
    </row>
    <row r="67" spans="1:7" ht="30.75" customHeight="1">
      <c r="A67" s="315"/>
      <c r="B67" s="316"/>
      <c r="C67" s="316" t="s">
        <v>725</v>
      </c>
      <c r="D67" s="316"/>
      <c r="E67" s="317"/>
      <c r="F67" s="475"/>
      <c r="G67" s="475">
        <f>G13</f>
        <v>0</v>
      </c>
    </row>
  </sheetData>
  <mergeCells count="3">
    <mergeCell ref="A1:G1"/>
    <mergeCell ref="A5:C5"/>
    <mergeCell ref="E7:G7"/>
  </mergeCells>
  <pageMargins left="0.39370078740157483" right="0.19685039370078741" top="0.78740157480314965" bottom="0.78740157480314965" header="0" footer="0"/>
  <pageSetup paperSize="9" fitToHeight="100" orientation="portrait" horizontalDpi="300" verticalDpi="300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59"/>
  <sheetViews>
    <sheetView showGridLines="0" view="pageBreakPreview" topLeftCell="A233" zoomScale="95" zoomScaleNormal="100" zoomScaleSheetLayoutView="95" workbookViewId="0">
      <selection activeCell="I128" sqref="I128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65.85546875" customWidth="1"/>
    <col min="7" max="7" width="7" customWidth="1"/>
    <col min="8" max="8" width="11.85546875" customWidth="1"/>
    <col min="9" max="9" width="16.7109375" customWidth="1"/>
    <col min="10" max="10" width="20.140625" customWidth="1"/>
    <col min="11" max="11" width="0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46">
      <c r="A1" s="80"/>
    </row>
    <row r="2" spans="1:46" ht="36.9" customHeight="1">
      <c r="L2" s="565" t="s">
        <v>5</v>
      </c>
      <c r="M2" s="565"/>
      <c r="N2" s="565"/>
      <c r="O2" s="565"/>
      <c r="P2" s="565"/>
      <c r="Q2" s="565"/>
      <c r="R2" s="565"/>
      <c r="S2" s="565"/>
      <c r="T2" s="565"/>
      <c r="U2" s="565"/>
      <c r="V2" s="565"/>
      <c r="AT2" s="15" t="s">
        <v>75</v>
      </c>
    </row>
    <row r="3" spans="1:46" ht="6.9" customHeight="1">
      <c r="B3" s="326"/>
      <c r="C3" s="327"/>
      <c r="D3" s="327"/>
      <c r="E3" s="327"/>
      <c r="F3" s="327"/>
      <c r="G3" s="327"/>
      <c r="H3" s="327"/>
      <c r="I3" s="327"/>
      <c r="J3" s="327"/>
      <c r="K3" s="328"/>
      <c r="L3" s="330"/>
      <c r="AT3" s="15" t="s">
        <v>66</v>
      </c>
    </row>
    <row r="4" spans="1:46" ht="24.9" customHeight="1">
      <c r="B4" s="329"/>
      <c r="C4" s="330"/>
      <c r="D4" s="331" t="s">
        <v>83</v>
      </c>
      <c r="E4" s="330"/>
      <c r="F4" s="330"/>
      <c r="G4" s="330"/>
      <c r="H4" s="330"/>
      <c r="I4" s="330"/>
      <c r="J4" s="330"/>
      <c r="K4" s="332"/>
      <c r="L4" s="330"/>
      <c r="M4" s="81" t="s">
        <v>9</v>
      </c>
      <c r="AT4" s="15" t="s">
        <v>3</v>
      </c>
    </row>
    <row r="5" spans="1:46" ht="6.9" customHeight="1">
      <c r="B5" s="329"/>
      <c r="C5" s="330"/>
      <c r="D5" s="330"/>
      <c r="E5" s="330"/>
      <c r="F5" s="330"/>
      <c r="G5" s="330"/>
      <c r="H5" s="330"/>
      <c r="I5" s="330"/>
      <c r="J5" s="330"/>
      <c r="K5" s="332"/>
      <c r="L5" s="330"/>
    </row>
    <row r="6" spans="1:46" ht="12" customHeight="1">
      <c r="B6" s="329"/>
      <c r="C6" s="330"/>
      <c r="D6" s="333" t="s">
        <v>11</v>
      </c>
      <c r="E6" s="330"/>
      <c r="F6" s="330"/>
      <c r="G6" s="330"/>
      <c r="H6" s="330"/>
      <c r="I6" s="330"/>
      <c r="J6" s="330"/>
      <c r="K6" s="332"/>
      <c r="L6" s="330"/>
    </row>
    <row r="7" spans="1:46" ht="16.5" customHeight="1">
      <c r="B7" s="329"/>
      <c r="C7" s="330"/>
      <c r="D7" s="330"/>
      <c r="E7" s="605" t="str">
        <f>'Rekapitulácia stavby'!K6</f>
        <v>Revitalizácia atletického štadiónu v Spišskej Novej Vsi</v>
      </c>
      <c r="F7" s="606"/>
      <c r="G7" s="606"/>
      <c r="H7" s="606"/>
      <c r="I7" s="330"/>
      <c r="J7" s="330"/>
      <c r="K7" s="332"/>
      <c r="L7" s="330"/>
    </row>
    <row r="8" spans="1:46" s="1" customFormat="1" ht="12" customHeight="1">
      <c r="B8" s="334"/>
      <c r="C8" s="48"/>
      <c r="D8" s="333" t="s">
        <v>84</v>
      </c>
      <c r="E8" s="48"/>
      <c r="F8" s="48"/>
      <c r="G8" s="48"/>
      <c r="H8" s="48"/>
      <c r="I8" s="48"/>
      <c r="J8" s="48"/>
      <c r="K8" s="335"/>
      <c r="L8" s="48"/>
    </row>
    <row r="9" spans="1:46" s="1" customFormat="1" ht="36.9" customHeight="1">
      <c r="B9" s="334"/>
      <c r="C9" s="48"/>
      <c r="D9" s="48"/>
      <c r="E9" s="607" t="s">
        <v>957</v>
      </c>
      <c r="F9" s="608"/>
      <c r="G9" s="608"/>
      <c r="H9" s="608"/>
      <c r="I9" s="48"/>
      <c r="J9" s="48"/>
      <c r="K9" s="335"/>
      <c r="L9" s="48"/>
    </row>
    <row r="10" spans="1:46" s="1" customFormat="1">
      <c r="B10" s="334"/>
      <c r="C10" s="48"/>
      <c r="D10" s="48"/>
      <c r="E10" s="48"/>
      <c r="F10" s="48"/>
      <c r="G10" s="48"/>
      <c r="H10" s="48"/>
      <c r="I10" s="48"/>
      <c r="J10" s="48"/>
      <c r="K10" s="335"/>
      <c r="L10" s="48"/>
    </row>
    <row r="11" spans="1:46" s="1" customFormat="1" ht="12" customHeight="1">
      <c r="B11" s="334"/>
      <c r="C11" s="48"/>
      <c r="D11" s="333" t="s">
        <v>12</v>
      </c>
      <c r="E11" s="48"/>
      <c r="F11" s="336" t="s">
        <v>1</v>
      </c>
      <c r="G11" s="48"/>
      <c r="H11" s="48"/>
      <c r="I11" s="333" t="s">
        <v>13</v>
      </c>
      <c r="J11" s="336" t="s">
        <v>1</v>
      </c>
      <c r="K11" s="335"/>
      <c r="L11" s="48"/>
    </row>
    <row r="12" spans="1:46" s="1" customFormat="1" ht="12" customHeight="1">
      <c r="B12" s="334"/>
      <c r="C12" s="48"/>
      <c r="D12" s="333" t="s">
        <v>14</v>
      </c>
      <c r="E12" s="48"/>
      <c r="F12" s="480" t="str">
        <f>'Rekapitulácia stavby'!K8</f>
        <v>ATLETICKÝ ŠTADIÓN TATRAN, Sadová ulica, k.ú. SNV</v>
      </c>
      <c r="G12" s="48"/>
      <c r="H12" s="48"/>
      <c r="I12" s="333" t="s">
        <v>16</v>
      </c>
      <c r="J12" s="364" t="str">
        <f>'Rekapitulácia stavby'!AM8</f>
        <v>vyplní uchádzač</v>
      </c>
      <c r="K12" s="335"/>
      <c r="L12" s="48"/>
    </row>
    <row r="13" spans="1:46" s="1" customFormat="1" ht="10.95" customHeight="1">
      <c r="B13" s="334"/>
      <c r="C13" s="48"/>
      <c r="D13" s="48"/>
      <c r="E13" s="48"/>
      <c r="F13" s="48"/>
      <c r="G13" s="48"/>
      <c r="H13" s="48"/>
      <c r="I13" s="48"/>
      <c r="J13" s="48"/>
      <c r="K13" s="335"/>
      <c r="L13" s="48"/>
    </row>
    <row r="14" spans="1:46" s="1" customFormat="1" ht="12" customHeight="1">
      <c r="B14" s="334"/>
      <c r="C14" s="48"/>
      <c r="D14" s="333" t="s">
        <v>17</v>
      </c>
      <c r="E14" s="48"/>
      <c r="F14" s="481" t="str">
        <f>'Rekapitulácia stavby'!K10</f>
        <v>Mesto Spišská Nová Ves, Radničné námestie 1843/7, 052 70 SNV</v>
      </c>
      <c r="G14" s="337"/>
      <c r="H14" s="337"/>
      <c r="I14" s="333" t="s">
        <v>18</v>
      </c>
      <c r="J14" s="362" t="str">
        <f>'Rekapitulácia stavby'!AM10</f>
        <v>00 329 614</v>
      </c>
      <c r="K14" s="363"/>
      <c r="L14" s="161"/>
      <c r="M14" s="161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  <c r="Z14" s="160"/>
      <c r="AA14" s="160"/>
      <c r="AB14" s="160"/>
      <c r="AC14" s="160"/>
    </row>
    <row r="15" spans="1:46" s="1" customFormat="1" ht="18" customHeight="1">
      <c r="B15" s="334"/>
      <c r="C15" s="48"/>
      <c r="D15" s="48"/>
      <c r="E15" s="336" t="str">
        <f>IF('Rekapitulácia stavby'!E11="","",'Rekapitulácia stavby'!E11)</f>
        <v xml:space="preserve"> </v>
      </c>
      <c r="F15" s="48"/>
      <c r="G15" s="48"/>
      <c r="H15" s="48"/>
      <c r="I15" s="333" t="s">
        <v>19</v>
      </c>
      <c r="J15" s="362" t="str">
        <f>'Rekapitulácia stavby'!AM11</f>
        <v>neplatca DPH</v>
      </c>
      <c r="K15" s="363"/>
      <c r="L15" s="48"/>
    </row>
    <row r="16" spans="1:46" s="1" customFormat="1" ht="6.9" customHeight="1">
      <c r="B16" s="334"/>
      <c r="C16" s="48"/>
      <c r="D16" s="48"/>
      <c r="E16" s="48"/>
      <c r="F16" s="48"/>
      <c r="G16" s="48"/>
      <c r="H16" s="48"/>
      <c r="I16" s="48"/>
      <c r="J16" s="362"/>
      <c r="K16" s="335"/>
      <c r="L16" s="48"/>
    </row>
    <row r="17" spans="2:26" s="1" customFormat="1" ht="12" customHeight="1">
      <c r="B17" s="334"/>
      <c r="C17" s="48"/>
      <c r="D17" s="333" t="s">
        <v>20</v>
      </c>
      <c r="E17" s="48"/>
      <c r="F17" s="556" t="str">
        <f>'Rekapitulácia stavby'!K13</f>
        <v>vyplní uchádzač</v>
      </c>
      <c r="G17" s="337"/>
      <c r="H17" s="337"/>
      <c r="I17" s="333" t="s">
        <v>18</v>
      </c>
      <c r="J17" s="362" t="str">
        <f>'Rekapitulácia stavby'!AM13</f>
        <v>vyplní uchádzač</v>
      </c>
      <c r="K17" s="338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0"/>
      <c r="W17" s="160"/>
      <c r="X17" s="160"/>
      <c r="Y17" s="160"/>
      <c r="Z17" s="160"/>
    </row>
    <row r="18" spans="2:26" s="1" customFormat="1" ht="18" customHeight="1">
      <c r="B18" s="334"/>
      <c r="C18" s="48"/>
      <c r="D18" s="48"/>
      <c r="E18" s="366" t="str">
        <f>'Rekapitulácia stavby'!E14</f>
        <v xml:space="preserve"> </v>
      </c>
      <c r="F18" s="366"/>
      <c r="G18" s="366"/>
      <c r="H18" s="366"/>
      <c r="I18" s="333" t="s">
        <v>19</v>
      </c>
      <c r="J18" s="362" t="str">
        <f>'Rekapitulácia stavby'!AM14</f>
        <v>vyplní uchádzač</v>
      </c>
      <c r="K18" s="335"/>
      <c r="L18" s="48"/>
    </row>
    <row r="19" spans="2:26" s="1" customFormat="1" ht="6.9" customHeight="1">
      <c r="B19" s="334"/>
      <c r="C19" s="48"/>
      <c r="D19" s="48"/>
      <c r="E19" s="48"/>
      <c r="F19" s="48"/>
      <c r="G19" s="48"/>
      <c r="H19" s="48"/>
      <c r="I19" s="48"/>
      <c r="J19" s="48"/>
      <c r="K19" s="335"/>
      <c r="L19" s="48"/>
    </row>
    <row r="20" spans="2:26" s="1" customFormat="1" ht="12" customHeight="1">
      <c r="B20" s="334"/>
      <c r="C20" s="48"/>
      <c r="D20" s="333" t="s">
        <v>21</v>
      </c>
      <c r="E20" s="48"/>
      <c r="F20" s="481" t="str">
        <f>'Rekapitulácia stavby'!K16</f>
        <v>ARLAND, s.r.o., Letná 49, 052 01 Spišská Nová Ves</v>
      </c>
      <c r="G20" s="337"/>
      <c r="H20" s="337"/>
      <c r="I20" s="333" t="s">
        <v>18</v>
      </c>
      <c r="J20" s="337"/>
      <c r="K20" s="338"/>
      <c r="L20" s="161"/>
      <c r="M20" s="161"/>
      <c r="N20" s="160"/>
      <c r="O20" s="160"/>
      <c r="P20" s="160"/>
    </row>
    <row r="21" spans="2:26" s="1" customFormat="1" ht="18" customHeight="1">
      <c r="B21" s="334"/>
      <c r="C21" s="48"/>
      <c r="D21" s="48"/>
      <c r="E21" s="336" t="str">
        <f>IF('Rekapitulácia stavby'!E17="","",'Rekapitulácia stavby'!E17)</f>
        <v xml:space="preserve"> </v>
      </c>
      <c r="F21" s="48"/>
      <c r="G21" s="48"/>
      <c r="H21" s="48"/>
      <c r="I21" s="333" t="s">
        <v>19</v>
      </c>
      <c r="J21" s="336" t="str">
        <f>IF('Rekapitulácia stavby'!AN17="","",'Rekapitulácia stavby'!AN17)</f>
        <v/>
      </c>
      <c r="K21" s="335"/>
      <c r="L21" s="48"/>
    </row>
    <row r="22" spans="2:26" s="1" customFormat="1" ht="6.9" customHeight="1">
      <c r="B22" s="334"/>
      <c r="C22" s="48"/>
      <c r="D22" s="48"/>
      <c r="E22" s="48"/>
      <c r="F22" s="48"/>
      <c r="G22" s="48"/>
      <c r="H22" s="48"/>
      <c r="I22" s="48"/>
      <c r="J22" s="48"/>
      <c r="K22" s="335"/>
      <c r="L22" s="48"/>
    </row>
    <row r="23" spans="2:26" s="1" customFormat="1" ht="12" customHeight="1">
      <c r="B23" s="334"/>
      <c r="C23" s="48"/>
      <c r="D23" s="333" t="s">
        <v>24</v>
      </c>
      <c r="E23" s="48"/>
      <c r="F23" s="481" t="str">
        <f>'Rekapitulácia stavby'!K19</f>
        <v>Ing.arch. Lukáš Mihalko</v>
      </c>
      <c r="G23" s="48"/>
      <c r="H23" s="48"/>
      <c r="I23" s="333" t="s">
        <v>18</v>
      </c>
      <c r="J23" s="336" t="str">
        <f>IF('Rekapitulácia stavby'!AN19="","",'Rekapitulácia stavby'!AN19)</f>
        <v/>
      </c>
      <c r="K23" s="335"/>
      <c r="L23" s="48"/>
    </row>
    <row r="24" spans="2:26" s="1" customFormat="1" ht="18" customHeight="1">
      <c r="B24" s="334"/>
      <c r="C24" s="48"/>
      <c r="D24" s="48"/>
      <c r="E24" s="336" t="str">
        <f>IF('Rekapitulácia stavby'!E20="","",'Rekapitulácia stavby'!E20)</f>
        <v xml:space="preserve"> </v>
      </c>
      <c r="F24" s="48"/>
      <c r="G24" s="48"/>
      <c r="H24" s="48"/>
      <c r="I24" s="333" t="s">
        <v>19</v>
      </c>
      <c r="J24" s="336" t="str">
        <f>IF('Rekapitulácia stavby'!AN20="","",'Rekapitulácia stavby'!AN20)</f>
        <v/>
      </c>
      <c r="K24" s="335"/>
      <c r="L24" s="48"/>
    </row>
    <row r="25" spans="2:26" s="1" customFormat="1" ht="6.9" customHeight="1">
      <c r="B25" s="334"/>
      <c r="C25" s="48"/>
      <c r="D25" s="48"/>
      <c r="E25" s="48"/>
      <c r="F25" s="48"/>
      <c r="G25" s="48"/>
      <c r="H25" s="48"/>
      <c r="I25" s="48"/>
      <c r="J25" s="48"/>
      <c r="K25" s="335"/>
      <c r="L25" s="48"/>
    </row>
    <row r="26" spans="2:26" s="1" customFormat="1" ht="12" customHeight="1">
      <c r="B26" s="334"/>
      <c r="C26" s="48"/>
      <c r="D26" s="333" t="s">
        <v>25</v>
      </c>
      <c r="E26" s="48"/>
      <c r="F26" s="48"/>
      <c r="G26" s="48"/>
      <c r="H26" s="48"/>
      <c r="I26" s="48"/>
      <c r="J26" s="48"/>
      <c r="K26" s="335"/>
      <c r="L26" s="48"/>
    </row>
    <row r="27" spans="2:26" s="7" customFormat="1" ht="16.5" customHeight="1">
      <c r="B27" s="339"/>
      <c r="C27" s="340"/>
      <c r="D27" s="340"/>
      <c r="E27" s="609" t="s">
        <v>1</v>
      </c>
      <c r="F27" s="609"/>
      <c r="G27" s="609"/>
      <c r="H27" s="609"/>
      <c r="I27" s="340"/>
      <c r="J27" s="340"/>
      <c r="K27" s="341"/>
      <c r="L27" s="340"/>
    </row>
    <row r="28" spans="2:26" s="1" customFormat="1" ht="6.9" customHeight="1">
      <c r="B28" s="334"/>
      <c r="C28" s="48"/>
      <c r="D28" s="48"/>
      <c r="E28" s="48"/>
      <c r="F28" s="48"/>
      <c r="G28" s="48"/>
      <c r="H28" s="48"/>
      <c r="I28" s="48"/>
      <c r="J28" s="48"/>
      <c r="K28" s="335"/>
      <c r="L28" s="48"/>
    </row>
    <row r="29" spans="2:26" s="1" customFormat="1" ht="6.9" customHeight="1">
      <c r="B29" s="334"/>
      <c r="C29" s="48"/>
      <c r="D29" s="46"/>
      <c r="E29" s="46"/>
      <c r="F29" s="46"/>
      <c r="G29" s="46"/>
      <c r="H29" s="46"/>
      <c r="I29" s="46"/>
      <c r="J29" s="46"/>
      <c r="K29" s="342"/>
      <c r="L29" s="48"/>
    </row>
    <row r="30" spans="2:26" s="1" customFormat="1" ht="25.35" customHeight="1">
      <c r="B30" s="334"/>
      <c r="C30" s="48"/>
      <c r="D30" s="343" t="s">
        <v>26</v>
      </c>
      <c r="E30" s="48"/>
      <c r="F30" s="48"/>
      <c r="G30" s="48"/>
      <c r="H30" s="48"/>
      <c r="I30" s="48"/>
      <c r="J30" s="365">
        <f>ROUND(J125, 2)</f>
        <v>0</v>
      </c>
      <c r="K30" s="335"/>
      <c r="L30" s="48"/>
    </row>
    <row r="31" spans="2:26" s="1" customFormat="1" ht="6.9" customHeight="1">
      <c r="B31" s="334"/>
      <c r="C31" s="48"/>
      <c r="D31" s="46"/>
      <c r="E31" s="46"/>
      <c r="F31" s="46"/>
      <c r="G31" s="46"/>
      <c r="H31" s="46"/>
      <c r="I31" s="46"/>
      <c r="J31" s="46"/>
      <c r="K31" s="342"/>
      <c r="L31" s="48"/>
    </row>
    <row r="32" spans="2:26" s="1" customFormat="1" ht="14.4" customHeight="1">
      <c r="B32" s="334"/>
      <c r="C32" s="48"/>
      <c r="D32" s="48"/>
      <c r="E32" s="48"/>
      <c r="F32" s="344" t="s">
        <v>28</v>
      </c>
      <c r="G32" s="48"/>
      <c r="H32" s="48"/>
      <c r="I32" s="344" t="s">
        <v>27</v>
      </c>
      <c r="J32" s="344" t="s">
        <v>29</v>
      </c>
      <c r="K32" s="335"/>
      <c r="L32" s="48"/>
    </row>
    <row r="33" spans="2:12" s="1" customFormat="1" ht="14.4" customHeight="1">
      <c r="B33" s="334"/>
      <c r="C33" s="48"/>
      <c r="D33" s="285" t="s">
        <v>30</v>
      </c>
      <c r="E33" s="333" t="s">
        <v>31</v>
      </c>
      <c r="F33" s="345">
        <v>0</v>
      </c>
      <c r="G33" s="48"/>
      <c r="H33" s="48"/>
      <c r="I33" s="346">
        <v>0.2</v>
      </c>
      <c r="J33" s="345">
        <v>0</v>
      </c>
      <c r="K33" s="335"/>
      <c r="L33" s="48"/>
    </row>
    <row r="34" spans="2:12" s="1" customFormat="1" ht="14.4" customHeight="1">
      <c r="B34" s="334"/>
      <c r="C34" s="48"/>
      <c r="D34" s="48"/>
      <c r="E34" s="333" t="s">
        <v>32</v>
      </c>
      <c r="F34" s="345">
        <f>J30</f>
        <v>0</v>
      </c>
      <c r="G34" s="48"/>
      <c r="H34" s="48"/>
      <c r="I34" s="346">
        <v>0.2</v>
      </c>
      <c r="J34" s="345">
        <f>ROUND(F34*I34,2)</f>
        <v>0</v>
      </c>
      <c r="K34" s="335"/>
      <c r="L34" s="48"/>
    </row>
    <row r="35" spans="2:12" s="1" customFormat="1" ht="14.4" hidden="1" customHeight="1">
      <c r="B35" s="334"/>
      <c r="C35" s="48"/>
      <c r="D35" s="48"/>
      <c r="E35" s="333" t="s">
        <v>33</v>
      </c>
      <c r="F35" s="345">
        <f>ROUND((SUM(BG125:BG258)),  2)</f>
        <v>0</v>
      </c>
      <c r="G35" s="48"/>
      <c r="H35" s="48"/>
      <c r="I35" s="346">
        <v>0.2</v>
      </c>
      <c r="J35" s="345">
        <f>0</f>
        <v>0</v>
      </c>
      <c r="K35" s="335"/>
      <c r="L35" s="48"/>
    </row>
    <row r="36" spans="2:12" s="1" customFormat="1" ht="14.4" hidden="1" customHeight="1">
      <c r="B36" s="334"/>
      <c r="C36" s="48"/>
      <c r="D36" s="48"/>
      <c r="E36" s="333" t="s">
        <v>34</v>
      </c>
      <c r="F36" s="345">
        <f>ROUND((SUM(BH125:BH258)),  2)</f>
        <v>0</v>
      </c>
      <c r="G36" s="48"/>
      <c r="H36" s="48"/>
      <c r="I36" s="346">
        <v>0.2</v>
      </c>
      <c r="J36" s="345">
        <f>0</f>
        <v>0</v>
      </c>
      <c r="K36" s="335"/>
      <c r="L36" s="48"/>
    </row>
    <row r="37" spans="2:12" s="1" customFormat="1" ht="14.4" hidden="1" customHeight="1">
      <c r="B37" s="334"/>
      <c r="C37" s="48"/>
      <c r="D37" s="48"/>
      <c r="E37" s="333" t="s">
        <v>35</v>
      </c>
      <c r="F37" s="345">
        <f>ROUND((SUM(BI125:BI258)),  2)</f>
        <v>0</v>
      </c>
      <c r="G37" s="48"/>
      <c r="H37" s="48"/>
      <c r="I37" s="346">
        <v>0</v>
      </c>
      <c r="J37" s="345">
        <f>0</f>
        <v>0</v>
      </c>
      <c r="K37" s="335"/>
      <c r="L37" s="48"/>
    </row>
    <row r="38" spans="2:12" s="1" customFormat="1" ht="6.9" customHeight="1">
      <c r="B38" s="334"/>
      <c r="C38" s="48"/>
      <c r="D38" s="48"/>
      <c r="E38" s="48"/>
      <c r="F38" s="48"/>
      <c r="G38" s="48"/>
      <c r="H38" s="48"/>
      <c r="I38" s="48"/>
      <c r="J38" s="48"/>
      <c r="K38" s="335"/>
      <c r="L38" s="48"/>
    </row>
    <row r="39" spans="2:12" s="1" customFormat="1" ht="25.35" customHeight="1">
      <c r="B39" s="334"/>
      <c r="C39" s="347"/>
      <c r="D39" s="83" t="s">
        <v>36</v>
      </c>
      <c r="E39" s="50"/>
      <c r="F39" s="50"/>
      <c r="G39" s="84" t="s">
        <v>37</v>
      </c>
      <c r="H39" s="85" t="s">
        <v>38</v>
      </c>
      <c r="I39" s="50"/>
      <c r="J39" s="86">
        <f>J30+J34</f>
        <v>0</v>
      </c>
      <c r="K39" s="352"/>
      <c r="L39" s="48"/>
    </row>
    <row r="40" spans="2:12" s="1" customFormat="1" ht="14.4" customHeight="1">
      <c r="B40" s="334"/>
      <c r="C40" s="48"/>
      <c r="D40" s="48"/>
      <c r="E40" s="48"/>
      <c r="F40" s="48"/>
      <c r="G40" s="48"/>
      <c r="H40" s="48"/>
      <c r="I40" s="48"/>
      <c r="J40" s="48"/>
      <c r="K40" s="335"/>
      <c r="L40" s="48"/>
    </row>
    <row r="41" spans="2:12" ht="14.4" customHeight="1">
      <c r="B41" s="329"/>
      <c r="C41" s="330"/>
      <c r="D41" s="330"/>
      <c r="E41" s="330"/>
      <c r="F41" s="330"/>
      <c r="G41" s="330"/>
      <c r="H41" s="330"/>
      <c r="I41" s="330"/>
      <c r="J41" s="330"/>
      <c r="K41" s="332"/>
      <c r="L41" s="330"/>
    </row>
    <row r="42" spans="2:12" ht="14.4" customHeight="1">
      <c r="B42" s="329"/>
      <c r="C42" s="330"/>
      <c r="D42" s="330"/>
      <c r="E42" s="330"/>
      <c r="F42" s="330"/>
      <c r="G42" s="330"/>
      <c r="H42" s="330"/>
      <c r="I42" s="330"/>
      <c r="J42" s="330"/>
      <c r="K42" s="332"/>
      <c r="L42" s="330"/>
    </row>
    <row r="43" spans="2:12" ht="14.4" customHeight="1">
      <c r="B43" s="329"/>
      <c r="C43" s="330"/>
      <c r="D43" s="330"/>
      <c r="E43" s="330"/>
      <c r="F43" s="330"/>
      <c r="G43" s="330"/>
      <c r="H43" s="330"/>
      <c r="I43" s="330"/>
      <c r="J43" s="330"/>
      <c r="K43" s="332"/>
      <c r="L43" s="330"/>
    </row>
    <row r="44" spans="2:12" ht="14.4" customHeight="1">
      <c r="B44" s="329"/>
      <c r="C44" s="330"/>
      <c r="D44" s="330"/>
      <c r="E44" s="330"/>
      <c r="F44" s="330"/>
      <c r="G44" s="330"/>
      <c r="H44" s="330"/>
      <c r="I44" s="330"/>
      <c r="J44" s="330"/>
      <c r="K44" s="332"/>
      <c r="L44" s="330"/>
    </row>
    <row r="45" spans="2:12" ht="14.4" customHeight="1">
      <c r="B45" s="329"/>
      <c r="C45" s="330"/>
      <c r="D45" s="330"/>
      <c r="E45" s="330"/>
      <c r="F45" s="330"/>
      <c r="G45" s="330"/>
      <c r="H45" s="330"/>
      <c r="I45" s="330"/>
      <c r="J45" s="330"/>
      <c r="K45" s="332"/>
      <c r="L45" s="330"/>
    </row>
    <row r="46" spans="2:12" ht="14.4" customHeight="1">
      <c r="B46" s="329"/>
      <c r="C46" s="330"/>
      <c r="D46" s="330"/>
      <c r="E46" s="330"/>
      <c r="F46" s="330"/>
      <c r="G46" s="330"/>
      <c r="H46" s="330"/>
      <c r="I46" s="330"/>
      <c r="J46" s="330"/>
      <c r="K46" s="332"/>
      <c r="L46" s="330"/>
    </row>
    <row r="47" spans="2:12" ht="14.4" customHeight="1">
      <c r="B47" s="329"/>
      <c r="C47" s="330"/>
      <c r="D47" s="330"/>
      <c r="E47" s="330"/>
      <c r="F47" s="330"/>
      <c r="G47" s="330"/>
      <c r="H47" s="330"/>
      <c r="I47" s="330"/>
      <c r="J47" s="330"/>
      <c r="K47" s="332"/>
      <c r="L47" s="330"/>
    </row>
    <row r="48" spans="2:12" ht="14.4" customHeight="1">
      <c r="B48" s="329"/>
      <c r="C48" s="330"/>
      <c r="D48" s="330"/>
      <c r="E48" s="330"/>
      <c r="F48" s="330"/>
      <c r="G48" s="330"/>
      <c r="H48" s="330"/>
      <c r="I48" s="330"/>
      <c r="J48" s="330"/>
      <c r="K48" s="332"/>
      <c r="L48" s="330"/>
    </row>
    <row r="49" spans="2:33" ht="14.4" customHeight="1">
      <c r="B49" s="329"/>
      <c r="C49" s="330"/>
      <c r="D49" s="337" t="s">
        <v>714</v>
      </c>
      <c r="E49" s="330"/>
      <c r="F49" s="330"/>
      <c r="G49" s="330"/>
      <c r="H49" s="330"/>
      <c r="I49" s="330"/>
      <c r="J49" s="330"/>
      <c r="K49" s="332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60"/>
      <c r="AA49" s="160"/>
      <c r="AB49" s="160"/>
      <c r="AC49" s="160"/>
      <c r="AD49" s="160"/>
      <c r="AE49" s="160"/>
      <c r="AF49" s="160"/>
      <c r="AG49" s="160"/>
    </row>
    <row r="50" spans="2:33" s="1" customFormat="1" ht="14.4" customHeight="1">
      <c r="B50" s="334"/>
      <c r="C50" s="48"/>
      <c r="D50" s="35" t="s">
        <v>39</v>
      </c>
      <c r="E50" s="36"/>
      <c r="F50" s="36"/>
      <c r="G50" s="35" t="s">
        <v>40</v>
      </c>
      <c r="H50" s="36"/>
      <c r="I50" s="36"/>
      <c r="J50" s="36"/>
      <c r="K50" s="348"/>
      <c r="L50" s="48"/>
    </row>
    <row r="51" spans="2:33">
      <c r="B51" s="329"/>
      <c r="C51" s="330"/>
      <c r="D51" s="330"/>
      <c r="E51" s="330"/>
      <c r="F51" s="330"/>
      <c r="G51" s="330"/>
      <c r="H51" s="330"/>
      <c r="I51" s="330"/>
      <c r="J51" s="330"/>
      <c r="K51" s="332"/>
      <c r="L51" s="330"/>
    </row>
    <row r="52" spans="2:33">
      <c r="B52" s="329"/>
      <c r="C52" s="330"/>
      <c r="D52" s="330"/>
      <c r="E52" s="330"/>
      <c r="F52" s="330"/>
      <c r="G52" s="330"/>
      <c r="H52" s="330"/>
      <c r="I52" s="330"/>
      <c r="J52" s="330"/>
      <c r="K52" s="332"/>
      <c r="L52" s="330"/>
    </row>
    <row r="53" spans="2:33">
      <c r="B53" s="329"/>
      <c r="C53" s="330"/>
      <c r="D53" s="330"/>
      <c r="E53" s="330"/>
      <c r="F53" s="330"/>
      <c r="G53" s="330"/>
      <c r="H53" s="330"/>
      <c r="I53" s="330"/>
      <c r="J53" s="330"/>
      <c r="K53" s="332"/>
      <c r="L53" s="330"/>
    </row>
    <row r="54" spans="2:33">
      <c r="B54" s="329"/>
      <c r="C54" s="330"/>
      <c r="D54" s="330"/>
      <c r="E54" s="330"/>
      <c r="F54" s="330"/>
      <c r="G54" s="330"/>
      <c r="H54" s="330"/>
      <c r="I54" s="330"/>
      <c r="J54" s="330"/>
      <c r="K54" s="332"/>
      <c r="L54" s="330"/>
    </row>
    <row r="55" spans="2:33">
      <c r="B55" s="329"/>
      <c r="C55" s="330"/>
      <c r="D55" s="330"/>
      <c r="E55" s="330"/>
      <c r="F55" s="330"/>
      <c r="G55" s="330"/>
      <c r="H55" s="330"/>
      <c r="I55" s="330"/>
      <c r="J55" s="330"/>
      <c r="K55" s="332"/>
      <c r="L55" s="330"/>
    </row>
    <row r="56" spans="2:33">
      <c r="B56" s="329"/>
      <c r="C56" s="330"/>
      <c r="D56" s="330"/>
      <c r="E56" s="330"/>
      <c r="F56" s="330"/>
      <c r="G56" s="330"/>
      <c r="H56" s="330"/>
      <c r="I56" s="330"/>
      <c r="J56" s="330"/>
      <c r="K56" s="332"/>
      <c r="L56" s="330"/>
    </row>
    <row r="57" spans="2:33">
      <c r="B57" s="329"/>
      <c r="C57" s="330"/>
      <c r="D57" s="330"/>
      <c r="E57" s="330"/>
      <c r="F57" s="330"/>
      <c r="G57" s="330"/>
      <c r="H57" s="330"/>
      <c r="I57" s="330"/>
      <c r="J57" s="330"/>
      <c r="K57" s="332"/>
      <c r="L57" s="330"/>
    </row>
    <row r="58" spans="2:33">
      <c r="B58" s="329"/>
      <c r="C58" s="330"/>
      <c r="D58" s="330"/>
      <c r="E58" s="330"/>
      <c r="F58" s="330"/>
      <c r="G58" s="330"/>
      <c r="H58" s="330"/>
      <c r="I58" s="330"/>
      <c r="J58" s="330"/>
      <c r="K58" s="332"/>
      <c r="L58" s="330"/>
    </row>
    <row r="59" spans="2:33">
      <c r="B59" s="329"/>
      <c r="C59" s="330"/>
      <c r="D59" s="330"/>
      <c r="E59" s="330"/>
      <c r="F59" s="330"/>
      <c r="G59" s="330"/>
      <c r="H59" s="330"/>
      <c r="I59" s="330"/>
      <c r="J59" s="330"/>
      <c r="K59" s="332"/>
      <c r="L59" s="330"/>
    </row>
    <row r="60" spans="2:33">
      <c r="B60" s="329"/>
      <c r="C60" s="330"/>
      <c r="D60" s="330"/>
      <c r="E60" s="330"/>
      <c r="F60" s="330"/>
      <c r="G60" s="330"/>
      <c r="H60" s="330"/>
      <c r="I60" s="330"/>
      <c r="J60" s="330"/>
      <c r="K60" s="332"/>
      <c r="L60" s="330"/>
    </row>
    <row r="61" spans="2:33" s="1" customFormat="1" ht="13.2">
      <c r="B61" s="334"/>
      <c r="C61" s="48"/>
      <c r="D61" s="37" t="s">
        <v>41</v>
      </c>
      <c r="E61" s="284"/>
      <c r="F61" s="87" t="s">
        <v>42</v>
      </c>
      <c r="G61" s="37" t="s">
        <v>41</v>
      </c>
      <c r="H61" s="284"/>
      <c r="I61" s="284"/>
      <c r="J61" s="88" t="s">
        <v>42</v>
      </c>
      <c r="K61" s="353"/>
      <c r="L61" s="48"/>
    </row>
    <row r="62" spans="2:33">
      <c r="B62" s="329"/>
      <c r="C62" s="330"/>
      <c r="D62" s="330"/>
      <c r="E62" s="330"/>
      <c r="F62" s="330"/>
      <c r="G62" s="330"/>
      <c r="H62" s="330"/>
      <c r="I62" s="330"/>
      <c r="J62" s="330"/>
      <c r="K62" s="332"/>
      <c r="L62" s="330"/>
    </row>
    <row r="63" spans="2:33">
      <c r="B63" s="329"/>
      <c r="C63" s="330"/>
      <c r="D63" s="330"/>
      <c r="E63" s="330"/>
      <c r="F63" s="330"/>
      <c r="G63" s="330"/>
      <c r="H63" s="330"/>
      <c r="I63" s="330"/>
      <c r="J63" s="330"/>
      <c r="K63" s="332"/>
      <c r="L63" s="330"/>
    </row>
    <row r="64" spans="2:33" ht="13.2">
      <c r="B64" s="329"/>
      <c r="C64" s="330"/>
      <c r="D64" s="337"/>
      <c r="E64" s="337"/>
      <c r="F64" s="337"/>
      <c r="G64" s="337"/>
      <c r="H64" s="337"/>
      <c r="I64" s="337"/>
      <c r="J64" s="337"/>
      <c r="K64" s="338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60"/>
      <c r="Z64" s="160"/>
      <c r="AA64" s="160"/>
    </row>
    <row r="65" spans="2:12" s="1" customFormat="1" ht="13.2">
      <c r="B65" s="334"/>
      <c r="C65" s="48"/>
      <c r="D65" s="35" t="s">
        <v>43</v>
      </c>
      <c r="E65" s="36"/>
      <c r="F65" s="36"/>
      <c r="G65" s="35" t="s">
        <v>44</v>
      </c>
      <c r="H65" s="36"/>
      <c r="I65" s="36"/>
      <c r="J65" s="36"/>
      <c r="K65" s="348"/>
      <c r="L65" s="48"/>
    </row>
    <row r="66" spans="2:12">
      <c r="B66" s="329"/>
      <c r="C66" s="330"/>
      <c r="D66" s="330"/>
      <c r="E66" s="330"/>
      <c r="F66" s="330"/>
      <c r="G66" s="330"/>
      <c r="H66" s="330"/>
      <c r="I66" s="330"/>
      <c r="J66" s="330"/>
      <c r="K66" s="332"/>
      <c r="L66" s="330"/>
    </row>
    <row r="67" spans="2:12">
      <c r="B67" s="329"/>
      <c r="C67" s="330"/>
      <c r="D67" s="330"/>
      <c r="E67" s="330"/>
      <c r="F67" s="330"/>
      <c r="G67" s="330"/>
      <c r="H67" s="330"/>
      <c r="I67" s="330"/>
      <c r="J67" s="330"/>
      <c r="K67" s="332"/>
      <c r="L67" s="330"/>
    </row>
    <row r="68" spans="2:12">
      <c r="B68" s="329"/>
      <c r="C68" s="330"/>
      <c r="D68" s="330"/>
      <c r="E68" s="330"/>
      <c r="F68" s="330"/>
      <c r="G68" s="330"/>
      <c r="H68" s="330"/>
      <c r="I68" s="330"/>
      <c r="J68" s="330"/>
      <c r="K68" s="332"/>
      <c r="L68" s="330"/>
    </row>
    <row r="69" spans="2:12">
      <c r="B69" s="329"/>
      <c r="C69" s="330"/>
      <c r="D69" s="330"/>
      <c r="E69" s="330"/>
      <c r="F69" s="330"/>
      <c r="G69" s="330"/>
      <c r="H69" s="330"/>
      <c r="I69" s="330"/>
      <c r="J69" s="330"/>
      <c r="K69" s="332"/>
      <c r="L69" s="330"/>
    </row>
    <row r="70" spans="2:12">
      <c r="B70" s="329"/>
      <c r="C70" s="330"/>
      <c r="D70" s="330"/>
      <c r="E70" s="330"/>
      <c r="F70" s="330"/>
      <c r="G70" s="330"/>
      <c r="H70" s="330"/>
      <c r="I70" s="330"/>
      <c r="J70" s="330"/>
      <c r="K70" s="332"/>
      <c r="L70" s="330"/>
    </row>
    <row r="71" spans="2:12">
      <c r="B71" s="329"/>
      <c r="C71" s="330"/>
      <c r="D71" s="330"/>
      <c r="E71" s="330"/>
      <c r="F71" s="330"/>
      <c r="G71" s="330"/>
      <c r="H71" s="330"/>
      <c r="I71" s="330"/>
      <c r="J71" s="330"/>
      <c r="K71" s="332"/>
      <c r="L71" s="330"/>
    </row>
    <row r="72" spans="2:12">
      <c r="B72" s="329"/>
      <c r="C72" s="330"/>
      <c r="D72" s="330"/>
      <c r="E72" s="330"/>
      <c r="F72" s="330"/>
      <c r="G72" s="330"/>
      <c r="H72" s="330"/>
      <c r="I72" s="330"/>
      <c r="J72" s="330"/>
      <c r="K72" s="332"/>
      <c r="L72" s="330"/>
    </row>
    <row r="73" spans="2:12">
      <c r="B73" s="329"/>
      <c r="C73" s="330"/>
      <c r="D73" s="330"/>
      <c r="E73" s="330"/>
      <c r="F73" s="330"/>
      <c r="G73" s="330"/>
      <c r="H73" s="330"/>
      <c r="I73" s="330"/>
      <c r="J73" s="330"/>
      <c r="K73" s="332"/>
      <c r="L73" s="330"/>
    </row>
    <row r="74" spans="2:12">
      <c r="B74" s="329"/>
      <c r="C74" s="330"/>
      <c r="D74" s="330"/>
      <c r="E74" s="330"/>
      <c r="F74" s="330"/>
      <c r="G74" s="330"/>
      <c r="H74" s="330"/>
      <c r="I74" s="330"/>
      <c r="J74" s="330"/>
      <c r="K74" s="332"/>
      <c r="L74" s="330"/>
    </row>
    <row r="75" spans="2:12">
      <c r="B75" s="329"/>
      <c r="C75" s="330"/>
      <c r="D75" s="330"/>
      <c r="E75" s="330"/>
      <c r="F75" s="330"/>
      <c r="G75" s="330"/>
      <c r="H75" s="330"/>
      <c r="I75" s="330"/>
      <c r="J75" s="330"/>
      <c r="K75" s="332"/>
      <c r="L75" s="330"/>
    </row>
    <row r="76" spans="2:12" s="1" customFormat="1" ht="13.2">
      <c r="B76" s="334"/>
      <c r="C76" s="48"/>
      <c r="D76" s="37" t="s">
        <v>41</v>
      </c>
      <c r="E76" s="284"/>
      <c r="F76" s="87" t="s">
        <v>42</v>
      </c>
      <c r="G76" s="37" t="s">
        <v>41</v>
      </c>
      <c r="H76" s="284"/>
      <c r="I76" s="284"/>
      <c r="J76" s="88" t="s">
        <v>42</v>
      </c>
      <c r="K76" s="353"/>
      <c r="L76" s="48"/>
    </row>
    <row r="77" spans="2:12" s="1" customFormat="1" ht="14.4" customHeight="1">
      <c r="B77" s="349"/>
      <c r="C77" s="350"/>
      <c r="D77" s="350"/>
      <c r="E77" s="350"/>
      <c r="F77" s="350"/>
      <c r="G77" s="350"/>
      <c r="H77" s="350"/>
      <c r="I77" s="350"/>
      <c r="J77" s="350"/>
      <c r="K77" s="351"/>
      <c r="L77" s="48"/>
    </row>
    <row r="81" spans="2:47" s="1" customFormat="1" ht="6.9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7"/>
    </row>
    <row r="82" spans="2:47" s="1" customFormat="1" ht="24.9" customHeight="1">
      <c r="B82" s="27"/>
      <c r="C82" s="19" t="s">
        <v>85</v>
      </c>
      <c r="L82" s="27"/>
    </row>
    <row r="83" spans="2:47" s="1" customFormat="1" ht="6.9" customHeight="1">
      <c r="B83" s="27"/>
      <c r="L83" s="27"/>
    </row>
    <row r="84" spans="2:47" s="1" customFormat="1" ht="12" customHeight="1">
      <c r="B84" s="27"/>
      <c r="C84" s="24" t="s">
        <v>11</v>
      </c>
      <c r="L84" s="27"/>
    </row>
    <row r="85" spans="2:47" s="1" customFormat="1" ht="16.5" customHeight="1">
      <c r="B85" s="27"/>
      <c r="E85" s="603" t="str">
        <f>E7</f>
        <v>Revitalizácia atletického štadiónu v Spišskej Novej Vsi</v>
      </c>
      <c r="F85" s="604"/>
      <c r="G85" s="604"/>
      <c r="H85" s="604"/>
      <c r="L85" s="27"/>
    </row>
    <row r="86" spans="2:47" s="1" customFormat="1" ht="12" customHeight="1">
      <c r="B86" s="27"/>
      <c r="C86" s="24" t="s">
        <v>84</v>
      </c>
      <c r="L86" s="27"/>
    </row>
    <row r="87" spans="2:47" s="1" customFormat="1" ht="16.5" customHeight="1">
      <c r="B87" s="27"/>
      <c r="E87" s="590" t="str">
        <f>E9</f>
        <v>SO 01 Atletická dráha</v>
      </c>
      <c r="F87" s="602"/>
      <c r="G87" s="602"/>
      <c r="H87" s="602"/>
      <c r="L87" s="27"/>
    </row>
    <row r="88" spans="2:47" s="1" customFormat="1" ht="6.9" customHeight="1">
      <c r="B88" s="27"/>
      <c r="L88" s="27"/>
    </row>
    <row r="89" spans="2:47" s="1" customFormat="1" ht="12" customHeight="1">
      <c r="B89" s="27"/>
      <c r="C89" s="24" t="s">
        <v>14</v>
      </c>
      <c r="E89" s="287"/>
      <c r="F89" s="287" t="str">
        <f>F12</f>
        <v>ATLETICKÝ ŠTADIÓN TATRAN, Sadová ulica, k.ú. SNV</v>
      </c>
      <c r="G89" s="287"/>
      <c r="I89" s="24" t="s">
        <v>16</v>
      </c>
      <c r="J89" s="45" t="str">
        <f>IF(J12="","",J12)</f>
        <v>vyplní uchádzač</v>
      </c>
      <c r="L89" s="27"/>
    </row>
    <row r="90" spans="2:47" s="1" customFormat="1" ht="6.9" customHeight="1">
      <c r="B90" s="27"/>
      <c r="L90" s="27"/>
    </row>
    <row r="91" spans="2:47" s="1" customFormat="1" ht="15.15" customHeight="1">
      <c r="B91" s="27"/>
      <c r="C91" s="24" t="s">
        <v>17</v>
      </c>
      <c r="F91" s="22" t="str">
        <f>F14</f>
        <v>Mesto Spišská Nová Ves, Radničné námestie 1843/7, 052 70 SNV</v>
      </c>
      <c r="I91" s="24" t="s">
        <v>21</v>
      </c>
      <c r="J91" s="25" t="str">
        <f>E21</f>
        <v xml:space="preserve"> </v>
      </c>
      <c r="L91" s="27"/>
    </row>
    <row r="92" spans="2:47" s="1" customFormat="1" ht="15.15" customHeight="1">
      <c r="B92" s="27"/>
      <c r="C92" s="24" t="s">
        <v>20</v>
      </c>
      <c r="F92" s="22" t="str">
        <f>'Rekapitulácia stavby'!K13</f>
        <v>vyplní uchádzač</v>
      </c>
      <c r="I92" s="24" t="s">
        <v>24</v>
      </c>
      <c r="J92" s="25" t="str">
        <f>E24</f>
        <v xml:space="preserve"> 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89" t="s">
        <v>86</v>
      </c>
      <c r="D94" s="82"/>
      <c r="E94" s="82"/>
      <c r="F94" s="82"/>
      <c r="G94" s="82"/>
      <c r="H94" s="82"/>
      <c r="I94" s="82"/>
      <c r="J94" s="90" t="s">
        <v>87</v>
      </c>
      <c r="K94" s="82"/>
      <c r="L94" s="27"/>
    </row>
    <row r="95" spans="2:47" s="1" customFormat="1" ht="10.35" customHeight="1">
      <c r="B95" s="27"/>
      <c r="L95" s="27"/>
    </row>
    <row r="96" spans="2:47" s="1" customFormat="1" ht="22.95" customHeight="1">
      <c r="B96" s="27"/>
      <c r="C96" s="91" t="s">
        <v>88</v>
      </c>
      <c r="J96" s="59">
        <f>J125</f>
        <v>0</v>
      </c>
      <c r="L96" s="27"/>
      <c r="AU96" s="15" t="s">
        <v>89</v>
      </c>
    </row>
    <row r="97" spans="2:12" s="8" customFormat="1" ht="24.9" customHeight="1">
      <c r="B97" s="92"/>
      <c r="D97" s="93" t="s">
        <v>90</v>
      </c>
      <c r="E97" s="94"/>
      <c r="F97" s="94"/>
      <c r="G97" s="94"/>
      <c r="H97" s="94"/>
      <c r="I97" s="94"/>
      <c r="J97" s="95">
        <f>J126</f>
        <v>0</v>
      </c>
      <c r="L97" s="92"/>
    </row>
    <row r="98" spans="2:12" s="9" customFormat="1" ht="19.95" customHeight="1">
      <c r="B98" s="96"/>
      <c r="D98" s="97" t="s">
        <v>91</v>
      </c>
      <c r="E98" s="98"/>
      <c r="F98" s="98"/>
      <c r="G98" s="98"/>
      <c r="H98" s="98"/>
      <c r="I98" s="98"/>
      <c r="J98" s="99">
        <f>J127</f>
        <v>0</v>
      </c>
      <c r="L98" s="96"/>
    </row>
    <row r="99" spans="2:12" s="9" customFormat="1" ht="19.95" customHeight="1">
      <c r="B99" s="96"/>
      <c r="D99" s="97" t="s">
        <v>92</v>
      </c>
      <c r="E99" s="98"/>
      <c r="F99" s="98"/>
      <c r="G99" s="98"/>
      <c r="H99" s="98"/>
      <c r="I99" s="98"/>
      <c r="J99" s="99">
        <f>J177</f>
        <v>0</v>
      </c>
      <c r="L99" s="96"/>
    </row>
    <row r="100" spans="2:12" s="9" customFormat="1" ht="19.95" customHeight="1">
      <c r="B100" s="96"/>
      <c r="D100" s="97" t="s">
        <v>93</v>
      </c>
      <c r="E100" s="98"/>
      <c r="F100" s="98"/>
      <c r="G100" s="98"/>
      <c r="H100" s="98"/>
      <c r="I100" s="98"/>
      <c r="J100" s="99">
        <f>J191</f>
        <v>0</v>
      </c>
      <c r="L100" s="96"/>
    </row>
    <row r="101" spans="2:12" s="9" customFormat="1" ht="19.95" customHeight="1">
      <c r="B101" s="96"/>
      <c r="D101" s="97" t="s">
        <v>94</v>
      </c>
      <c r="E101" s="98"/>
      <c r="F101" s="98"/>
      <c r="G101" s="98"/>
      <c r="H101" s="98"/>
      <c r="I101" s="98"/>
      <c r="J101" s="99">
        <f>J195</f>
        <v>0</v>
      </c>
      <c r="L101" s="96"/>
    </row>
    <row r="102" spans="2:12" s="9" customFormat="1" ht="19.95" customHeight="1">
      <c r="B102" s="96"/>
      <c r="D102" s="97" t="s">
        <v>95</v>
      </c>
      <c r="E102" s="98"/>
      <c r="F102" s="98"/>
      <c r="G102" s="98"/>
      <c r="H102" s="98"/>
      <c r="I102" s="98"/>
      <c r="J102" s="99">
        <f>J215</f>
        <v>0</v>
      </c>
      <c r="L102" s="96"/>
    </row>
    <row r="103" spans="2:12" s="9" customFormat="1" ht="19.95" customHeight="1">
      <c r="B103" s="96"/>
      <c r="D103" s="97" t="s">
        <v>96</v>
      </c>
      <c r="E103" s="98"/>
      <c r="F103" s="98"/>
      <c r="G103" s="98"/>
      <c r="H103" s="98"/>
      <c r="I103" s="98"/>
      <c r="J103" s="99">
        <f>J220</f>
        <v>0</v>
      </c>
      <c r="L103" s="96"/>
    </row>
    <row r="104" spans="2:12" s="9" customFormat="1" ht="19.95" customHeight="1">
      <c r="B104" s="96"/>
      <c r="D104" s="97" t="s">
        <v>97</v>
      </c>
      <c r="E104" s="98"/>
      <c r="F104" s="98"/>
      <c r="G104" s="98"/>
      <c r="H104" s="98"/>
      <c r="I104" s="98"/>
      <c r="J104" s="99">
        <f>J250</f>
        <v>0</v>
      </c>
      <c r="L104" s="96"/>
    </row>
    <row r="105" spans="2:12" s="8" customFormat="1" ht="24.9" customHeight="1">
      <c r="B105" s="92"/>
      <c r="D105" s="93" t="s">
        <v>98</v>
      </c>
      <c r="E105" s="94"/>
      <c r="F105" s="94"/>
      <c r="G105" s="94"/>
      <c r="H105" s="94"/>
      <c r="I105" s="94"/>
      <c r="J105" s="95">
        <f>J252</f>
        <v>0</v>
      </c>
      <c r="L105" s="92"/>
    </row>
    <row r="106" spans="2:12" s="1" customFormat="1" ht="21.75" customHeight="1">
      <c r="B106" s="27"/>
      <c r="L106" s="27"/>
    </row>
    <row r="107" spans="2:12" s="1" customFormat="1" ht="6.9" customHeight="1"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27"/>
    </row>
    <row r="111" spans="2:12" s="1" customFormat="1" ht="6.9" customHeight="1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7"/>
    </row>
    <row r="112" spans="2:12" s="1" customFormat="1" ht="24.9" customHeight="1">
      <c r="B112" s="27"/>
      <c r="C112" s="19" t="s">
        <v>99</v>
      </c>
      <c r="L112" s="27"/>
    </row>
    <row r="113" spans="2:65" s="1" customFormat="1" ht="6.9" customHeight="1">
      <c r="B113" s="27"/>
      <c r="L113" s="27"/>
    </row>
    <row r="114" spans="2:65" s="1" customFormat="1" ht="12" customHeight="1">
      <c r="B114" s="27"/>
      <c r="C114" s="24" t="s">
        <v>11</v>
      </c>
      <c r="L114" s="27"/>
    </row>
    <row r="115" spans="2:65" s="1" customFormat="1" ht="16.5" customHeight="1">
      <c r="B115" s="27"/>
      <c r="E115" s="603" t="str">
        <f>E7</f>
        <v>Revitalizácia atletického štadiónu v Spišskej Novej Vsi</v>
      </c>
      <c r="F115" s="604"/>
      <c r="G115" s="604"/>
      <c r="H115" s="604"/>
      <c r="L115" s="27"/>
    </row>
    <row r="116" spans="2:65" s="1" customFormat="1" ht="12" customHeight="1">
      <c r="B116" s="27"/>
      <c r="C116" s="24" t="s">
        <v>84</v>
      </c>
      <c r="L116" s="27"/>
    </row>
    <row r="117" spans="2:65" s="1" customFormat="1" ht="16.5" customHeight="1">
      <c r="B117" s="27"/>
      <c r="E117" s="590" t="str">
        <f>E9</f>
        <v>SO 01 Atletická dráha</v>
      </c>
      <c r="F117" s="602"/>
      <c r="G117" s="602"/>
      <c r="H117" s="602"/>
      <c r="L117" s="27"/>
    </row>
    <row r="118" spans="2:65" s="1" customFormat="1" ht="6.9" customHeight="1">
      <c r="B118" s="27"/>
      <c r="L118" s="27"/>
    </row>
    <row r="119" spans="2:65" s="1" customFormat="1" ht="12" customHeight="1">
      <c r="B119" s="27"/>
      <c r="C119" s="24" t="s">
        <v>14</v>
      </c>
      <c r="F119" s="22" t="str">
        <f>F12</f>
        <v>ATLETICKÝ ŠTADIÓN TATRAN, Sadová ulica, k.ú. SNV</v>
      </c>
      <c r="I119" s="24" t="s">
        <v>16</v>
      </c>
      <c r="J119" s="45" t="str">
        <f>IF(J12="","",J12)</f>
        <v>vyplní uchádzač</v>
      </c>
      <c r="L119" s="27"/>
    </row>
    <row r="120" spans="2:65" s="1" customFormat="1" ht="6.9" customHeight="1">
      <c r="B120" s="27"/>
      <c r="L120" s="27"/>
    </row>
    <row r="121" spans="2:65" s="1" customFormat="1" ht="15.15" customHeight="1">
      <c r="B121" s="27"/>
      <c r="C121" s="24" t="s">
        <v>17</v>
      </c>
      <c r="F121" s="22" t="str">
        <f>F14</f>
        <v>Mesto Spišská Nová Ves, Radničné námestie 1843/7, 052 70 SNV</v>
      </c>
      <c r="I121" s="24" t="s">
        <v>21</v>
      </c>
      <c r="J121" s="25" t="str">
        <f>E21</f>
        <v xml:space="preserve"> </v>
      </c>
      <c r="L121" s="27"/>
    </row>
    <row r="122" spans="2:65" s="1" customFormat="1" ht="15.15" customHeight="1">
      <c r="B122" s="27"/>
      <c r="C122" s="24" t="s">
        <v>20</v>
      </c>
      <c r="F122" s="22" t="str">
        <f>F92</f>
        <v>vyplní uchádzač</v>
      </c>
      <c r="I122" s="24" t="s">
        <v>24</v>
      </c>
      <c r="J122" s="25" t="str">
        <f>E24</f>
        <v xml:space="preserve"> </v>
      </c>
      <c r="L122" s="27"/>
    </row>
    <row r="123" spans="2:65" s="1" customFormat="1" ht="10.35" customHeight="1">
      <c r="B123" s="27"/>
      <c r="L123" s="27"/>
    </row>
    <row r="124" spans="2:65" s="10" customFormat="1" ht="29.25" customHeight="1">
      <c r="B124" s="100"/>
      <c r="C124" s="101" t="s">
        <v>100</v>
      </c>
      <c r="D124" s="102" t="s">
        <v>51</v>
      </c>
      <c r="E124" s="102" t="s">
        <v>47</v>
      </c>
      <c r="F124" s="102" t="s">
        <v>48</v>
      </c>
      <c r="G124" s="102" t="s">
        <v>101</v>
      </c>
      <c r="H124" s="102" t="s">
        <v>102</v>
      </c>
      <c r="I124" s="102" t="s">
        <v>103</v>
      </c>
      <c r="J124" s="103" t="s">
        <v>87</v>
      </c>
      <c r="K124" s="104" t="s">
        <v>104</v>
      </c>
      <c r="L124" s="100"/>
      <c r="M124" s="52" t="s">
        <v>1</v>
      </c>
      <c r="N124" s="53" t="s">
        <v>30</v>
      </c>
      <c r="O124" s="53" t="s">
        <v>105</v>
      </c>
      <c r="P124" s="53" t="s">
        <v>106</v>
      </c>
      <c r="Q124" s="53" t="s">
        <v>107</v>
      </c>
      <c r="R124" s="53" t="s">
        <v>108</v>
      </c>
      <c r="S124" s="53" t="s">
        <v>109</v>
      </c>
      <c r="T124" s="54" t="s">
        <v>110</v>
      </c>
    </row>
    <row r="125" spans="2:65" s="1" customFormat="1" ht="22.95" customHeight="1">
      <c r="B125" s="27"/>
      <c r="C125" s="57" t="s">
        <v>88</v>
      </c>
      <c r="J125" s="359">
        <f>J126+J252</f>
        <v>0</v>
      </c>
      <c r="L125" s="27"/>
      <c r="M125" s="55"/>
      <c r="N125" s="46"/>
      <c r="O125" s="46"/>
      <c r="P125" s="105">
        <f>P126+P252</f>
        <v>3613.64723</v>
      </c>
      <c r="Q125" s="46"/>
      <c r="R125" s="105">
        <f>R126+R252</f>
        <v>3461.6468799999998</v>
      </c>
      <c r="S125" s="46"/>
      <c r="T125" s="106">
        <f>T126+T252</f>
        <v>123.12965</v>
      </c>
      <c r="AT125" s="15" t="s">
        <v>65</v>
      </c>
      <c r="AU125" s="15" t="s">
        <v>89</v>
      </c>
      <c r="BK125" s="107">
        <f>BK126+BK252</f>
        <v>0</v>
      </c>
    </row>
    <row r="126" spans="2:65" s="11" customFormat="1" ht="25.95" customHeight="1">
      <c r="B126" s="108"/>
      <c r="D126" s="109" t="s">
        <v>65</v>
      </c>
      <c r="E126" s="110" t="s">
        <v>111</v>
      </c>
      <c r="F126" s="110" t="s">
        <v>112</v>
      </c>
      <c r="J126" s="360">
        <f>J127+J177+J191+J195+J215+J220+J250</f>
        <v>0</v>
      </c>
      <c r="L126" s="108"/>
      <c r="M126" s="111"/>
      <c r="N126" s="112"/>
      <c r="O126" s="112"/>
      <c r="P126" s="113">
        <f>P127+P177+P191+P195+P215+P220+P250</f>
        <v>3613.64723</v>
      </c>
      <c r="Q126" s="112"/>
      <c r="R126" s="113">
        <f>R127+R177+R191+R195+R215+R220+R250</f>
        <v>3461.6468799999998</v>
      </c>
      <c r="S126" s="112"/>
      <c r="T126" s="114">
        <f>T127+T177+T191+T195+T215+T220+T250</f>
        <v>123.12965</v>
      </c>
      <c r="AR126" s="109" t="s">
        <v>74</v>
      </c>
      <c r="AT126" s="115" t="s">
        <v>65</v>
      </c>
      <c r="AU126" s="115" t="s">
        <v>66</v>
      </c>
      <c r="AY126" s="109" t="s">
        <v>113</v>
      </c>
      <c r="BK126" s="116">
        <f>BK127+BK177+BK191+BK195+BK215+BK220+BK250</f>
        <v>0</v>
      </c>
    </row>
    <row r="127" spans="2:65" s="11" customFormat="1" ht="22.95" customHeight="1">
      <c r="B127" s="108"/>
      <c r="D127" s="109" t="s">
        <v>65</v>
      </c>
      <c r="E127" s="117" t="s">
        <v>74</v>
      </c>
      <c r="F127" s="117" t="s">
        <v>114</v>
      </c>
      <c r="J127" s="361">
        <f>SUM(J128:J176)</f>
        <v>0</v>
      </c>
      <c r="L127" s="108"/>
      <c r="M127" s="111"/>
      <c r="N127" s="112"/>
      <c r="O127" s="112"/>
      <c r="P127" s="113">
        <f>SUM(P128:P176)</f>
        <v>1128.67219</v>
      </c>
      <c r="Q127" s="112"/>
      <c r="R127" s="113">
        <f>SUM(R128:R176)</f>
        <v>2.5770000000000001E-2</v>
      </c>
      <c r="S127" s="112"/>
      <c r="T127" s="114">
        <f>SUM(T128:T176)</f>
        <v>123.12965</v>
      </c>
      <c r="AR127" s="109" t="s">
        <v>74</v>
      </c>
      <c r="AT127" s="115" t="s">
        <v>65</v>
      </c>
      <c r="AU127" s="115" t="s">
        <v>74</v>
      </c>
      <c r="AY127" s="109" t="s">
        <v>113</v>
      </c>
      <c r="BK127" s="116">
        <f>SUM(BK128:BK176)</f>
        <v>0</v>
      </c>
    </row>
    <row r="128" spans="2:65" s="1" customFormat="1" ht="24" customHeight="1">
      <c r="B128" s="118"/>
      <c r="C128" s="119" t="s">
        <v>74</v>
      </c>
      <c r="D128" s="119" t="s">
        <v>115</v>
      </c>
      <c r="E128" s="120" t="s">
        <v>116</v>
      </c>
      <c r="F128" s="121" t="s">
        <v>117</v>
      </c>
      <c r="G128" s="122" t="s">
        <v>118</v>
      </c>
      <c r="H128" s="123">
        <v>849.17</v>
      </c>
      <c r="I128" s="354"/>
      <c r="J128" s="354">
        <f>ROUND(I128*H128,2)</f>
        <v>0</v>
      </c>
      <c r="K128" s="121" t="s">
        <v>119</v>
      </c>
      <c r="L128" s="27"/>
      <c r="M128" s="124" t="s">
        <v>1</v>
      </c>
      <c r="N128" s="125" t="s">
        <v>32</v>
      </c>
      <c r="O128" s="126">
        <v>0.127</v>
      </c>
      <c r="P128" s="126">
        <f>O128*H128</f>
        <v>107.84459</v>
      </c>
      <c r="Q128" s="126">
        <v>0</v>
      </c>
      <c r="R128" s="126">
        <f>Q128*H128</f>
        <v>0</v>
      </c>
      <c r="S128" s="126">
        <v>0.14499999999999999</v>
      </c>
      <c r="T128" s="127">
        <f>S128*H128</f>
        <v>123.12965</v>
      </c>
      <c r="AR128" s="128" t="s">
        <v>120</v>
      </c>
      <c r="AT128" s="128" t="s">
        <v>115</v>
      </c>
      <c r="AU128" s="128" t="s">
        <v>121</v>
      </c>
      <c r="AY128" s="15" t="s">
        <v>113</v>
      </c>
      <c r="BE128" s="129">
        <f>IF(N128="základná",J128,0)</f>
        <v>0</v>
      </c>
      <c r="BF128" s="129">
        <f>IF(N128="znížená",J128,0)</f>
        <v>0</v>
      </c>
      <c r="BG128" s="129">
        <f>IF(N128="zákl. prenesená",J128,0)</f>
        <v>0</v>
      </c>
      <c r="BH128" s="129">
        <f>IF(N128="zníž. prenesená",J128,0)</f>
        <v>0</v>
      </c>
      <c r="BI128" s="129">
        <f>IF(N128="nulová",J128,0)</f>
        <v>0</v>
      </c>
      <c r="BJ128" s="15" t="s">
        <v>121</v>
      </c>
      <c r="BK128" s="130">
        <f>ROUND(I128*H128,3)</f>
        <v>0</v>
      </c>
      <c r="BL128" s="15" t="s">
        <v>120</v>
      </c>
      <c r="BM128" s="128" t="s">
        <v>122</v>
      </c>
    </row>
    <row r="129" spans="2:65" s="12" customFormat="1">
      <c r="B129" s="131"/>
      <c r="D129" s="132" t="s">
        <v>123</v>
      </c>
      <c r="E129" s="133" t="s">
        <v>1</v>
      </c>
      <c r="F129" s="134" t="s">
        <v>124</v>
      </c>
      <c r="H129" s="135">
        <v>849.17</v>
      </c>
      <c r="I129" s="355"/>
      <c r="J129" s="355"/>
      <c r="L129" s="131"/>
      <c r="M129" s="136"/>
      <c r="N129" s="137"/>
      <c r="O129" s="137"/>
      <c r="P129" s="137"/>
      <c r="Q129" s="137"/>
      <c r="R129" s="137"/>
      <c r="S129" s="137"/>
      <c r="T129" s="138"/>
      <c r="AT129" s="133" t="s">
        <v>123</v>
      </c>
      <c r="AU129" s="133" t="s">
        <v>121</v>
      </c>
      <c r="AV129" s="12" t="s">
        <v>121</v>
      </c>
      <c r="AW129" s="12" t="s">
        <v>22</v>
      </c>
      <c r="AX129" s="12" t="s">
        <v>66</v>
      </c>
      <c r="AY129" s="133" t="s">
        <v>113</v>
      </c>
    </row>
    <row r="130" spans="2:65" s="13" customFormat="1">
      <c r="B130" s="139"/>
      <c r="D130" s="132" t="s">
        <v>123</v>
      </c>
      <c r="E130" s="140" t="s">
        <v>1</v>
      </c>
      <c r="F130" s="141" t="s">
        <v>125</v>
      </c>
      <c r="H130" s="142">
        <v>849.17</v>
      </c>
      <c r="I130" s="356"/>
      <c r="J130" s="356"/>
      <c r="L130" s="139"/>
      <c r="M130" s="143"/>
      <c r="N130" s="144"/>
      <c r="O130" s="144"/>
      <c r="P130" s="144"/>
      <c r="Q130" s="144"/>
      <c r="R130" s="144"/>
      <c r="S130" s="144"/>
      <c r="T130" s="145"/>
      <c r="AT130" s="140" t="s">
        <v>123</v>
      </c>
      <c r="AU130" s="140" t="s">
        <v>121</v>
      </c>
      <c r="AV130" s="13" t="s">
        <v>120</v>
      </c>
      <c r="AW130" s="13" t="s">
        <v>22</v>
      </c>
      <c r="AX130" s="13" t="s">
        <v>74</v>
      </c>
      <c r="AY130" s="140" t="s">
        <v>113</v>
      </c>
    </row>
    <row r="131" spans="2:65" s="1" customFormat="1" ht="24" customHeight="1">
      <c r="B131" s="118"/>
      <c r="C131" s="119" t="s">
        <v>121</v>
      </c>
      <c r="D131" s="119" t="s">
        <v>115</v>
      </c>
      <c r="E131" s="120" t="s">
        <v>126</v>
      </c>
      <c r="F131" s="121" t="s">
        <v>127</v>
      </c>
      <c r="G131" s="122" t="s">
        <v>128</v>
      </c>
      <c r="H131" s="123">
        <v>169.834</v>
      </c>
      <c r="I131" s="354"/>
      <c r="J131" s="354">
        <f>ROUND(I131*H131,2)</f>
        <v>0</v>
      </c>
      <c r="K131" s="121" t="s">
        <v>119</v>
      </c>
      <c r="L131" s="27"/>
      <c r="M131" s="124" t="s">
        <v>1</v>
      </c>
      <c r="N131" s="125" t="s">
        <v>32</v>
      </c>
      <c r="O131" s="126">
        <v>1.2E-2</v>
      </c>
      <c r="P131" s="126">
        <f>O131*H131</f>
        <v>2.0380099999999999</v>
      </c>
      <c r="Q131" s="126">
        <v>0</v>
      </c>
      <c r="R131" s="126">
        <f>Q131*H131</f>
        <v>0</v>
      </c>
      <c r="S131" s="126">
        <v>0</v>
      </c>
      <c r="T131" s="127">
        <f>S131*H131</f>
        <v>0</v>
      </c>
      <c r="AR131" s="128" t="s">
        <v>120</v>
      </c>
      <c r="AT131" s="128" t="s">
        <v>115</v>
      </c>
      <c r="AU131" s="128" t="s">
        <v>121</v>
      </c>
      <c r="AY131" s="15" t="s">
        <v>113</v>
      </c>
      <c r="BE131" s="129">
        <f>IF(N131="základná",J131,0)</f>
        <v>0</v>
      </c>
      <c r="BF131" s="129">
        <f>IF(N131="znížená",J131,0)</f>
        <v>0</v>
      </c>
      <c r="BG131" s="129">
        <f>IF(N131="zákl. prenesená",J131,0)</f>
        <v>0</v>
      </c>
      <c r="BH131" s="129">
        <f>IF(N131="zníž. prenesená",J131,0)</f>
        <v>0</v>
      </c>
      <c r="BI131" s="129">
        <f>IF(N131="nulová",J131,0)</f>
        <v>0</v>
      </c>
      <c r="BJ131" s="15" t="s">
        <v>121</v>
      </c>
      <c r="BK131" s="130">
        <f>ROUND(I131*H131,3)</f>
        <v>0</v>
      </c>
      <c r="BL131" s="15" t="s">
        <v>120</v>
      </c>
      <c r="BM131" s="128" t="s">
        <v>129</v>
      </c>
    </row>
    <row r="132" spans="2:65" s="12" customFormat="1">
      <c r="B132" s="131"/>
      <c r="D132" s="132" t="s">
        <v>123</v>
      </c>
      <c r="E132" s="133" t="s">
        <v>1</v>
      </c>
      <c r="F132" s="134" t="s">
        <v>130</v>
      </c>
      <c r="H132" s="135">
        <v>169.834</v>
      </c>
      <c r="I132" s="355"/>
      <c r="J132" s="355"/>
      <c r="L132" s="131"/>
      <c r="M132" s="136"/>
      <c r="N132" s="137"/>
      <c r="O132" s="137"/>
      <c r="P132" s="137"/>
      <c r="Q132" s="137"/>
      <c r="R132" s="137"/>
      <c r="S132" s="137"/>
      <c r="T132" s="138"/>
      <c r="AT132" s="133" t="s">
        <v>123</v>
      </c>
      <c r="AU132" s="133" t="s">
        <v>121</v>
      </c>
      <c r="AV132" s="12" t="s">
        <v>121</v>
      </c>
      <c r="AW132" s="12" t="s">
        <v>22</v>
      </c>
      <c r="AX132" s="12" t="s">
        <v>66</v>
      </c>
      <c r="AY132" s="133" t="s">
        <v>113</v>
      </c>
    </row>
    <row r="133" spans="2:65" s="13" customFormat="1">
      <c r="B133" s="139"/>
      <c r="D133" s="132" t="s">
        <v>123</v>
      </c>
      <c r="E133" s="140" t="s">
        <v>1</v>
      </c>
      <c r="F133" s="141" t="s">
        <v>125</v>
      </c>
      <c r="H133" s="142">
        <v>169.834</v>
      </c>
      <c r="I133" s="356"/>
      <c r="J133" s="356"/>
      <c r="L133" s="139"/>
      <c r="M133" s="143"/>
      <c r="N133" s="144"/>
      <c r="O133" s="144"/>
      <c r="P133" s="144"/>
      <c r="Q133" s="144"/>
      <c r="R133" s="144"/>
      <c r="S133" s="144"/>
      <c r="T133" s="145"/>
      <c r="AT133" s="140" t="s">
        <v>123</v>
      </c>
      <c r="AU133" s="140" t="s">
        <v>121</v>
      </c>
      <c r="AV133" s="13" t="s">
        <v>120</v>
      </c>
      <c r="AW133" s="13" t="s">
        <v>22</v>
      </c>
      <c r="AX133" s="13" t="s">
        <v>74</v>
      </c>
      <c r="AY133" s="140" t="s">
        <v>113</v>
      </c>
    </row>
    <row r="134" spans="2:65" s="1" customFormat="1" ht="24" customHeight="1">
      <c r="B134" s="118"/>
      <c r="C134" s="119" t="s">
        <v>131</v>
      </c>
      <c r="D134" s="119" t="s">
        <v>115</v>
      </c>
      <c r="E134" s="120" t="s">
        <v>132</v>
      </c>
      <c r="F134" s="121" t="s">
        <v>133</v>
      </c>
      <c r="G134" s="122" t="s">
        <v>128</v>
      </c>
      <c r="H134" s="123">
        <v>990.24599999999998</v>
      </c>
      <c r="I134" s="354"/>
      <c r="J134" s="354">
        <f>ROUND(I134*H134,2)</f>
        <v>0</v>
      </c>
      <c r="K134" s="121" t="s">
        <v>1</v>
      </c>
      <c r="L134" s="27"/>
      <c r="M134" s="124" t="s">
        <v>1</v>
      </c>
      <c r="N134" s="125" t="s">
        <v>32</v>
      </c>
      <c r="O134" s="126">
        <v>0.11799999999999999</v>
      </c>
      <c r="P134" s="126">
        <f>O134*H134</f>
        <v>116.84903</v>
      </c>
      <c r="Q134" s="126">
        <v>0</v>
      </c>
      <c r="R134" s="126">
        <f>Q134*H134</f>
        <v>0</v>
      </c>
      <c r="S134" s="126">
        <v>0</v>
      </c>
      <c r="T134" s="127">
        <f>S134*H134</f>
        <v>0</v>
      </c>
      <c r="AR134" s="128" t="s">
        <v>120</v>
      </c>
      <c r="AT134" s="128" t="s">
        <v>115</v>
      </c>
      <c r="AU134" s="128" t="s">
        <v>121</v>
      </c>
      <c r="AY134" s="15" t="s">
        <v>113</v>
      </c>
      <c r="BE134" s="129">
        <f>IF(N134="základná",J134,0)</f>
        <v>0</v>
      </c>
      <c r="BF134" s="129">
        <f>IF(N134="znížená",J134,0)</f>
        <v>0</v>
      </c>
      <c r="BG134" s="129">
        <f>IF(N134="zákl. prenesená",J134,0)</f>
        <v>0</v>
      </c>
      <c r="BH134" s="129">
        <f>IF(N134="zníž. prenesená",J134,0)</f>
        <v>0</v>
      </c>
      <c r="BI134" s="129">
        <f>IF(N134="nulová",J134,0)</f>
        <v>0</v>
      </c>
      <c r="BJ134" s="15" t="s">
        <v>121</v>
      </c>
      <c r="BK134" s="130">
        <f>ROUND(I134*H134,3)</f>
        <v>0</v>
      </c>
      <c r="BL134" s="15" t="s">
        <v>120</v>
      </c>
      <c r="BM134" s="128" t="s">
        <v>134</v>
      </c>
    </row>
    <row r="135" spans="2:65" s="12" customFormat="1">
      <c r="B135" s="131"/>
      <c r="D135" s="132" t="s">
        <v>123</v>
      </c>
      <c r="E135" s="133" t="s">
        <v>1</v>
      </c>
      <c r="F135" s="134" t="s">
        <v>135</v>
      </c>
      <c r="H135" s="135">
        <v>990.24599999999998</v>
      </c>
      <c r="I135" s="355"/>
      <c r="J135" s="355"/>
      <c r="L135" s="131"/>
      <c r="M135" s="136"/>
      <c r="N135" s="137"/>
      <c r="O135" s="137"/>
      <c r="P135" s="137"/>
      <c r="Q135" s="137"/>
      <c r="R135" s="137"/>
      <c r="S135" s="137"/>
      <c r="T135" s="138"/>
      <c r="AT135" s="133" t="s">
        <v>123</v>
      </c>
      <c r="AU135" s="133" t="s">
        <v>121</v>
      </c>
      <c r="AV135" s="12" t="s">
        <v>121</v>
      </c>
      <c r="AW135" s="12" t="s">
        <v>22</v>
      </c>
      <c r="AX135" s="12" t="s">
        <v>66</v>
      </c>
      <c r="AY135" s="133" t="s">
        <v>113</v>
      </c>
    </row>
    <row r="136" spans="2:65" s="13" customFormat="1">
      <c r="B136" s="139"/>
      <c r="D136" s="132" t="s">
        <v>123</v>
      </c>
      <c r="E136" s="140" t="s">
        <v>1</v>
      </c>
      <c r="F136" s="141" t="s">
        <v>125</v>
      </c>
      <c r="H136" s="142">
        <v>990.24599999999998</v>
      </c>
      <c r="I136" s="356"/>
      <c r="J136" s="356"/>
      <c r="L136" s="139"/>
      <c r="M136" s="143"/>
      <c r="N136" s="144"/>
      <c r="O136" s="144"/>
      <c r="P136" s="144"/>
      <c r="Q136" s="144"/>
      <c r="R136" s="144"/>
      <c r="S136" s="144"/>
      <c r="T136" s="145"/>
      <c r="AT136" s="140" t="s">
        <v>123</v>
      </c>
      <c r="AU136" s="140" t="s">
        <v>121</v>
      </c>
      <c r="AV136" s="13" t="s">
        <v>120</v>
      </c>
      <c r="AW136" s="13" t="s">
        <v>22</v>
      </c>
      <c r="AX136" s="13" t="s">
        <v>74</v>
      </c>
      <c r="AY136" s="140" t="s">
        <v>113</v>
      </c>
    </row>
    <row r="137" spans="2:65" s="1" customFormat="1" ht="24" customHeight="1">
      <c r="B137" s="118"/>
      <c r="C137" s="119" t="s">
        <v>120</v>
      </c>
      <c r="D137" s="119" t="s">
        <v>115</v>
      </c>
      <c r="E137" s="120" t="s">
        <v>136</v>
      </c>
      <c r="F137" s="121" t="s">
        <v>137</v>
      </c>
      <c r="G137" s="122" t="s">
        <v>128</v>
      </c>
      <c r="H137" s="123">
        <v>330.08199999999999</v>
      </c>
      <c r="I137" s="354"/>
      <c r="J137" s="354">
        <f>ROUND(I137*H137,2)</f>
        <v>0</v>
      </c>
      <c r="K137" s="121" t="s">
        <v>119</v>
      </c>
      <c r="L137" s="27"/>
      <c r="M137" s="124" t="s">
        <v>1</v>
      </c>
      <c r="N137" s="125" t="s">
        <v>32</v>
      </c>
      <c r="O137" s="126">
        <v>0.24299999999999999</v>
      </c>
      <c r="P137" s="126">
        <f>O137*H137</f>
        <v>80.20993</v>
      </c>
      <c r="Q137" s="126">
        <v>0</v>
      </c>
      <c r="R137" s="126">
        <f>Q137*H137</f>
        <v>0</v>
      </c>
      <c r="S137" s="126">
        <v>0</v>
      </c>
      <c r="T137" s="127">
        <f>S137*H137</f>
        <v>0</v>
      </c>
      <c r="AR137" s="128" t="s">
        <v>120</v>
      </c>
      <c r="AT137" s="128" t="s">
        <v>115</v>
      </c>
      <c r="AU137" s="128" t="s">
        <v>121</v>
      </c>
      <c r="AY137" s="15" t="s">
        <v>113</v>
      </c>
      <c r="BE137" s="129">
        <f>IF(N137="základná",J137,0)</f>
        <v>0</v>
      </c>
      <c r="BF137" s="129">
        <f>IF(N137="znížená",J137,0)</f>
        <v>0</v>
      </c>
      <c r="BG137" s="129">
        <f>IF(N137="zákl. prenesená",J137,0)</f>
        <v>0</v>
      </c>
      <c r="BH137" s="129">
        <f>IF(N137="zníž. prenesená",J137,0)</f>
        <v>0</v>
      </c>
      <c r="BI137" s="129">
        <f>IF(N137="nulová",J137,0)</f>
        <v>0</v>
      </c>
      <c r="BJ137" s="15" t="s">
        <v>121</v>
      </c>
      <c r="BK137" s="130">
        <f>ROUND(I137*H137,3)</f>
        <v>0</v>
      </c>
      <c r="BL137" s="15" t="s">
        <v>120</v>
      </c>
      <c r="BM137" s="128" t="s">
        <v>138</v>
      </c>
    </row>
    <row r="138" spans="2:65" s="12" customFormat="1">
      <c r="B138" s="131"/>
      <c r="D138" s="132" t="s">
        <v>123</v>
      </c>
      <c r="E138" s="133" t="s">
        <v>1</v>
      </c>
      <c r="F138" s="134" t="s">
        <v>139</v>
      </c>
      <c r="H138" s="135">
        <v>330.08199999999999</v>
      </c>
      <c r="I138" s="355"/>
      <c r="J138" s="355"/>
      <c r="L138" s="131"/>
      <c r="M138" s="136"/>
      <c r="N138" s="137"/>
      <c r="O138" s="137"/>
      <c r="P138" s="137"/>
      <c r="Q138" s="137"/>
      <c r="R138" s="137"/>
      <c r="S138" s="137"/>
      <c r="T138" s="138"/>
      <c r="AT138" s="133" t="s">
        <v>123</v>
      </c>
      <c r="AU138" s="133" t="s">
        <v>121</v>
      </c>
      <c r="AV138" s="12" t="s">
        <v>121</v>
      </c>
      <c r="AW138" s="12" t="s">
        <v>22</v>
      </c>
      <c r="AX138" s="12" t="s">
        <v>66</v>
      </c>
      <c r="AY138" s="133" t="s">
        <v>113</v>
      </c>
    </row>
    <row r="139" spans="2:65" s="13" customFormat="1">
      <c r="B139" s="139"/>
      <c r="D139" s="132" t="s">
        <v>123</v>
      </c>
      <c r="E139" s="140" t="s">
        <v>1</v>
      </c>
      <c r="F139" s="141" t="s">
        <v>125</v>
      </c>
      <c r="H139" s="142">
        <v>330.08199999999999</v>
      </c>
      <c r="I139" s="356"/>
      <c r="J139" s="356"/>
      <c r="L139" s="139"/>
      <c r="M139" s="143"/>
      <c r="N139" s="144"/>
      <c r="O139" s="144"/>
      <c r="P139" s="144"/>
      <c r="Q139" s="144"/>
      <c r="R139" s="144"/>
      <c r="S139" s="144"/>
      <c r="T139" s="145"/>
      <c r="AT139" s="140" t="s">
        <v>123</v>
      </c>
      <c r="AU139" s="140" t="s">
        <v>121</v>
      </c>
      <c r="AV139" s="13" t="s">
        <v>120</v>
      </c>
      <c r="AW139" s="13" t="s">
        <v>22</v>
      </c>
      <c r="AX139" s="13" t="s">
        <v>74</v>
      </c>
      <c r="AY139" s="140" t="s">
        <v>113</v>
      </c>
    </row>
    <row r="140" spans="2:65" s="1" customFormat="1" ht="24" customHeight="1">
      <c r="B140" s="118"/>
      <c r="C140" s="119" t="s">
        <v>140</v>
      </c>
      <c r="D140" s="119" t="s">
        <v>115</v>
      </c>
      <c r="E140" s="120" t="s">
        <v>141</v>
      </c>
      <c r="F140" s="121" t="s">
        <v>142</v>
      </c>
      <c r="G140" s="122" t="s">
        <v>128</v>
      </c>
      <c r="H140" s="123">
        <v>1320.328</v>
      </c>
      <c r="I140" s="354"/>
      <c r="J140" s="354">
        <f>ROUND(I140*H140,2)</f>
        <v>0</v>
      </c>
      <c r="K140" s="121" t="s">
        <v>119</v>
      </c>
      <c r="L140" s="27"/>
      <c r="M140" s="124" t="s">
        <v>1</v>
      </c>
      <c r="N140" s="125" t="s">
        <v>32</v>
      </c>
      <c r="O140" s="126">
        <v>5.6000000000000001E-2</v>
      </c>
      <c r="P140" s="126">
        <f>O140*H140</f>
        <v>73.938370000000006</v>
      </c>
      <c r="Q140" s="126">
        <v>0</v>
      </c>
      <c r="R140" s="126">
        <f>Q140*H140</f>
        <v>0</v>
      </c>
      <c r="S140" s="126">
        <v>0</v>
      </c>
      <c r="T140" s="127">
        <f>S140*H140</f>
        <v>0</v>
      </c>
      <c r="AR140" s="128" t="s">
        <v>120</v>
      </c>
      <c r="AT140" s="128" t="s">
        <v>115</v>
      </c>
      <c r="AU140" s="128" t="s">
        <v>121</v>
      </c>
      <c r="AY140" s="15" t="s">
        <v>113</v>
      </c>
      <c r="BE140" s="129">
        <f>IF(N140="základná",J140,0)</f>
        <v>0</v>
      </c>
      <c r="BF140" s="129">
        <f>IF(N140="znížená",J140,0)</f>
        <v>0</v>
      </c>
      <c r="BG140" s="129">
        <f>IF(N140="zákl. prenesená",J140,0)</f>
        <v>0</v>
      </c>
      <c r="BH140" s="129">
        <f>IF(N140="zníž. prenesená",J140,0)</f>
        <v>0</v>
      </c>
      <c r="BI140" s="129">
        <f>IF(N140="nulová",J140,0)</f>
        <v>0</v>
      </c>
      <c r="BJ140" s="15" t="s">
        <v>121</v>
      </c>
      <c r="BK140" s="130">
        <f>ROUND(I140*H140,3)</f>
        <v>0</v>
      </c>
      <c r="BL140" s="15" t="s">
        <v>120</v>
      </c>
      <c r="BM140" s="128" t="s">
        <v>143</v>
      </c>
    </row>
    <row r="141" spans="2:65" s="12" customFormat="1">
      <c r="B141" s="131"/>
      <c r="D141" s="132" t="s">
        <v>123</v>
      </c>
      <c r="E141" s="133" t="s">
        <v>1</v>
      </c>
      <c r="F141" s="134" t="s">
        <v>144</v>
      </c>
      <c r="H141" s="135">
        <v>1320.328</v>
      </c>
      <c r="I141" s="355"/>
      <c r="J141" s="355"/>
      <c r="L141" s="131"/>
      <c r="M141" s="136"/>
      <c r="N141" s="137"/>
      <c r="O141" s="137"/>
      <c r="P141" s="137"/>
      <c r="Q141" s="137"/>
      <c r="R141" s="137"/>
      <c r="S141" s="137"/>
      <c r="T141" s="138"/>
      <c r="AT141" s="133" t="s">
        <v>123</v>
      </c>
      <c r="AU141" s="133" t="s">
        <v>121</v>
      </c>
      <c r="AV141" s="12" t="s">
        <v>121</v>
      </c>
      <c r="AW141" s="12" t="s">
        <v>22</v>
      </c>
      <c r="AX141" s="12" t="s">
        <v>66</v>
      </c>
      <c r="AY141" s="133" t="s">
        <v>113</v>
      </c>
    </row>
    <row r="142" spans="2:65" s="13" customFormat="1">
      <c r="B142" s="139"/>
      <c r="D142" s="132" t="s">
        <v>123</v>
      </c>
      <c r="E142" s="140" t="s">
        <v>1</v>
      </c>
      <c r="F142" s="141" t="s">
        <v>125</v>
      </c>
      <c r="H142" s="142">
        <v>1320.328</v>
      </c>
      <c r="I142" s="356"/>
      <c r="J142" s="356"/>
      <c r="L142" s="139"/>
      <c r="M142" s="143"/>
      <c r="N142" s="144"/>
      <c r="O142" s="144"/>
      <c r="P142" s="144"/>
      <c r="Q142" s="144"/>
      <c r="R142" s="144"/>
      <c r="S142" s="144"/>
      <c r="T142" s="145"/>
      <c r="AT142" s="140" t="s">
        <v>123</v>
      </c>
      <c r="AU142" s="140" t="s">
        <v>121</v>
      </c>
      <c r="AV142" s="13" t="s">
        <v>120</v>
      </c>
      <c r="AW142" s="13" t="s">
        <v>22</v>
      </c>
      <c r="AX142" s="13" t="s">
        <v>74</v>
      </c>
      <c r="AY142" s="140" t="s">
        <v>113</v>
      </c>
    </row>
    <row r="143" spans="2:65" s="1" customFormat="1" ht="16.5" customHeight="1">
      <c r="B143" s="118"/>
      <c r="C143" s="119" t="s">
        <v>145</v>
      </c>
      <c r="D143" s="119" t="s">
        <v>115</v>
      </c>
      <c r="E143" s="120" t="s">
        <v>146</v>
      </c>
      <c r="F143" s="121" t="s">
        <v>147</v>
      </c>
      <c r="G143" s="122" t="s">
        <v>128</v>
      </c>
      <c r="H143" s="123">
        <v>48</v>
      </c>
      <c r="I143" s="354"/>
      <c r="J143" s="354">
        <f>ROUND(I143*H143,2)</f>
        <v>0</v>
      </c>
      <c r="K143" s="121" t="s">
        <v>119</v>
      </c>
      <c r="L143" s="27"/>
      <c r="M143" s="124" t="s">
        <v>1</v>
      </c>
      <c r="N143" s="125" t="s">
        <v>32</v>
      </c>
      <c r="O143" s="126">
        <v>0.83799999999999997</v>
      </c>
      <c r="P143" s="126">
        <f>O143*H143</f>
        <v>40.223999999999997</v>
      </c>
      <c r="Q143" s="126">
        <v>0</v>
      </c>
      <c r="R143" s="126">
        <f>Q143*H143</f>
        <v>0</v>
      </c>
      <c r="S143" s="126">
        <v>0</v>
      </c>
      <c r="T143" s="127">
        <f>S143*H143</f>
        <v>0</v>
      </c>
      <c r="AR143" s="128" t="s">
        <v>120</v>
      </c>
      <c r="AT143" s="128" t="s">
        <v>115</v>
      </c>
      <c r="AU143" s="128" t="s">
        <v>121</v>
      </c>
      <c r="AY143" s="15" t="s">
        <v>113</v>
      </c>
      <c r="BE143" s="129">
        <f>IF(N143="základná",J143,0)</f>
        <v>0</v>
      </c>
      <c r="BF143" s="129">
        <f>IF(N143="znížená",J143,0)</f>
        <v>0</v>
      </c>
      <c r="BG143" s="129">
        <f>IF(N143="zákl. prenesená",J143,0)</f>
        <v>0</v>
      </c>
      <c r="BH143" s="129">
        <f>IF(N143="zníž. prenesená",J143,0)</f>
        <v>0</v>
      </c>
      <c r="BI143" s="129">
        <f>IF(N143="nulová",J143,0)</f>
        <v>0</v>
      </c>
      <c r="BJ143" s="15" t="s">
        <v>121</v>
      </c>
      <c r="BK143" s="130">
        <f>ROUND(I143*H143,3)</f>
        <v>0</v>
      </c>
      <c r="BL143" s="15" t="s">
        <v>120</v>
      </c>
      <c r="BM143" s="128" t="s">
        <v>148</v>
      </c>
    </row>
    <row r="144" spans="2:65" s="12" customFormat="1">
      <c r="B144" s="131"/>
      <c r="D144" s="132" t="s">
        <v>123</v>
      </c>
      <c r="E144" s="133" t="s">
        <v>1</v>
      </c>
      <c r="F144" s="134" t="s">
        <v>149</v>
      </c>
      <c r="H144" s="135">
        <v>48</v>
      </c>
      <c r="I144" s="355"/>
      <c r="J144" s="355"/>
      <c r="L144" s="131"/>
      <c r="M144" s="136"/>
      <c r="N144" s="137"/>
      <c r="O144" s="137"/>
      <c r="P144" s="137"/>
      <c r="Q144" s="137"/>
      <c r="R144" s="137"/>
      <c r="S144" s="137"/>
      <c r="T144" s="138"/>
      <c r="AT144" s="133" t="s">
        <v>123</v>
      </c>
      <c r="AU144" s="133" t="s">
        <v>121</v>
      </c>
      <c r="AV144" s="12" t="s">
        <v>121</v>
      </c>
      <c r="AW144" s="12" t="s">
        <v>22</v>
      </c>
      <c r="AX144" s="12" t="s">
        <v>66</v>
      </c>
      <c r="AY144" s="133" t="s">
        <v>113</v>
      </c>
    </row>
    <row r="145" spans="2:65" s="13" customFormat="1">
      <c r="B145" s="139"/>
      <c r="D145" s="132" t="s">
        <v>123</v>
      </c>
      <c r="E145" s="140" t="s">
        <v>1</v>
      </c>
      <c r="F145" s="141" t="s">
        <v>125</v>
      </c>
      <c r="H145" s="142">
        <v>48</v>
      </c>
      <c r="I145" s="356"/>
      <c r="J145" s="356"/>
      <c r="L145" s="139"/>
      <c r="M145" s="143"/>
      <c r="N145" s="144"/>
      <c r="O145" s="144"/>
      <c r="P145" s="144"/>
      <c r="Q145" s="144"/>
      <c r="R145" s="144"/>
      <c r="S145" s="144"/>
      <c r="T145" s="145"/>
      <c r="AT145" s="140" t="s">
        <v>123</v>
      </c>
      <c r="AU145" s="140" t="s">
        <v>121</v>
      </c>
      <c r="AV145" s="13" t="s">
        <v>120</v>
      </c>
      <c r="AW145" s="13" t="s">
        <v>22</v>
      </c>
      <c r="AX145" s="13" t="s">
        <v>74</v>
      </c>
      <c r="AY145" s="140" t="s">
        <v>113</v>
      </c>
    </row>
    <row r="146" spans="2:65" s="1" customFormat="1" ht="16.5" customHeight="1">
      <c r="B146" s="118"/>
      <c r="C146" s="119" t="s">
        <v>150</v>
      </c>
      <c r="D146" s="119" t="s">
        <v>115</v>
      </c>
      <c r="E146" s="120" t="s">
        <v>151</v>
      </c>
      <c r="F146" s="121" t="s">
        <v>152</v>
      </c>
      <c r="G146" s="122" t="s">
        <v>128</v>
      </c>
      <c r="H146" s="123">
        <v>127.756</v>
      </c>
      <c r="I146" s="354"/>
      <c r="J146" s="354">
        <f>ROUND(I146*H146,2)</f>
        <v>0</v>
      </c>
      <c r="K146" s="121" t="s">
        <v>119</v>
      </c>
      <c r="L146" s="27"/>
      <c r="M146" s="124" t="s">
        <v>1</v>
      </c>
      <c r="N146" s="125" t="s">
        <v>32</v>
      </c>
      <c r="O146" s="126">
        <v>1.3009999999999999</v>
      </c>
      <c r="P146" s="126">
        <f>O146*H146</f>
        <v>166.21055999999999</v>
      </c>
      <c r="Q146" s="126">
        <v>0</v>
      </c>
      <c r="R146" s="126">
        <f>Q146*H146</f>
        <v>0</v>
      </c>
      <c r="S146" s="126">
        <v>0</v>
      </c>
      <c r="T146" s="127">
        <f>S146*H146</f>
        <v>0</v>
      </c>
      <c r="AR146" s="128" t="s">
        <v>120</v>
      </c>
      <c r="AT146" s="128" t="s">
        <v>115</v>
      </c>
      <c r="AU146" s="128" t="s">
        <v>121</v>
      </c>
      <c r="AY146" s="15" t="s">
        <v>113</v>
      </c>
      <c r="BE146" s="129">
        <f>IF(N146="základná",J146,0)</f>
        <v>0</v>
      </c>
      <c r="BF146" s="129">
        <f>IF(N146="znížená",J146,0)</f>
        <v>0</v>
      </c>
      <c r="BG146" s="129">
        <f>IF(N146="zákl. prenesená",J146,0)</f>
        <v>0</v>
      </c>
      <c r="BH146" s="129">
        <f>IF(N146="zníž. prenesená",J146,0)</f>
        <v>0</v>
      </c>
      <c r="BI146" s="129">
        <f>IF(N146="nulová",J146,0)</f>
        <v>0</v>
      </c>
      <c r="BJ146" s="15" t="s">
        <v>121</v>
      </c>
      <c r="BK146" s="130">
        <f>ROUND(I146*H146,3)</f>
        <v>0</v>
      </c>
      <c r="BL146" s="15" t="s">
        <v>120</v>
      </c>
      <c r="BM146" s="128" t="s">
        <v>153</v>
      </c>
    </row>
    <row r="147" spans="2:65" s="12" customFormat="1">
      <c r="B147" s="131"/>
      <c r="D147" s="132" t="s">
        <v>123</v>
      </c>
      <c r="E147" s="133" t="s">
        <v>1</v>
      </c>
      <c r="F147" s="134" t="s">
        <v>154</v>
      </c>
      <c r="H147" s="135">
        <v>127.756</v>
      </c>
      <c r="I147" s="355"/>
      <c r="J147" s="355"/>
      <c r="L147" s="131"/>
      <c r="M147" s="136"/>
      <c r="N147" s="137"/>
      <c r="O147" s="137"/>
      <c r="P147" s="137"/>
      <c r="Q147" s="137"/>
      <c r="R147" s="137"/>
      <c r="S147" s="137"/>
      <c r="T147" s="138"/>
      <c r="AT147" s="133" t="s">
        <v>123</v>
      </c>
      <c r="AU147" s="133" t="s">
        <v>121</v>
      </c>
      <c r="AV147" s="12" t="s">
        <v>121</v>
      </c>
      <c r="AW147" s="12" t="s">
        <v>22</v>
      </c>
      <c r="AX147" s="12" t="s">
        <v>66</v>
      </c>
      <c r="AY147" s="133" t="s">
        <v>113</v>
      </c>
    </row>
    <row r="148" spans="2:65" s="13" customFormat="1">
      <c r="B148" s="139"/>
      <c r="D148" s="132" t="s">
        <v>123</v>
      </c>
      <c r="E148" s="140" t="s">
        <v>1</v>
      </c>
      <c r="F148" s="141" t="s">
        <v>125</v>
      </c>
      <c r="H148" s="142">
        <v>127.756</v>
      </c>
      <c r="I148" s="356"/>
      <c r="J148" s="356"/>
      <c r="L148" s="139"/>
      <c r="M148" s="143"/>
      <c r="N148" s="144"/>
      <c r="O148" s="144"/>
      <c r="P148" s="144"/>
      <c r="Q148" s="144"/>
      <c r="R148" s="144"/>
      <c r="S148" s="144"/>
      <c r="T148" s="145"/>
      <c r="AT148" s="140" t="s">
        <v>123</v>
      </c>
      <c r="AU148" s="140" t="s">
        <v>121</v>
      </c>
      <c r="AV148" s="13" t="s">
        <v>120</v>
      </c>
      <c r="AW148" s="13" t="s">
        <v>22</v>
      </c>
      <c r="AX148" s="13" t="s">
        <v>74</v>
      </c>
      <c r="AY148" s="140" t="s">
        <v>113</v>
      </c>
    </row>
    <row r="149" spans="2:65" s="1" customFormat="1" ht="36" customHeight="1">
      <c r="B149" s="118"/>
      <c r="C149" s="119" t="s">
        <v>155</v>
      </c>
      <c r="D149" s="119" t="s">
        <v>115</v>
      </c>
      <c r="E149" s="120" t="s">
        <v>156</v>
      </c>
      <c r="F149" s="121" t="s">
        <v>157</v>
      </c>
      <c r="G149" s="122" t="s">
        <v>128</v>
      </c>
      <c r="H149" s="123">
        <v>127.756</v>
      </c>
      <c r="I149" s="354"/>
      <c r="J149" s="354">
        <f>ROUND(I149*H149,2)</f>
        <v>0</v>
      </c>
      <c r="K149" s="121" t="s">
        <v>119</v>
      </c>
      <c r="L149" s="27"/>
      <c r="M149" s="124" t="s">
        <v>1</v>
      </c>
      <c r="N149" s="125" t="s">
        <v>32</v>
      </c>
      <c r="O149" s="126">
        <v>0.61299999999999999</v>
      </c>
      <c r="P149" s="126">
        <f>O149*H149</f>
        <v>78.314430000000002</v>
      </c>
      <c r="Q149" s="126">
        <v>0</v>
      </c>
      <c r="R149" s="126">
        <f>Q149*H149</f>
        <v>0</v>
      </c>
      <c r="S149" s="126">
        <v>0</v>
      </c>
      <c r="T149" s="127">
        <f>S149*H149</f>
        <v>0</v>
      </c>
      <c r="AR149" s="128" t="s">
        <v>120</v>
      </c>
      <c r="AT149" s="128" t="s">
        <v>115</v>
      </c>
      <c r="AU149" s="128" t="s">
        <v>121</v>
      </c>
      <c r="AY149" s="15" t="s">
        <v>113</v>
      </c>
      <c r="BE149" s="129">
        <f>IF(N149="základná",J149,0)</f>
        <v>0</v>
      </c>
      <c r="BF149" s="129">
        <f>IF(N149="znížená",J149,0)</f>
        <v>0</v>
      </c>
      <c r="BG149" s="129">
        <f>IF(N149="zákl. prenesená",J149,0)</f>
        <v>0</v>
      </c>
      <c r="BH149" s="129">
        <f>IF(N149="zníž. prenesená",J149,0)</f>
        <v>0</v>
      </c>
      <c r="BI149" s="129">
        <f>IF(N149="nulová",J149,0)</f>
        <v>0</v>
      </c>
      <c r="BJ149" s="15" t="s">
        <v>121</v>
      </c>
      <c r="BK149" s="130">
        <f>ROUND(I149*H149,3)</f>
        <v>0</v>
      </c>
      <c r="BL149" s="15" t="s">
        <v>120</v>
      </c>
      <c r="BM149" s="128" t="s">
        <v>158</v>
      </c>
    </row>
    <row r="150" spans="2:65" s="1" customFormat="1" ht="36" customHeight="1">
      <c r="B150" s="118"/>
      <c r="C150" s="119" t="s">
        <v>159</v>
      </c>
      <c r="D150" s="119" t="s">
        <v>115</v>
      </c>
      <c r="E150" s="120" t="s">
        <v>160</v>
      </c>
      <c r="F150" s="121" t="s">
        <v>161</v>
      </c>
      <c r="G150" s="122" t="s">
        <v>128</v>
      </c>
      <c r="H150" s="123">
        <v>1496.0840000000001</v>
      </c>
      <c r="I150" s="354"/>
      <c r="J150" s="354">
        <f>ROUND(I150*H150,2)</f>
        <v>0</v>
      </c>
      <c r="K150" s="121" t="s">
        <v>119</v>
      </c>
      <c r="L150" s="27"/>
      <c r="M150" s="124" t="s">
        <v>1</v>
      </c>
      <c r="N150" s="125" t="s">
        <v>32</v>
      </c>
      <c r="O150" s="126">
        <v>4.4999999999999998E-2</v>
      </c>
      <c r="P150" s="126">
        <f>O150*H150</f>
        <v>67.323779999999999</v>
      </c>
      <c r="Q150" s="126">
        <v>0</v>
      </c>
      <c r="R150" s="126">
        <f>Q150*H150</f>
        <v>0</v>
      </c>
      <c r="S150" s="126">
        <v>0</v>
      </c>
      <c r="T150" s="127">
        <f>S150*H150</f>
        <v>0</v>
      </c>
      <c r="AR150" s="128" t="s">
        <v>120</v>
      </c>
      <c r="AT150" s="128" t="s">
        <v>115</v>
      </c>
      <c r="AU150" s="128" t="s">
        <v>121</v>
      </c>
      <c r="AY150" s="15" t="s">
        <v>113</v>
      </c>
      <c r="BE150" s="129">
        <f>IF(N150="základná",J150,0)</f>
        <v>0</v>
      </c>
      <c r="BF150" s="129">
        <f>IF(N150="znížená",J150,0)</f>
        <v>0</v>
      </c>
      <c r="BG150" s="129">
        <f>IF(N150="zákl. prenesená",J150,0)</f>
        <v>0</v>
      </c>
      <c r="BH150" s="129">
        <f>IF(N150="zníž. prenesená",J150,0)</f>
        <v>0</v>
      </c>
      <c r="BI150" s="129">
        <f>IF(N150="nulová",J150,0)</f>
        <v>0</v>
      </c>
      <c r="BJ150" s="15" t="s">
        <v>121</v>
      </c>
      <c r="BK150" s="130">
        <f>ROUND(I150*H150,3)</f>
        <v>0</v>
      </c>
      <c r="BL150" s="15" t="s">
        <v>120</v>
      </c>
      <c r="BM150" s="128" t="s">
        <v>162</v>
      </c>
    </row>
    <row r="151" spans="2:65" s="12" customFormat="1">
      <c r="B151" s="131"/>
      <c r="D151" s="132" t="s">
        <v>123</v>
      </c>
      <c r="E151" s="133" t="s">
        <v>1</v>
      </c>
      <c r="F151" s="134" t="s">
        <v>163</v>
      </c>
      <c r="H151" s="135">
        <v>1496.0840000000001</v>
      </c>
      <c r="I151" s="355"/>
      <c r="J151" s="355"/>
      <c r="L151" s="131"/>
      <c r="M151" s="136"/>
      <c r="N151" s="137"/>
      <c r="O151" s="137"/>
      <c r="P151" s="137"/>
      <c r="Q151" s="137"/>
      <c r="R151" s="137"/>
      <c r="S151" s="137"/>
      <c r="T151" s="138"/>
      <c r="AT151" s="133" t="s">
        <v>123</v>
      </c>
      <c r="AU151" s="133" t="s">
        <v>121</v>
      </c>
      <c r="AV151" s="12" t="s">
        <v>121</v>
      </c>
      <c r="AW151" s="12" t="s">
        <v>22</v>
      </c>
      <c r="AX151" s="12" t="s">
        <v>66</v>
      </c>
      <c r="AY151" s="133" t="s">
        <v>113</v>
      </c>
    </row>
    <row r="152" spans="2:65" s="13" customFormat="1">
      <c r="B152" s="139"/>
      <c r="D152" s="132" t="s">
        <v>123</v>
      </c>
      <c r="E152" s="140" t="s">
        <v>1</v>
      </c>
      <c r="F152" s="141" t="s">
        <v>125</v>
      </c>
      <c r="H152" s="142">
        <v>1496.0840000000001</v>
      </c>
      <c r="I152" s="356"/>
      <c r="J152" s="356"/>
      <c r="L152" s="139"/>
      <c r="M152" s="143"/>
      <c r="N152" s="144"/>
      <c r="O152" s="144"/>
      <c r="P152" s="144"/>
      <c r="Q152" s="144"/>
      <c r="R152" s="144"/>
      <c r="S152" s="144"/>
      <c r="T152" s="145"/>
      <c r="AT152" s="140" t="s">
        <v>123</v>
      </c>
      <c r="AU152" s="140" t="s">
        <v>121</v>
      </c>
      <c r="AV152" s="13" t="s">
        <v>120</v>
      </c>
      <c r="AW152" s="13" t="s">
        <v>22</v>
      </c>
      <c r="AX152" s="13" t="s">
        <v>74</v>
      </c>
      <c r="AY152" s="140" t="s">
        <v>113</v>
      </c>
    </row>
    <row r="153" spans="2:65" s="1" customFormat="1" ht="36" customHeight="1">
      <c r="B153" s="118"/>
      <c r="C153" s="119" t="s">
        <v>164</v>
      </c>
      <c r="D153" s="119" t="s">
        <v>115</v>
      </c>
      <c r="E153" s="120" t="s">
        <v>165</v>
      </c>
      <c r="F153" s="121" t="s">
        <v>166</v>
      </c>
      <c r="G153" s="122" t="s">
        <v>128</v>
      </c>
      <c r="H153" s="123">
        <v>10472.588</v>
      </c>
      <c r="I153" s="354"/>
      <c r="J153" s="354">
        <f>ROUND(I153*H153,2)</f>
        <v>0</v>
      </c>
      <c r="K153" s="121" t="s">
        <v>119</v>
      </c>
      <c r="L153" s="27"/>
      <c r="M153" s="124" t="s">
        <v>1</v>
      </c>
      <c r="N153" s="125" t="s">
        <v>32</v>
      </c>
      <c r="O153" s="126">
        <v>3.0000000000000001E-3</v>
      </c>
      <c r="P153" s="126">
        <f>O153*H153</f>
        <v>31.417760000000001</v>
      </c>
      <c r="Q153" s="126">
        <v>0</v>
      </c>
      <c r="R153" s="126">
        <f>Q153*H153</f>
        <v>0</v>
      </c>
      <c r="S153" s="126">
        <v>0</v>
      </c>
      <c r="T153" s="127">
        <f>S153*H153</f>
        <v>0</v>
      </c>
      <c r="AR153" s="128" t="s">
        <v>120</v>
      </c>
      <c r="AT153" s="128" t="s">
        <v>115</v>
      </c>
      <c r="AU153" s="128" t="s">
        <v>121</v>
      </c>
      <c r="AY153" s="15" t="s">
        <v>113</v>
      </c>
      <c r="BE153" s="129">
        <f>IF(N153="základná",J153,0)</f>
        <v>0</v>
      </c>
      <c r="BF153" s="129">
        <f>IF(N153="znížená",J153,0)</f>
        <v>0</v>
      </c>
      <c r="BG153" s="129">
        <f>IF(N153="zákl. prenesená",J153,0)</f>
        <v>0</v>
      </c>
      <c r="BH153" s="129">
        <f>IF(N153="zníž. prenesená",J153,0)</f>
        <v>0</v>
      </c>
      <c r="BI153" s="129">
        <f>IF(N153="nulová",J153,0)</f>
        <v>0</v>
      </c>
      <c r="BJ153" s="15" t="s">
        <v>121</v>
      </c>
      <c r="BK153" s="130">
        <f>ROUND(I153*H153,3)</f>
        <v>0</v>
      </c>
      <c r="BL153" s="15" t="s">
        <v>120</v>
      </c>
      <c r="BM153" s="128" t="s">
        <v>167</v>
      </c>
    </row>
    <row r="154" spans="2:65" s="12" customFormat="1">
      <c r="B154" s="131"/>
      <c r="D154" s="132" t="s">
        <v>123</v>
      </c>
      <c r="F154" s="134" t="s">
        <v>168</v>
      </c>
      <c r="H154" s="135">
        <v>10472.588</v>
      </c>
      <c r="I154" s="355"/>
      <c r="J154" s="355"/>
      <c r="L154" s="131"/>
      <c r="M154" s="136"/>
      <c r="N154" s="137"/>
      <c r="O154" s="137"/>
      <c r="P154" s="137"/>
      <c r="Q154" s="137"/>
      <c r="R154" s="137"/>
      <c r="S154" s="137"/>
      <c r="T154" s="138"/>
      <c r="AT154" s="133" t="s">
        <v>123</v>
      </c>
      <c r="AU154" s="133" t="s">
        <v>121</v>
      </c>
      <c r="AV154" s="12" t="s">
        <v>121</v>
      </c>
      <c r="AW154" s="12" t="s">
        <v>3</v>
      </c>
      <c r="AX154" s="12" t="s">
        <v>74</v>
      </c>
      <c r="AY154" s="133" t="s">
        <v>113</v>
      </c>
    </row>
    <row r="155" spans="2:65" s="1" customFormat="1" ht="16.5" customHeight="1">
      <c r="B155" s="118"/>
      <c r="C155" s="119" t="s">
        <v>169</v>
      </c>
      <c r="D155" s="119" t="s">
        <v>115</v>
      </c>
      <c r="E155" s="120" t="s">
        <v>170</v>
      </c>
      <c r="F155" s="121" t="s">
        <v>171</v>
      </c>
      <c r="G155" s="122" t="s">
        <v>128</v>
      </c>
      <c r="H155" s="123">
        <v>1496.0840000000001</v>
      </c>
      <c r="I155" s="354"/>
      <c r="J155" s="354">
        <f>ROUND(I155*H155,2)</f>
        <v>0</v>
      </c>
      <c r="K155" s="121" t="s">
        <v>119</v>
      </c>
      <c r="L155" s="27"/>
      <c r="M155" s="124" t="s">
        <v>1</v>
      </c>
      <c r="N155" s="125" t="s">
        <v>32</v>
      </c>
      <c r="O155" s="126">
        <v>7.0000000000000001E-3</v>
      </c>
      <c r="P155" s="126">
        <f>O155*H155</f>
        <v>10.47259</v>
      </c>
      <c r="Q155" s="126">
        <v>0</v>
      </c>
      <c r="R155" s="126">
        <f>Q155*H155</f>
        <v>0</v>
      </c>
      <c r="S155" s="126">
        <v>0</v>
      </c>
      <c r="T155" s="127">
        <f>S155*H155</f>
        <v>0</v>
      </c>
      <c r="AR155" s="128" t="s">
        <v>120</v>
      </c>
      <c r="AT155" s="128" t="s">
        <v>115</v>
      </c>
      <c r="AU155" s="128" t="s">
        <v>121</v>
      </c>
      <c r="AY155" s="15" t="s">
        <v>113</v>
      </c>
      <c r="BE155" s="129">
        <f>IF(N155="základná",J155,0)</f>
        <v>0</v>
      </c>
      <c r="BF155" s="129">
        <f>IF(N155="znížená",J155,0)</f>
        <v>0</v>
      </c>
      <c r="BG155" s="129">
        <f>IF(N155="zákl. prenesená",J155,0)</f>
        <v>0</v>
      </c>
      <c r="BH155" s="129">
        <f>IF(N155="zníž. prenesená",J155,0)</f>
        <v>0</v>
      </c>
      <c r="BI155" s="129">
        <f>IF(N155="nulová",J155,0)</f>
        <v>0</v>
      </c>
      <c r="BJ155" s="15" t="s">
        <v>121</v>
      </c>
      <c r="BK155" s="130">
        <f>ROUND(I155*H155,3)</f>
        <v>0</v>
      </c>
      <c r="BL155" s="15" t="s">
        <v>120</v>
      </c>
      <c r="BM155" s="128" t="s">
        <v>172</v>
      </c>
    </row>
    <row r="156" spans="2:65" s="12" customFormat="1">
      <c r="B156" s="131"/>
      <c r="D156" s="132" t="s">
        <v>123</v>
      </c>
      <c r="E156" s="133" t="s">
        <v>1</v>
      </c>
      <c r="F156" s="134" t="s">
        <v>173</v>
      </c>
      <c r="H156" s="135">
        <v>1496.0840000000001</v>
      </c>
      <c r="I156" s="355"/>
      <c r="J156" s="355"/>
      <c r="L156" s="131"/>
      <c r="M156" s="136"/>
      <c r="N156" s="137"/>
      <c r="O156" s="137"/>
      <c r="P156" s="137"/>
      <c r="Q156" s="137"/>
      <c r="R156" s="137"/>
      <c r="S156" s="137"/>
      <c r="T156" s="138"/>
      <c r="AT156" s="133" t="s">
        <v>123</v>
      </c>
      <c r="AU156" s="133" t="s">
        <v>121</v>
      </c>
      <c r="AV156" s="12" t="s">
        <v>121</v>
      </c>
      <c r="AW156" s="12" t="s">
        <v>22</v>
      </c>
      <c r="AX156" s="12" t="s">
        <v>66</v>
      </c>
      <c r="AY156" s="133" t="s">
        <v>113</v>
      </c>
    </row>
    <row r="157" spans="2:65" s="13" customFormat="1">
      <c r="B157" s="139"/>
      <c r="D157" s="132" t="s">
        <v>123</v>
      </c>
      <c r="E157" s="140" t="s">
        <v>1</v>
      </c>
      <c r="F157" s="141" t="s">
        <v>125</v>
      </c>
      <c r="H157" s="142">
        <v>1496.0840000000001</v>
      </c>
      <c r="I157" s="356"/>
      <c r="J157" s="356"/>
      <c r="L157" s="139"/>
      <c r="M157" s="143"/>
      <c r="N157" s="144"/>
      <c r="O157" s="144"/>
      <c r="P157" s="144"/>
      <c r="Q157" s="144"/>
      <c r="R157" s="144"/>
      <c r="S157" s="144"/>
      <c r="T157" s="145"/>
      <c r="AT157" s="140" t="s">
        <v>123</v>
      </c>
      <c r="AU157" s="140" t="s">
        <v>121</v>
      </c>
      <c r="AV157" s="13" t="s">
        <v>120</v>
      </c>
      <c r="AW157" s="13" t="s">
        <v>22</v>
      </c>
      <c r="AX157" s="13" t="s">
        <v>74</v>
      </c>
      <c r="AY157" s="140" t="s">
        <v>113</v>
      </c>
    </row>
    <row r="158" spans="2:65" s="1" customFormat="1" ht="16.5" customHeight="1">
      <c r="B158" s="118"/>
      <c r="C158" s="119" t="s">
        <v>174</v>
      </c>
      <c r="D158" s="119" t="s">
        <v>115</v>
      </c>
      <c r="E158" s="120" t="s">
        <v>175</v>
      </c>
      <c r="F158" s="121" t="s">
        <v>176</v>
      </c>
      <c r="G158" s="122" t="s">
        <v>177</v>
      </c>
      <c r="H158" s="123">
        <v>1188.2950000000001</v>
      </c>
      <c r="I158" s="354"/>
      <c r="J158" s="354">
        <f>ROUND(I158*H158,2)</f>
        <v>0</v>
      </c>
      <c r="K158" s="121" t="s">
        <v>1</v>
      </c>
      <c r="L158" s="27"/>
      <c r="M158" s="124" t="s">
        <v>1</v>
      </c>
      <c r="N158" s="125" t="s">
        <v>32</v>
      </c>
      <c r="O158" s="126">
        <v>0</v>
      </c>
      <c r="P158" s="126">
        <f>O158*H158</f>
        <v>0</v>
      </c>
      <c r="Q158" s="126">
        <v>0</v>
      </c>
      <c r="R158" s="126">
        <f>Q158*H158</f>
        <v>0</v>
      </c>
      <c r="S158" s="126">
        <v>0</v>
      </c>
      <c r="T158" s="127">
        <f>S158*H158</f>
        <v>0</v>
      </c>
      <c r="AR158" s="128" t="s">
        <v>120</v>
      </c>
      <c r="AT158" s="128" t="s">
        <v>115</v>
      </c>
      <c r="AU158" s="128" t="s">
        <v>121</v>
      </c>
      <c r="AY158" s="15" t="s">
        <v>113</v>
      </c>
      <c r="BE158" s="129">
        <f>IF(N158="základná",J158,0)</f>
        <v>0</v>
      </c>
      <c r="BF158" s="129">
        <f>IF(N158="znížená",J158,0)</f>
        <v>0</v>
      </c>
      <c r="BG158" s="129">
        <f>IF(N158="zákl. prenesená",J158,0)</f>
        <v>0</v>
      </c>
      <c r="BH158" s="129">
        <f>IF(N158="zníž. prenesená",J158,0)</f>
        <v>0</v>
      </c>
      <c r="BI158" s="129">
        <f>IF(N158="nulová",J158,0)</f>
        <v>0</v>
      </c>
      <c r="BJ158" s="15" t="s">
        <v>121</v>
      </c>
      <c r="BK158" s="130">
        <f>ROUND(I158*H158,3)</f>
        <v>0</v>
      </c>
      <c r="BL158" s="15" t="s">
        <v>120</v>
      </c>
      <c r="BM158" s="128" t="s">
        <v>178</v>
      </c>
    </row>
    <row r="159" spans="2:65" s="12" customFormat="1">
      <c r="B159" s="131"/>
      <c r="D159" s="132" t="s">
        <v>123</v>
      </c>
      <c r="E159" s="133" t="s">
        <v>1</v>
      </c>
      <c r="F159" s="134" t="s">
        <v>179</v>
      </c>
      <c r="H159" s="135">
        <v>1188.2950000000001</v>
      </c>
      <c r="I159" s="355"/>
      <c r="J159" s="355"/>
      <c r="L159" s="131"/>
      <c r="M159" s="136"/>
      <c r="N159" s="137"/>
      <c r="O159" s="137"/>
      <c r="P159" s="137"/>
      <c r="Q159" s="137"/>
      <c r="R159" s="137"/>
      <c r="S159" s="137"/>
      <c r="T159" s="138"/>
      <c r="AT159" s="133" t="s">
        <v>123</v>
      </c>
      <c r="AU159" s="133" t="s">
        <v>121</v>
      </c>
      <c r="AV159" s="12" t="s">
        <v>121</v>
      </c>
      <c r="AW159" s="12" t="s">
        <v>22</v>
      </c>
      <c r="AX159" s="12" t="s">
        <v>66</v>
      </c>
      <c r="AY159" s="133" t="s">
        <v>113</v>
      </c>
    </row>
    <row r="160" spans="2:65" s="13" customFormat="1">
      <c r="B160" s="139"/>
      <c r="D160" s="132" t="s">
        <v>123</v>
      </c>
      <c r="E160" s="140" t="s">
        <v>1</v>
      </c>
      <c r="F160" s="141" t="s">
        <v>125</v>
      </c>
      <c r="H160" s="142">
        <v>1188.2950000000001</v>
      </c>
      <c r="I160" s="356"/>
      <c r="J160" s="356"/>
      <c r="L160" s="139"/>
      <c r="M160" s="143"/>
      <c r="N160" s="144"/>
      <c r="O160" s="144"/>
      <c r="P160" s="144"/>
      <c r="Q160" s="144"/>
      <c r="R160" s="144"/>
      <c r="S160" s="144"/>
      <c r="T160" s="145"/>
      <c r="AT160" s="140" t="s">
        <v>123</v>
      </c>
      <c r="AU160" s="140" t="s">
        <v>121</v>
      </c>
      <c r="AV160" s="13" t="s">
        <v>120</v>
      </c>
      <c r="AW160" s="13" t="s">
        <v>22</v>
      </c>
      <c r="AX160" s="13" t="s">
        <v>74</v>
      </c>
      <c r="AY160" s="140" t="s">
        <v>113</v>
      </c>
    </row>
    <row r="161" spans="2:65" s="1" customFormat="1" ht="24" customHeight="1">
      <c r="B161" s="118"/>
      <c r="C161" s="119" t="s">
        <v>180</v>
      </c>
      <c r="D161" s="119" t="s">
        <v>115</v>
      </c>
      <c r="E161" s="120" t="s">
        <v>181</v>
      </c>
      <c r="F161" s="121" t="s">
        <v>182</v>
      </c>
      <c r="G161" s="122" t="s">
        <v>177</v>
      </c>
      <c r="H161" s="123">
        <v>561.13900000000001</v>
      </c>
      <c r="I161" s="354"/>
      <c r="J161" s="354">
        <f>ROUND(I161*H161,2)</f>
        <v>0</v>
      </c>
      <c r="K161" s="121" t="s">
        <v>119</v>
      </c>
      <c r="L161" s="27"/>
      <c r="M161" s="124" t="s">
        <v>1</v>
      </c>
      <c r="N161" s="125" t="s">
        <v>32</v>
      </c>
      <c r="O161" s="126">
        <v>0</v>
      </c>
      <c r="P161" s="126">
        <f>O161*H161</f>
        <v>0</v>
      </c>
      <c r="Q161" s="126">
        <v>0</v>
      </c>
      <c r="R161" s="126">
        <f>Q161*H161</f>
        <v>0</v>
      </c>
      <c r="S161" s="126">
        <v>0</v>
      </c>
      <c r="T161" s="127">
        <f>S161*H161</f>
        <v>0</v>
      </c>
      <c r="AR161" s="128" t="s">
        <v>120</v>
      </c>
      <c r="AT161" s="128" t="s">
        <v>115</v>
      </c>
      <c r="AU161" s="128" t="s">
        <v>121</v>
      </c>
      <c r="AY161" s="15" t="s">
        <v>113</v>
      </c>
      <c r="BE161" s="129">
        <f>IF(N161="základná",J161,0)</f>
        <v>0</v>
      </c>
      <c r="BF161" s="129">
        <f>IF(N161="znížená",J161,0)</f>
        <v>0</v>
      </c>
      <c r="BG161" s="129">
        <f>IF(N161="zákl. prenesená",J161,0)</f>
        <v>0</v>
      </c>
      <c r="BH161" s="129">
        <f>IF(N161="zníž. prenesená",J161,0)</f>
        <v>0</v>
      </c>
      <c r="BI161" s="129">
        <f>IF(N161="nulová",J161,0)</f>
        <v>0</v>
      </c>
      <c r="BJ161" s="15" t="s">
        <v>121</v>
      </c>
      <c r="BK161" s="130">
        <f>ROUND(I161*H161,3)</f>
        <v>0</v>
      </c>
      <c r="BL161" s="15" t="s">
        <v>120</v>
      </c>
      <c r="BM161" s="128" t="s">
        <v>183</v>
      </c>
    </row>
    <row r="162" spans="2:65" s="12" customFormat="1">
      <c r="B162" s="131"/>
      <c r="D162" s="132" t="s">
        <v>123</v>
      </c>
      <c r="E162" s="133" t="s">
        <v>1</v>
      </c>
      <c r="F162" s="134" t="s">
        <v>184</v>
      </c>
      <c r="H162" s="135">
        <v>561.13900000000001</v>
      </c>
      <c r="I162" s="355"/>
      <c r="J162" s="355"/>
      <c r="L162" s="131"/>
      <c r="M162" s="136"/>
      <c r="N162" s="137"/>
      <c r="O162" s="137"/>
      <c r="P162" s="137"/>
      <c r="Q162" s="137"/>
      <c r="R162" s="137"/>
      <c r="S162" s="137"/>
      <c r="T162" s="138"/>
      <c r="AT162" s="133" t="s">
        <v>123</v>
      </c>
      <c r="AU162" s="133" t="s">
        <v>121</v>
      </c>
      <c r="AV162" s="12" t="s">
        <v>121</v>
      </c>
      <c r="AW162" s="12" t="s">
        <v>22</v>
      </c>
      <c r="AX162" s="12" t="s">
        <v>66</v>
      </c>
      <c r="AY162" s="133" t="s">
        <v>113</v>
      </c>
    </row>
    <row r="163" spans="2:65" s="13" customFormat="1">
      <c r="B163" s="139"/>
      <c r="D163" s="132" t="s">
        <v>123</v>
      </c>
      <c r="E163" s="140" t="s">
        <v>1</v>
      </c>
      <c r="F163" s="141" t="s">
        <v>125</v>
      </c>
      <c r="H163" s="142">
        <v>561.13900000000001</v>
      </c>
      <c r="I163" s="356"/>
      <c r="J163" s="356"/>
      <c r="L163" s="139"/>
      <c r="M163" s="143"/>
      <c r="N163" s="144"/>
      <c r="O163" s="144"/>
      <c r="P163" s="144"/>
      <c r="Q163" s="144"/>
      <c r="R163" s="144"/>
      <c r="S163" s="144"/>
      <c r="T163" s="145"/>
      <c r="AT163" s="140" t="s">
        <v>123</v>
      </c>
      <c r="AU163" s="140" t="s">
        <v>121</v>
      </c>
      <c r="AV163" s="13" t="s">
        <v>120</v>
      </c>
      <c r="AW163" s="13" t="s">
        <v>22</v>
      </c>
      <c r="AX163" s="13" t="s">
        <v>74</v>
      </c>
      <c r="AY163" s="140" t="s">
        <v>113</v>
      </c>
    </row>
    <row r="164" spans="2:65" s="1" customFormat="1" ht="24" customHeight="1">
      <c r="B164" s="118"/>
      <c r="C164" s="119" t="s">
        <v>185</v>
      </c>
      <c r="D164" s="119" t="s">
        <v>115</v>
      </c>
      <c r="E164" s="120" t="s">
        <v>186</v>
      </c>
      <c r="F164" s="121" t="s">
        <v>187</v>
      </c>
      <c r="G164" s="122" t="s">
        <v>188</v>
      </c>
      <c r="H164" s="123">
        <v>859.02</v>
      </c>
      <c r="I164" s="354"/>
      <c r="J164" s="354">
        <f>ROUND(I164*H164,2)</f>
        <v>0</v>
      </c>
      <c r="K164" s="121" t="s">
        <v>119</v>
      </c>
      <c r="L164" s="27"/>
      <c r="M164" s="124" t="s">
        <v>1</v>
      </c>
      <c r="N164" s="125" t="s">
        <v>32</v>
      </c>
      <c r="O164" s="126">
        <v>0.23400000000000001</v>
      </c>
      <c r="P164" s="126">
        <f>O164*H164</f>
        <v>201.01068000000001</v>
      </c>
      <c r="Q164" s="126">
        <v>0</v>
      </c>
      <c r="R164" s="126">
        <f>Q164*H164</f>
        <v>0</v>
      </c>
      <c r="S164" s="126">
        <v>0</v>
      </c>
      <c r="T164" s="127">
        <f>S164*H164</f>
        <v>0</v>
      </c>
      <c r="AR164" s="128" t="s">
        <v>120</v>
      </c>
      <c r="AT164" s="128" t="s">
        <v>115</v>
      </c>
      <c r="AU164" s="128" t="s">
        <v>121</v>
      </c>
      <c r="AY164" s="15" t="s">
        <v>113</v>
      </c>
      <c r="BE164" s="129">
        <f>IF(N164="základná",J164,0)</f>
        <v>0</v>
      </c>
      <c r="BF164" s="129">
        <f>IF(N164="znížená",J164,0)</f>
        <v>0</v>
      </c>
      <c r="BG164" s="129">
        <f>IF(N164="zákl. prenesená",J164,0)</f>
        <v>0</v>
      </c>
      <c r="BH164" s="129">
        <f>IF(N164="zníž. prenesená",J164,0)</f>
        <v>0</v>
      </c>
      <c r="BI164" s="129">
        <f>IF(N164="nulová",J164,0)</f>
        <v>0</v>
      </c>
      <c r="BJ164" s="15" t="s">
        <v>121</v>
      </c>
      <c r="BK164" s="130">
        <f>ROUND(I164*H164,3)</f>
        <v>0</v>
      </c>
      <c r="BL164" s="15" t="s">
        <v>120</v>
      </c>
      <c r="BM164" s="128" t="s">
        <v>189</v>
      </c>
    </row>
    <row r="165" spans="2:65" s="1" customFormat="1" ht="16.5" customHeight="1">
      <c r="B165" s="118"/>
      <c r="C165" s="146" t="s">
        <v>190</v>
      </c>
      <c r="D165" s="146" t="s">
        <v>191</v>
      </c>
      <c r="E165" s="147" t="s">
        <v>192</v>
      </c>
      <c r="F165" s="148" t="s">
        <v>193</v>
      </c>
      <c r="G165" s="149" t="s">
        <v>194</v>
      </c>
      <c r="H165" s="150">
        <v>25.771000000000001</v>
      </c>
      <c r="I165" s="357"/>
      <c r="J165" s="357">
        <f>ROUND(I165*H165,2)</f>
        <v>0</v>
      </c>
      <c r="K165" s="148" t="s">
        <v>119</v>
      </c>
      <c r="L165" s="151"/>
      <c r="M165" s="152" t="s">
        <v>1</v>
      </c>
      <c r="N165" s="153" t="s">
        <v>32</v>
      </c>
      <c r="O165" s="126">
        <v>0</v>
      </c>
      <c r="P165" s="126">
        <f>O165*H165</f>
        <v>0</v>
      </c>
      <c r="Q165" s="126">
        <v>1E-3</v>
      </c>
      <c r="R165" s="126">
        <f>Q165*H165</f>
        <v>2.5770000000000001E-2</v>
      </c>
      <c r="S165" s="126">
        <v>0</v>
      </c>
      <c r="T165" s="127">
        <f>S165*H165</f>
        <v>0</v>
      </c>
      <c r="AR165" s="128" t="s">
        <v>155</v>
      </c>
      <c r="AT165" s="128" t="s">
        <v>191</v>
      </c>
      <c r="AU165" s="128" t="s">
        <v>121</v>
      </c>
      <c r="AY165" s="15" t="s">
        <v>113</v>
      </c>
      <c r="BE165" s="129">
        <f>IF(N165="základná",J165,0)</f>
        <v>0</v>
      </c>
      <c r="BF165" s="129">
        <f>IF(N165="znížená",J165,0)</f>
        <v>0</v>
      </c>
      <c r="BG165" s="129">
        <f>IF(N165="zákl. prenesená",J165,0)</f>
        <v>0</v>
      </c>
      <c r="BH165" s="129">
        <f>IF(N165="zníž. prenesená",J165,0)</f>
        <v>0</v>
      </c>
      <c r="BI165" s="129">
        <f>IF(N165="nulová",J165,0)</f>
        <v>0</v>
      </c>
      <c r="BJ165" s="15" t="s">
        <v>121</v>
      </c>
      <c r="BK165" s="130">
        <f>ROUND(I165*H165,3)</f>
        <v>0</v>
      </c>
      <c r="BL165" s="15" t="s">
        <v>120</v>
      </c>
      <c r="BM165" s="128" t="s">
        <v>195</v>
      </c>
    </row>
    <row r="166" spans="2:65" s="12" customFormat="1">
      <c r="B166" s="131"/>
      <c r="D166" s="132" t="s">
        <v>123</v>
      </c>
      <c r="F166" s="134" t="s">
        <v>196</v>
      </c>
      <c r="H166" s="135">
        <v>25.771000000000001</v>
      </c>
      <c r="I166" s="355"/>
      <c r="J166" s="355"/>
      <c r="L166" s="131"/>
      <c r="M166" s="136"/>
      <c r="N166" s="137"/>
      <c r="O166" s="137"/>
      <c r="P166" s="137"/>
      <c r="Q166" s="137"/>
      <c r="R166" s="137"/>
      <c r="S166" s="137"/>
      <c r="T166" s="138"/>
      <c r="AT166" s="133" t="s">
        <v>123</v>
      </c>
      <c r="AU166" s="133" t="s">
        <v>121</v>
      </c>
      <c r="AV166" s="12" t="s">
        <v>121</v>
      </c>
      <c r="AW166" s="12" t="s">
        <v>3</v>
      </c>
      <c r="AX166" s="12" t="s">
        <v>74</v>
      </c>
      <c r="AY166" s="133" t="s">
        <v>113</v>
      </c>
    </row>
    <row r="167" spans="2:65" s="511" customFormat="1" ht="16.5" customHeight="1">
      <c r="B167" s="499"/>
      <c r="C167" s="500" t="s">
        <v>197</v>
      </c>
      <c r="D167" s="500" t="s">
        <v>115</v>
      </c>
      <c r="E167" s="501" t="s">
        <v>198</v>
      </c>
      <c r="F167" s="502" t="s">
        <v>199</v>
      </c>
      <c r="G167" s="503" t="s">
        <v>188</v>
      </c>
      <c r="H167" s="504">
        <v>3522.13</v>
      </c>
      <c r="I167" s="505"/>
      <c r="J167" s="505">
        <f>ROUND(I167*H167,2)</f>
        <v>0</v>
      </c>
      <c r="K167" s="502" t="s">
        <v>119</v>
      </c>
      <c r="L167" s="506"/>
      <c r="M167" s="507" t="s">
        <v>1</v>
      </c>
      <c r="N167" s="508" t="s">
        <v>32</v>
      </c>
      <c r="O167" s="509">
        <v>1.7000000000000001E-2</v>
      </c>
      <c r="P167" s="509">
        <f>O167*H167</f>
        <v>59.87621</v>
      </c>
      <c r="Q167" s="509">
        <v>0</v>
      </c>
      <c r="R167" s="509">
        <f>Q167*H167</f>
        <v>0</v>
      </c>
      <c r="S167" s="509">
        <v>0</v>
      </c>
      <c r="T167" s="510">
        <f>S167*H167</f>
        <v>0</v>
      </c>
      <c r="AR167" s="512" t="s">
        <v>120</v>
      </c>
      <c r="AT167" s="512" t="s">
        <v>115</v>
      </c>
      <c r="AU167" s="512" t="s">
        <v>121</v>
      </c>
      <c r="AY167" s="513" t="s">
        <v>113</v>
      </c>
      <c r="BE167" s="514">
        <f>IF(N167="základná",J167,0)</f>
        <v>0</v>
      </c>
      <c r="BF167" s="514">
        <f>IF(N167="znížená",J167,0)</f>
        <v>0</v>
      </c>
      <c r="BG167" s="514">
        <f>IF(N167="zákl. prenesená",J167,0)</f>
        <v>0</v>
      </c>
      <c r="BH167" s="514">
        <f>IF(N167="zníž. prenesená",J167,0)</f>
        <v>0</v>
      </c>
      <c r="BI167" s="514">
        <f>IF(N167="nulová",J167,0)</f>
        <v>0</v>
      </c>
      <c r="BJ167" s="513" t="s">
        <v>121</v>
      </c>
      <c r="BK167" s="515">
        <f>ROUND(I167*H167,3)</f>
        <v>0</v>
      </c>
      <c r="BL167" s="513" t="s">
        <v>120</v>
      </c>
      <c r="BM167" s="512" t="s">
        <v>200</v>
      </c>
    </row>
    <row r="168" spans="2:65" s="517" customFormat="1">
      <c r="B168" s="516"/>
      <c r="D168" s="518" t="s">
        <v>123</v>
      </c>
      <c r="E168" s="519" t="s">
        <v>1</v>
      </c>
      <c r="F168" s="520">
        <v>3522.13</v>
      </c>
      <c r="H168" s="521">
        <v>3522.13</v>
      </c>
      <c r="I168" s="522"/>
      <c r="J168" s="522"/>
      <c r="L168" s="516"/>
      <c r="M168" s="523"/>
      <c r="N168" s="524"/>
      <c r="O168" s="524"/>
      <c r="P168" s="524"/>
      <c r="Q168" s="524"/>
      <c r="R168" s="524"/>
      <c r="S168" s="524"/>
      <c r="T168" s="525"/>
      <c r="AT168" s="519" t="s">
        <v>123</v>
      </c>
      <c r="AU168" s="519" t="s">
        <v>121</v>
      </c>
      <c r="AV168" s="517" t="s">
        <v>121</v>
      </c>
      <c r="AW168" s="517" t="s">
        <v>22</v>
      </c>
      <c r="AX168" s="517" t="s">
        <v>66</v>
      </c>
      <c r="AY168" s="519" t="s">
        <v>113</v>
      </c>
    </row>
    <row r="169" spans="2:65" s="527" customFormat="1">
      <c r="B169" s="526"/>
      <c r="D169" s="518" t="s">
        <v>123</v>
      </c>
      <c r="E169" s="528" t="s">
        <v>1</v>
      </c>
      <c r="F169" s="529" t="s">
        <v>125</v>
      </c>
      <c r="H169" s="530">
        <v>3522.13</v>
      </c>
      <c r="I169" s="531"/>
      <c r="J169" s="531"/>
      <c r="L169" s="526"/>
      <c r="M169" s="532"/>
      <c r="N169" s="533"/>
      <c r="O169" s="533"/>
      <c r="P169" s="533"/>
      <c r="Q169" s="533"/>
      <c r="R169" s="533"/>
      <c r="S169" s="533"/>
      <c r="T169" s="534"/>
      <c r="AT169" s="528" t="s">
        <v>123</v>
      </c>
      <c r="AU169" s="528" t="s">
        <v>121</v>
      </c>
      <c r="AV169" s="527" t="s">
        <v>120</v>
      </c>
      <c r="AW169" s="527" t="s">
        <v>22</v>
      </c>
      <c r="AX169" s="527" t="s">
        <v>74</v>
      </c>
      <c r="AY169" s="528" t="s">
        <v>113</v>
      </c>
    </row>
    <row r="170" spans="2:65" s="511" customFormat="1" ht="24" customHeight="1">
      <c r="B170" s="499"/>
      <c r="C170" s="500" t="s">
        <v>201</v>
      </c>
      <c r="D170" s="500" t="s">
        <v>115</v>
      </c>
      <c r="E170" s="501" t="s">
        <v>202</v>
      </c>
      <c r="F170" s="502" t="s">
        <v>203</v>
      </c>
      <c r="G170" s="503" t="s">
        <v>188</v>
      </c>
      <c r="H170" s="504">
        <v>743.53800000000001</v>
      </c>
      <c r="I170" s="505"/>
      <c r="J170" s="505">
        <f>ROUND(I170*H170,2)</f>
        <v>0</v>
      </c>
      <c r="K170" s="502" t="s">
        <v>119</v>
      </c>
      <c r="L170" s="506"/>
      <c r="M170" s="507" t="s">
        <v>1</v>
      </c>
      <c r="N170" s="508" t="s">
        <v>32</v>
      </c>
      <c r="O170" s="509">
        <v>1.7999999999999999E-2</v>
      </c>
      <c r="P170" s="509">
        <f>O170*H170</f>
        <v>13.38368</v>
      </c>
      <c r="Q170" s="509">
        <v>0</v>
      </c>
      <c r="R170" s="509">
        <f>Q170*H170</f>
        <v>0</v>
      </c>
      <c r="S170" s="509">
        <v>0</v>
      </c>
      <c r="T170" s="510">
        <f>S170*H170</f>
        <v>0</v>
      </c>
      <c r="AR170" s="512" t="s">
        <v>120</v>
      </c>
      <c r="AT170" s="512" t="s">
        <v>115</v>
      </c>
      <c r="AU170" s="512" t="s">
        <v>121</v>
      </c>
      <c r="AY170" s="513" t="s">
        <v>113</v>
      </c>
      <c r="BE170" s="514">
        <f>IF(N170="základná",J170,0)</f>
        <v>0</v>
      </c>
      <c r="BF170" s="514">
        <f>IF(N170="znížená",J170,0)</f>
        <v>0</v>
      </c>
      <c r="BG170" s="514">
        <f>IF(N170="zákl. prenesená",J170,0)</f>
        <v>0</v>
      </c>
      <c r="BH170" s="514">
        <f>IF(N170="zníž. prenesená",J170,0)</f>
        <v>0</v>
      </c>
      <c r="BI170" s="514">
        <f>IF(N170="nulová",J170,0)</f>
        <v>0</v>
      </c>
      <c r="BJ170" s="513" t="s">
        <v>121</v>
      </c>
      <c r="BK170" s="515">
        <f>ROUND(I170*H170,3)</f>
        <v>0</v>
      </c>
      <c r="BL170" s="513" t="s">
        <v>120</v>
      </c>
      <c r="BM170" s="512" t="s">
        <v>204</v>
      </c>
    </row>
    <row r="171" spans="2:65" s="517" customFormat="1">
      <c r="B171" s="516"/>
      <c r="D171" s="518" t="s">
        <v>123</v>
      </c>
      <c r="E171" s="519" t="s">
        <v>1</v>
      </c>
      <c r="F171" s="520" t="s">
        <v>205</v>
      </c>
      <c r="H171" s="521">
        <v>743.53800000000001</v>
      </c>
      <c r="I171" s="522"/>
      <c r="J171" s="522"/>
      <c r="L171" s="516"/>
      <c r="M171" s="523"/>
      <c r="N171" s="524"/>
      <c r="O171" s="524"/>
      <c r="P171" s="524"/>
      <c r="Q171" s="524"/>
      <c r="R171" s="524"/>
      <c r="S171" s="524"/>
      <c r="T171" s="525"/>
      <c r="AT171" s="519" t="s">
        <v>123</v>
      </c>
      <c r="AU171" s="519" t="s">
        <v>121</v>
      </c>
      <c r="AV171" s="517" t="s">
        <v>121</v>
      </c>
      <c r="AW171" s="517" t="s">
        <v>22</v>
      </c>
      <c r="AX171" s="517" t="s">
        <v>66</v>
      </c>
      <c r="AY171" s="519" t="s">
        <v>113</v>
      </c>
    </row>
    <row r="172" spans="2:65" s="527" customFormat="1">
      <c r="B172" s="526"/>
      <c r="D172" s="518" t="s">
        <v>123</v>
      </c>
      <c r="E172" s="528" t="s">
        <v>1</v>
      </c>
      <c r="F172" s="529" t="s">
        <v>125</v>
      </c>
      <c r="H172" s="530">
        <v>743.53800000000001</v>
      </c>
      <c r="I172" s="531"/>
      <c r="J172" s="531"/>
      <c r="L172" s="526"/>
      <c r="M172" s="532"/>
      <c r="N172" s="533"/>
      <c r="O172" s="533"/>
      <c r="P172" s="533"/>
      <c r="Q172" s="533"/>
      <c r="R172" s="533"/>
      <c r="S172" s="533"/>
      <c r="T172" s="534"/>
      <c r="AT172" s="528" t="s">
        <v>123</v>
      </c>
      <c r="AU172" s="528" t="s">
        <v>121</v>
      </c>
      <c r="AV172" s="527" t="s">
        <v>120</v>
      </c>
      <c r="AW172" s="527" t="s">
        <v>22</v>
      </c>
      <c r="AX172" s="527" t="s">
        <v>74</v>
      </c>
      <c r="AY172" s="528" t="s">
        <v>113</v>
      </c>
    </row>
    <row r="173" spans="2:65" s="511" customFormat="1" ht="24" customHeight="1">
      <c r="B173" s="499"/>
      <c r="C173" s="500" t="s">
        <v>206</v>
      </c>
      <c r="D173" s="500" t="s">
        <v>115</v>
      </c>
      <c r="E173" s="501" t="s">
        <v>207</v>
      </c>
      <c r="F173" s="502" t="s">
        <v>208</v>
      </c>
      <c r="G173" s="503" t="s">
        <v>188</v>
      </c>
      <c r="H173" s="504">
        <v>743.53800000000001</v>
      </c>
      <c r="I173" s="505"/>
      <c r="J173" s="505">
        <f>ROUND(I173*H173,2)</f>
        <v>0</v>
      </c>
      <c r="K173" s="502" t="s">
        <v>119</v>
      </c>
      <c r="L173" s="506"/>
      <c r="M173" s="507" t="s">
        <v>1</v>
      </c>
      <c r="N173" s="508" t="s">
        <v>32</v>
      </c>
      <c r="O173" s="509">
        <v>8.8999999999999996E-2</v>
      </c>
      <c r="P173" s="509">
        <f>O173*H173</f>
        <v>66.174880000000002</v>
      </c>
      <c r="Q173" s="509">
        <v>0</v>
      </c>
      <c r="R173" s="509">
        <f>Q173*H173</f>
        <v>0</v>
      </c>
      <c r="S173" s="509">
        <v>0</v>
      </c>
      <c r="T173" s="510">
        <f>S173*H173</f>
        <v>0</v>
      </c>
      <c r="AR173" s="512" t="s">
        <v>120</v>
      </c>
      <c r="AT173" s="512" t="s">
        <v>115</v>
      </c>
      <c r="AU173" s="512" t="s">
        <v>121</v>
      </c>
      <c r="AY173" s="513" t="s">
        <v>113</v>
      </c>
      <c r="BE173" s="514">
        <f>IF(N173="základná",J173,0)</f>
        <v>0</v>
      </c>
      <c r="BF173" s="514">
        <f>IF(N173="znížená",J173,0)</f>
        <v>0</v>
      </c>
      <c r="BG173" s="514">
        <f>IF(N173="zákl. prenesená",J173,0)</f>
        <v>0</v>
      </c>
      <c r="BH173" s="514">
        <f>IF(N173="zníž. prenesená",J173,0)</f>
        <v>0</v>
      </c>
      <c r="BI173" s="514">
        <f>IF(N173="nulová",J173,0)</f>
        <v>0</v>
      </c>
      <c r="BJ173" s="513" t="s">
        <v>121</v>
      </c>
      <c r="BK173" s="515">
        <f>ROUND(I173*H173,3)</f>
        <v>0</v>
      </c>
      <c r="BL173" s="513" t="s">
        <v>120</v>
      </c>
      <c r="BM173" s="512" t="s">
        <v>209</v>
      </c>
    </row>
    <row r="174" spans="2:65" s="511" customFormat="1" ht="24" customHeight="1">
      <c r="B174" s="499"/>
      <c r="C174" s="500" t="s">
        <v>210</v>
      </c>
      <c r="D174" s="500" t="s">
        <v>115</v>
      </c>
      <c r="E174" s="501" t="s">
        <v>211</v>
      </c>
      <c r="F174" s="502" t="s">
        <v>212</v>
      </c>
      <c r="G174" s="503" t="s">
        <v>188</v>
      </c>
      <c r="H174" s="504">
        <v>743.53800000000001</v>
      </c>
      <c r="I174" s="505"/>
      <c r="J174" s="505">
        <f>ROUND(I174*H174,2)</f>
        <v>0</v>
      </c>
      <c r="K174" s="502" t="s">
        <v>119</v>
      </c>
      <c r="L174" s="506"/>
      <c r="M174" s="507" t="s">
        <v>1</v>
      </c>
      <c r="N174" s="508" t="s">
        <v>32</v>
      </c>
      <c r="O174" s="509">
        <v>2E-3</v>
      </c>
      <c r="P174" s="509">
        <f>O174*H174</f>
        <v>1.48708</v>
      </c>
      <c r="Q174" s="509">
        <v>0</v>
      </c>
      <c r="R174" s="509">
        <f>Q174*H174</f>
        <v>0</v>
      </c>
      <c r="S174" s="509">
        <v>0</v>
      </c>
      <c r="T174" s="510">
        <f>S174*H174</f>
        <v>0</v>
      </c>
      <c r="AR174" s="512" t="s">
        <v>120</v>
      </c>
      <c r="AT174" s="512" t="s">
        <v>115</v>
      </c>
      <c r="AU174" s="512" t="s">
        <v>121</v>
      </c>
      <c r="AY174" s="513" t="s">
        <v>113</v>
      </c>
      <c r="BE174" s="514">
        <f>IF(N174="základná",J174,0)</f>
        <v>0</v>
      </c>
      <c r="BF174" s="514">
        <f>IF(N174="znížená",J174,0)</f>
        <v>0</v>
      </c>
      <c r="BG174" s="514">
        <f>IF(N174="zákl. prenesená",J174,0)</f>
        <v>0</v>
      </c>
      <c r="BH174" s="514">
        <f>IF(N174="zníž. prenesená",J174,0)</f>
        <v>0</v>
      </c>
      <c r="BI174" s="514">
        <f>IF(N174="nulová",J174,0)</f>
        <v>0</v>
      </c>
      <c r="BJ174" s="513" t="s">
        <v>121</v>
      </c>
      <c r="BK174" s="515">
        <f>ROUND(I174*H174,3)</f>
        <v>0</v>
      </c>
      <c r="BL174" s="513" t="s">
        <v>120</v>
      </c>
      <c r="BM174" s="512" t="s">
        <v>213</v>
      </c>
    </row>
    <row r="175" spans="2:65" s="511" customFormat="1" ht="24" customHeight="1">
      <c r="B175" s="499"/>
      <c r="C175" s="500" t="s">
        <v>7</v>
      </c>
      <c r="D175" s="500" t="s">
        <v>115</v>
      </c>
      <c r="E175" s="501" t="s">
        <v>214</v>
      </c>
      <c r="F175" s="502" t="s">
        <v>215</v>
      </c>
      <c r="G175" s="503" t="s">
        <v>188</v>
      </c>
      <c r="H175" s="504">
        <v>743.53800000000001</v>
      </c>
      <c r="I175" s="505"/>
      <c r="J175" s="505">
        <f>ROUND(I175*H175,2)</f>
        <v>0</v>
      </c>
      <c r="K175" s="502" t="s">
        <v>119</v>
      </c>
      <c r="L175" s="506"/>
      <c r="M175" s="507" t="s">
        <v>1</v>
      </c>
      <c r="N175" s="508" t="s">
        <v>32</v>
      </c>
      <c r="O175" s="509">
        <v>1.4999999999999999E-2</v>
      </c>
      <c r="P175" s="509">
        <f>O175*H175</f>
        <v>11.15307</v>
      </c>
      <c r="Q175" s="509">
        <v>0</v>
      </c>
      <c r="R175" s="509">
        <f>Q175*H175</f>
        <v>0</v>
      </c>
      <c r="S175" s="509">
        <v>0</v>
      </c>
      <c r="T175" s="510">
        <f>S175*H175</f>
        <v>0</v>
      </c>
      <c r="AR175" s="512" t="s">
        <v>120</v>
      </c>
      <c r="AT175" s="512" t="s">
        <v>115</v>
      </c>
      <c r="AU175" s="512" t="s">
        <v>121</v>
      </c>
      <c r="AY175" s="513" t="s">
        <v>113</v>
      </c>
      <c r="BE175" s="514">
        <f>IF(N175="základná",J175,0)</f>
        <v>0</v>
      </c>
      <c r="BF175" s="514">
        <f>IF(N175="znížená",J175,0)</f>
        <v>0</v>
      </c>
      <c r="BG175" s="514">
        <f>IF(N175="zákl. prenesená",J175,0)</f>
        <v>0</v>
      </c>
      <c r="BH175" s="514">
        <f>IF(N175="zníž. prenesená",J175,0)</f>
        <v>0</v>
      </c>
      <c r="BI175" s="514">
        <f>IF(N175="nulová",J175,0)</f>
        <v>0</v>
      </c>
      <c r="BJ175" s="513" t="s">
        <v>121</v>
      </c>
      <c r="BK175" s="515">
        <f>ROUND(I175*H175,3)</f>
        <v>0</v>
      </c>
      <c r="BL175" s="513" t="s">
        <v>120</v>
      </c>
      <c r="BM175" s="512" t="s">
        <v>216</v>
      </c>
    </row>
    <row r="176" spans="2:65" s="511" customFormat="1" ht="24" customHeight="1">
      <c r="B176" s="499"/>
      <c r="C176" s="500" t="s">
        <v>217</v>
      </c>
      <c r="D176" s="500" t="s">
        <v>115</v>
      </c>
      <c r="E176" s="501" t="s">
        <v>218</v>
      </c>
      <c r="F176" s="502" t="s">
        <v>219</v>
      </c>
      <c r="G176" s="503" t="s">
        <v>188</v>
      </c>
      <c r="H176" s="504">
        <v>743.53800000000001</v>
      </c>
      <c r="I176" s="505"/>
      <c r="J176" s="505">
        <f>ROUND(I176*H176,2)</f>
        <v>0</v>
      </c>
      <c r="K176" s="502" t="s">
        <v>119</v>
      </c>
      <c r="L176" s="506"/>
      <c r="M176" s="507" t="s">
        <v>1</v>
      </c>
      <c r="N176" s="508" t="s">
        <v>32</v>
      </c>
      <c r="O176" s="509">
        <v>1E-3</v>
      </c>
      <c r="P176" s="509">
        <f>O176*H176</f>
        <v>0.74353999999999998</v>
      </c>
      <c r="Q176" s="509">
        <v>0</v>
      </c>
      <c r="R176" s="509">
        <f>Q176*H176</f>
        <v>0</v>
      </c>
      <c r="S176" s="509">
        <v>0</v>
      </c>
      <c r="T176" s="510">
        <f>S176*H176</f>
        <v>0</v>
      </c>
      <c r="AR176" s="512" t="s">
        <v>120</v>
      </c>
      <c r="AT176" s="512" t="s">
        <v>115</v>
      </c>
      <c r="AU176" s="512" t="s">
        <v>121</v>
      </c>
      <c r="AY176" s="513" t="s">
        <v>113</v>
      </c>
      <c r="BE176" s="514">
        <f>IF(N176="základná",J176,0)</f>
        <v>0</v>
      </c>
      <c r="BF176" s="514">
        <f>IF(N176="znížená",J176,0)</f>
        <v>0</v>
      </c>
      <c r="BG176" s="514">
        <f>IF(N176="zákl. prenesená",J176,0)</f>
        <v>0</v>
      </c>
      <c r="BH176" s="514">
        <f>IF(N176="zníž. prenesená",J176,0)</f>
        <v>0</v>
      </c>
      <c r="BI176" s="514">
        <f>IF(N176="nulová",J176,0)</f>
        <v>0</v>
      </c>
      <c r="BJ176" s="513" t="s">
        <v>121</v>
      </c>
      <c r="BK176" s="515">
        <f>ROUND(I176*H176,3)</f>
        <v>0</v>
      </c>
      <c r="BL176" s="513" t="s">
        <v>120</v>
      </c>
      <c r="BM176" s="512" t="s">
        <v>220</v>
      </c>
    </row>
    <row r="177" spans="2:65" s="536" customFormat="1" ht="22.95" customHeight="1">
      <c r="B177" s="535"/>
      <c r="D177" s="537" t="s">
        <v>65</v>
      </c>
      <c r="E177" s="538" t="s">
        <v>121</v>
      </c>
      <c r="F177" s="538" t="s">
        <v>221</v>
      </c>
      <c r="I177" s="539"/>
      <c r="J177" s="540">
        <f>SUM(J178:J188)</f>
        <v>0</v>
      </c>
      <c r="L177" s="535"/>
      <c r="M177" s="541"/>
      <c r="N177" s="542"/>
      <c r="O177" s="542"/>
      <c r="P177" s="543">
        <f>SUM(P178:P190)</f>
        <v>325.23937000000001</v>
      </c>
      <c r="Q177" s="542"/>
      <c r="R177" s="543">
        <f>SUM(R178:R190)</f>
        <v>310.55885999999998</v>
      </c>
      <c r="S177" s="542"/>
      <c r="T177" s="544">
        <f>SUM(T178:T190)</f>
        <v>0</v>
      </c>
      <c r="AR177" s="537" t="s">
        <v>74</v>
      </c>
      <c r="AT177" s="545" t="s">
        <v>65</v>
      </c>
      <c r="AU177" s="545" t="s">
        <v>74</v>
      </c>
      <c r="AY177" s="537" t="s">
        <v>113</v>
      </c>
      <c r="BK177" s="546">
        <f>SUM(BK178:BK190)</f>
        <v>0</v>
      </c>
    </row>
    <row r="178" spans="2:65" s="511" customFormat="1" ht="24" customHeight="1">
      <c r="B178" s="499"/>
      <c r="C178" s="500" t="s">
        <v>222</v>
      </c>
      <c r="D178" s="500" t="s">
        <v>115</v>
      </c>
      <c r="E178" s="501" t="s">
        <v>223</v>
      </c>
      <c r="F178" s="502" t="s">
        <v>224</v>
      </c>
      <c r="G178" s="503" t="s">
        <v>128</v>
      </c>
      <c r="H178" s="504">
        <v>175.756</v>
      </c>
      <c r="I178" s="505"/>
      <c r="J178" s="505">
        <f>ROUND(I178*H178,2)</f>
        <v>0</v>
      </c>
      <c r="K178" s="502" t="s">
        <v>119</v>
      </c>
      <c r="L178" s="506"/>
      <c r="M178" s="507" t="s">
        <v>1</v>
      </c>
      <c r="N178" s="508" t="s">
        <v>32</v>
      </c>
      <c r="O178" s="509">
        <v>0.87</v>
      </c>
      <c r="P178" s="509">
        <f>O178*H178</f>
        <v>152.90772000000001</v>
      </c>
      <c r="Q178" s="509">
        <v>1.665</v>
      </c>
      <c r="R178" s="509">
        <f>Q178*H178</f>
        <v>292.63373999999999</v>
      </c>
      <c r="S178" s="509">
        <v>0</v>
      </c>
      <c r="T178" s="510">
        <f>S178*H178</f>
        <v>0</v>
      </c>
      <c r="AR178" s="512" t="s">
        <v>120</v>
      </c>
      <c r="AT178" s="512" t="s">
        <v>115</v>
      </c>
      <c r="AU178" s="512" t="s">
        <v>121</v>
      </c>
      <c r="AY178" s="513" t="s">
        <v>113</v>
      </c>
      <c r="BE178" s="514">
        <f>IF(N178="základná",J178,0)</f>
        <v>0</v>
      </c>
      <c r="BF178" s="514">
        <f>IF(N178="znížená",J178,0)</f>
        <v>0</v>
      </c>
      <c r="BG178" s="514">
        <f>IF(N178="zákl. prenesená",J178,0)</f>
        <v>0</v>
      </c>
      <c r="BH178" s="514">
        <f>IF(N178="zníž. prenesená",J178,0)</f>
        <v>0</v>
      </c>
      <c r="BI178" s="514">
        <f>IF(N178="nulová",J178,0)</f>
        <v>0</v>
      </c>
      <c r="BJ178" s="513" t="s">
        <v>121</v>
      </c>
      <c r="BK178" s="515">
        <f>ROUND(I178*H178,3)</f>
        <v>0</v>
      </c>
      <c r="BL178" s="513" t="s">
        <v>120</v>
      </c>
      <c r="BM178" s="512" t="s">
        <v>225</v>
      </c>
    </row>
    <row r="179" spans="2:65" s="517" customFormat="1">
      <c r="B179" s="516"/>
      <c r="D179" s="518" t="s">
        <v>123</v>
      </c>
      <c r="E179" s="519" t="s">
        <v>1</v>
      </c>
      <c r="F179" s="520" t="s">
        <v>154</v>
      </c>
      <c r="H179" s="521">
        <v>127.756</v>
      </c>
      <c r="I179" s="522"/>
      <c r="J179" s="522"/>
      <c r="L179" s="516"/>
      <c r="M179" s="523"/>
      <c r="N179" s="524"/>
      <c r="O179" s="524"/>
      <c r="P179" s="524"/>
      <c r="Q179" s="524"/>
      <c r="R179" s="524"/>
      <c r="S179" s="524"/>
      <c r="T179" s="525"/>
      <c r="AT179" s="519" t="s">
        <v>123</v>
      </c>
      <c r="AU179" s="519" t="s">
        <v>121</v>
      </c>
      <c r="AV179" s="517" t="s">
        <v>121</v>
      </c>
      <c r="AW179" s="517" t="s">
        <v>22</v>
      </c>
      <c r="AX179" s="517" t="s">
        <v>66</v>
      </c>
      <c r="AY179" s="519" t="s">
        <v>113</v>
      </c>
    </row>
    <row r="180" spans="2:65" s="517" customFormat="1">
      <c r="B180" s="516"/>
      <c r="D180" s="518" t="s">
        <v>123</v>
      </c>
      <c r="E180" s="519" t="s">
        <v>1</v>
      </c>
      <c r="F180" s="520" t="s">
        <v>149</v>
      </c>
      <c r="H180" s="521">
        <v>48</v>
      </c>
      <c r="I180" s="522"/>
      <c r="J180" s="522"/>
      <c r="L180" s="516"/>
      <c r="M180" s="523"/>
      <c r="N180" s="524"/>
      <c r="O180" s="524"/>
      <c r="P180" s="524"/>
      <c r="Q180" s="524"/>
      <c r="R180" s="524"/>
      <c r="S180" s="524"/>
      <c r="T180" s="525"/>
      <c r="AT180" s="519" t="s">
        <v>123</v>
      </c>
      <c r="AU180" s="519" t="s">
        <v>121</v>
      </c>
      <c r="AV180" s="517" t="s">
        <v>121</v>
      </c>
      <c r="AW180" s="517" t="s">
        <v>22</v>
      </c>
      <c r="AX180" s="517" t="s">
        <v>66</v>
      </c>
      <c r="AY180" s="519" t="s">
        <v>113</v>
      </c>
    </row>
    <row r="181" spans="2:65" s="527" customFormat="1">
      <c r="B181" s="526"/>
      <c r="D181" s="518" t="s">
        <v>123</v>
      </c>
      <c r="E181" s="528" t="s">
        <v>1</v>
      </c>
      <c r="F181" s="529" t="s">
        <v>125</v>
      </c>
      <c r="H181" s="530">
        <v>175.756</v>
      </c>
      <c r="I181" s="531"/>
      <c r="J181" s="531"/>
      <c r="L181" s="526"/>
      <c r="M181" s="532"/>
      <c r="N181" s="533"/>
      <c r="O181" s="533"/>
      <c r="P181" s="533"/>
      <c r="Q181" s="533"/>
      <c r="R181" s="533"/>
      <c r="S181" s="533"/>
      <c r="T181" s="534"/>
      <c r="AT181" s="528" t="s">
        <v>123</v>
      </c>
      <c r="AU181" s="528" t="s">
        <v>121</v>
      </c>
      <c r="AV181" s="527" t="s">
        <v>120</v>
      </c>
      <c r="AW181" s="527" t="s">
        <v>22</v>
      </c>
      <c r="AX181" s="527" t="s">
        <v>74</v>
      </c>
      <c r="AY181" s="528" t="s">
        <v>113</v>
      </c>
    </row>
    <row r="182" spans="2:65" s="511" customFormat="1" ht="24" customHeight="1">
      <c r="B182" s="499"/>
      <c r="C182" s="500" t="s">
        <v>226</v>
      </c>
      <c r="D182" s="500" t="s">
        <v>115</v>
      </c>
      <c r="E182" s="501" t="s">
        <v>227</v>
      </c>
      <c r="F182" s="502" t="s">
        <v>228</v>
      </c>
      <c r="G182" s="503" t="s">
        <v>188</v>
      </c>
      <c r="H182" s="504">
        <v>1547.51</v>
      </c>
      <c r="I182" s="505"/>
      <c r="J182" s="505">
        <f>ROUND(I182*H182,2)</f>
        <v>0</v>
      </c>
      <c r="K182" s="502" t="s">
        <v>119</v>
      </c>
      <c r="L182" s="506"/>
      <c r="M182" s="507" t="s">
        <v>1</v>
      </c>
      <c r="N182" s="508" t="s">
        <v>32</v>
      </c>
      <c r="O182" s="509">
        <v>7.0999999999999994E-2</v>
      </c>
      <c r="P182" s="509">
        <f>O182*H182</f>
        <v>109.87321</v>
      </c>
      <c r="Q182" s="509">
        <v>1.8000000000000001E-4</v>
      </c>
      <c r="R182" s="509">
        <f>Q182*H182</f>
        <v>0.27855000000000002</v>
      </c>
      <c r="S182" s="509">
        <v>0</v>
      </c>
      <c r="T182" s="510">
        <f>S182*H182</f>
        <v>0</v>
      </c>
      <c r="AR182" s="512" t="s">
        <v>120</v>
      </c>
      <c r="AT182" s="512" t="s">
        <v>115</v>
      </c>
      <c r="AU182" s="512" t="s">
        <v>121</v>
      </c>
      <c r="AY182" s="513" t="s">
        <v>113</v>
      </c>
      <c r="BE182" s="514">
        <f>IF(N182="základná",J182,0)</f>
        <v>0</v>
      </c>
      <c r="BF182" s="514">
        <f>IF(N182="znížená",J182,0)</f>
        <v>0</v>
      </c>
      <c r="BG182" s="514">
        <f>IF(N182="zákl. prenesená",J182,0)</f>
        <v>0</v>
      </c>
      <c r="BH182" s="514">
        <f>IF(N182="zníž. prenesená",J182,0)</f>
        <v>0</v>
      </c>
      <c r="BI182" s="514">
        <f>IF(N182="nulová",J182,0)</f>
        <v>0</v>
      </c>
      <c r="BJ182" s="513" t="s">
        <v>121</v>
      </c>
      <c r="BK182" s="515">
        <f>ROUND(I182*H182,3)</f>
        <v>0</v>
      </c>
      <c r="BL182" s="513" t="s">
        <v>120</v>
      </c>
      <c r="BM182" s="512" t="s">
        <v>229</v>
      </c>
    </row>
    <row r="183" spans="2:65" s="517" customFormat="1">
      <c r="B183" s="516"/>
      <c r="D183" s="518" t="s">
        <v>123</v>
      </c>
      <c r="E183" s="519" t="s">
        <v>1</v>
      </c>
      <c r="F183" s="520" t="s">
        <v>230</v>
      </c>
      <c r="H183" s="521">
        <v>1419.51</v>
      </c>
      <c r="I183" s="522"/>
      <c r="J183" s="522"/>
      <c r="L183" s="516"/>
      <c r="M183" s="523"/>
      <c r="N183" s="524"/>
      <c r="O183" s="524"/>
      <c r="P183" s="524"/>
      <c r="Q183" s="524"/>
      <c r="R183" s="524"/>
      <c r="S183" s="524"/>
      <c r="T183" s="525"/>
      <c r="AT183" s="519" t="s">
        <v>123</v>
      </c>
      <c r="AU183" s="519" t="s">
        <v>121</v>
      </c>
      <c r="AV183" s="517" t="s">
        <v>121</v>
      </c>
      <c r="AW183" s="517" t="s">
        <v>22</v>
      </c>
      <c r="AX183" s="517" t="s">
        <v>66</v>
      </c>
      <c r="AY183" s="519" t="s">
        <v>113</v>
      </c>
    </row>
    <row r="184" spans="2:65" s="517" customFormat="1">
      <c r="B184" s="516"/>
      <c r="D184" s="518" t="s">
        <v>123</v>
      </c>
      <c r="E184" s="519" t="s">
        <v>1</v>
      </c>
      <c r="F184" s="520" t="s">
        <v>231</v>
      </c>
      <c r="H184" s="521">
        <v>128</v>
      </c>
      <c r="I184" s="522"/>
      <c r="J184" s="522"/>
      <c r="L184" s="516"/>
      <c r="M184" s="523"/>
      <c r="N184" s="524"/>
      <c r="O184" s="524"/>
      <c r="P184" s="524"/>
      <c r="Q184" s="524"/>
      <c r="R184" s="524"/>
      <c r="S184" s="524"/>
      <c r="T184" s="525"/>
      <c r="AT184" s="519" t="s">
        <v>123</v>
      </c>
      <c r="AU184" s="519" t="s">
        <v>121</v>
      </c>
      <c r="AV184" s="517" t="s">
        <v>121</v>
      </c>
      <c r="AW184" s="517" t="s">
        <v>22</v>
      </c>
      <c r="AX184" s="517" t="s">
        <v>66</v>
      </c>
      <c r="AY184" s="519" t="s">
        <v>113</v>
      </c>
    </row>
    <row r="185" spans="2:65" s="527" customFormat="1">
      <c r="B185" s="526"/>
      <c r="D185" s="518" t="s">
        <v>123</v>
      </c>
      <c r="E185" s="528" t="s">
        <v>1</v>
      </c>
      <c r="F185" s="529" t="s">
        <v>125</v>
      </c>
      <c r="H185" s="530">
        <v>1547.51</v>
      </c>
      <c r="I185" s="531"/>
      <c r="J185" s="531"/>
      <c r="L185" s="526"/>
      <c r="M185" s="532"/>
      <c r="N185" s="533"/>
      <c r="O185" s="533"/>
      <c r="P185" s="533"/>
      <c r="Q185" s="533"/>
      <c r="R185" s="533"/>
      <c r="S185" s="533"/>
      <c r="T185" s="534"/>
      <c r="AT185" s="528" t="s">
        <v>123</v>
      </c>
      <c r="AU185" s="528" t="s">
        <v>121</v>
      </c>
      <c r="AV185" s="527" t="s">
        <v>120</v>
      </c>
      <c r="AW185" s="527" t="s">
        <v>22</v>
      </c>
      <c r="AX185" s="527" t="s">
        <v>74</v>
      </c>
      <c r="AY185" s="528" t="s">
        <v>113</v>
      </c>
    </row>
    <row r="186" spans="2:65" s="511" customFormat="1" ht="36" customHeight="1">
      <c r="B186" s="499"/>
      <c r="C186" s="547" t="s">
        <v>232</v>
      </c>
      <c r="D186" s="547" t="s">
        <v>191</v>
      </c>
      <c r="E186" s="548" t="s">
        <v>233</v>
      </c>
      <c r="F186" s="549" t="s">
        <v>234</v>
      </c>
      <c r="G186" s="550" t="s">
        <v>188</v>
      </c>
      <c r="H186" s="551">
        <v>1578.46</v>
      </c>
      <c r="I186" s="552"/>
      <c r="J186" s="552">
        <f>ROUND(I186*H186,2)</f>
        <v>0</v>
      </c>
      <c r="K186" s="549" t="s">
        <v>119</v>
      </c>
      <c r="L186" s="553"/>
      <c r="M186" s="554" t="s">
        <v>1</v>
      </c>
      <c r="N186" s="555" t="s">
        <v>32</v>
      </c>
      <c r="O186" s="509">
        <v>0</v>
      </c>
      <c r="P186" s="509">
        <f>O186*H186</f>
        <v>0</v>
      </c>
      <c r="Q186" s="509">
        <v>4.0000000000000002E-4</v>
      </c>
      <c r="R186" s="509">
        <f>Q186*H186</f>
        <v>0.63138000000000005</v>
      </c>
      <c r="S186" s="509">
        <v>0</v>
      </c>
      <c r="T186" s="510">
        <f>S186*H186</f>
        <v>0</v>
      </c>
      <c r="AR186" s="512" t="s">
        <v>155</v>
      </c>
      <c r="AT186" s="512" t="s">
        <v>191</v>
      </c>
      <c r="AU186" s="512" t="s">
        <v>121</v>
      </c>
      <c r="AY186" s="513" t="s">
        <v>113</v>
      </c>
      <c r="BE186" s="514">
        <f>IF(N186="základná",J186,0)</f>
        <v>0</v>
      </c>
      <c r="BF186" s="514">
        <f>IF(N186="znížená",J186,0)</f>
        <v>0</v>
      </c>
      <c r="BG186" s="514">
        <f>IF(N186="zákl. prenesená",J186,0)</f>
        <v>0</v>
      </c>
      <c r="BH186" s="514">
        <f>IF(N186="zníž. prenesená",J186,0)</f>
        <v>0</v>
      </c>
      <c r="BI186" s="514">
        <f>IF(N186="nulová",J186,0)</f>
        <v>0</v>
      </c>
      <c r="BJ186" s="513" t="s">
        <v>121</v>
      </c>
      <c r="BK186" s="515">
        <f>ROUND(I186*H186,3)</f>
        <v>0</v>
      </c>
      <c r="BL186" s="513" t="s">
        <v>120</v>
      </c>
      <c r="BM186" s="512" t="s">
        <v>235</v>
      </c>
    </row>
    <row r="187" spans="2:65" s="517" customFormat="1">
      <c r="B187" s="516"/>
      <c r="D187" s="518" t="s">
        <v>123</v>
      </c>
      <c r="F187" s="520" t="s">
        <v>236</v>
      </c>
      <c r="H187" s="521">
        <v>1578.46</v>
      </c>
      <c r="I187" s="522"/>
      <c r="J187" s="522"/>
      <c r="L187" s="516"/>
      <c r="M187" s="523"/>
      <c r="N187" s="524"/>
      <c r="O187" s="524"/>
      <c r="P187" s="524"/>
      <c r="Q187" s="524"/>
      <c r="R187" s="524"/>
      <c r="S187" s="524"/>
      <c r="T187" s="525"/>
      <c r="AT187" s="519" t="s">
        <v>123</v>
      </c>
      <c r="AU187" s="519" t="s">
        <v>121</v>
      </c>
      <c r="AV187" s="517" t="s">
        <v>121</v>
      </c>
      <c r="AW187" s="517" t="s">
        <v>3</v>
      </c>
      <c r="AX187" s="517" t="s">
        <v>74</v>
      </c>
      <c r="AY187" s="519" t="s">
        <v>113</v>
      </c>
    </row>
    <row r="188" spans="2:65" s="511" customFormat="1" ht="24" customHeight="1">
      <c r="B188" s="499"/>
      <c r="C188" s="500" t="s">
        <v>237</v>
      </c>
      <c r="D188" s="500" t="s">
        <v>115</v>
      </c>
      <c r="E188" s="501" t="s">
        <v>238</v>
      </c>
      <c r="F188" s="502" t="s">
        <v>239</v>
      </c>
      <c r="G188" s="503" t="s">
        <v>118</v>
      </c>
      <c r="H188" s="504">
        <v>946.34</v>
      </c>
      <c r="I188" s="505"/>
      <c r="J188" s="505">
        <f>ROUND(I188*H188,2)</f>
        <v>0</v>
      </c>
      <c r="K188" s="502" t="s">
        <v>119</v>
      </c>
      <c r="L188" s="506"/>
      <c r="M188" s="507" t="s">
        <v>1</v>
      </c>
      <c r="N188" s="508" t="s">
        <v>32</v>
      </c>
      <c r="O188" s="509">
        <v>6.6000000000000003E-2</v>
      </c>
      <c r="P188" s="509">
        <f>O188*H188</f>
        <v>62.458440000000003</v>
      </c>
      <c r="Q188" s="509">
        <v>1.7979999999999999E-2</v>
      </c>
      <c r="R188" s="509">
        <f>Q188*H188</f>
        <v>17.01519</v>
      </c>
      <c r="S188" s="509">
        <v>0</v>
      </c>
      <c r="T188" s="510">
        <f>S188*H188</f>
        <v>0</v>
      </c>
      <c r="AR188" s="512" t="s">
        <v>120</v>
      </c>
      <c r="AT188" s="512" t="s">
        <v>115</v>
      </c>
      <c r="AU188" s="512" t="s">
        <v>121</v>
      </c>
      <c r="AY188" s="513" t="s">
        <v>113</v>
      </c>
      <c r="BE188" s="514">
        <f>IF(N188="základná",J188,0)</f>
        <v>0</v>
      </c>
      <c r="BF188" s="514">
        <f>IF(N188="znížená",J188,0)</f>
        <v>0</v>
      </c>
      <c r="BG188" s="514">
        <f>IF(N188="zákl. prenesená",J188,0)</f>
        <v>0</v>
      </c>
      <c r="BH188" s="514">
        <f>IF(N188="zníž. prenesená",J188,0)</f>
        <v>0</v>
      </c>
      <c r="BI188" s="514">
        <f>IF(N188="nulová",J188,0)</f>
        <v>0</v>
      </c>
      <c r="BJ188" s="513" t="s">
        <v>121</v>
      </c>
      <c r="BK188" s="515">
        <f>ROUND(I188*H188,3)</f>
        <v>0</v>
      </c>
      <c r="BL188" s="513" t="s">
        <v>120</v>
      </c>
      <c r="BM188" s="512" t="s">
        <v>240</v>
      </c>
    </row>
    <row r="189" spans="2:65" s="517" customFormat="1">
      <c r="B189" s="516"/>
      <c r="D189" s="518" t="s">
        <v>123</v>
      </c>
      <c r="E189" s="519" t="s">
        <v>1</v>
      </c>
      <c r="F189" s="520" t="s">
        <v>241</v>
      </c>
      <c r="H189" s="521">
        <v>946.34</v>
      </c>
      <c r="I189" s="522"/>
      <c r="J189" s="522"/>
      <c r="L189" s="516"/>
      <c r="M189" s="523"/>
      <c r="N189" s="524"/>
      <c r="O189" s="524"/>
      <c r="P189" s="524"/>
      <c r="Q189" s="524"/>
      <c r="R189" s="524"/>
      <c r="S189" s="524"/>
      <c r="T189" s="525"/>
      <c r="AT189" s="519" t="s">
        <v>123</v>
      </c>
      <c r="AU189" s="519" t="s">
        <v>121</v>
      </c>
      <c r="AV189" s="517" t="s">
        <v>121</v>
      </c>
      <c r="AW189" s="517" t="s">
        <v>22</v>
      </c>
      <c r="AX189" s="517" t="s">
        <v>66</v>
      </c>
      <c r="AY189" s="519" t="s">
        <v>113</v>
      </c>
    </row>
    <row r="190" spans="2:65" s="527" customFormat="1">
      <c r="B190" s="526"/>
      <c r="D190" s="518" t="s">
        <v>123</v>
      </c>
      <c r="E190" s="528" t="s">
        <v>1</v>
      </c>
      <c r="F190" s="529" t="s">
        <v>125</v>
      </c>
      <c r="H190" s="530">
        <v>946.34</v>
      </c>
      <c r="I190" s="531"/>
      <c r="J190" s="531"/>
      <c r="L190" s="526"/>
      <c r="M190" s="532"/>
      <c r="N190" s="533"/>
      <c r="O190" s="533"/>
      <c r="P190" s="533"/>
      <c r="Q190" s="533"/>
      <c r="R190" s="533"/>
      <c r="S190" s="533"/>
      <c r="T190" s="534"/>
      <c r="AT190" s="528" t="s">
        <v>123</v>
      </c>
      <c r="AU190" s="528" t="s">
        <v>121</v>
      </c>
      <c r="AV190" s="527" t="s">
        <v>120</v>
      </c>
      <c r="AW190" s="527" t="s">
        <v>22</v>
      </c>
      <c r="AX190" s="527" t="s">
        <v>74</v>
      </c>
      <c r="AY190" s="528" t="s">
        <v>113</v>
      </c>
    </row>
    <row r="191" spans="2:65" s="536" customFormat="1" ht="22.95" customHeight="1">
      <c r="B191" s="535"/>
      <c r="D191" s="537" t="s">
        <v>65</v>
      </c>
      <c r="E191" s="538" t="s">
        <v>120</v>
      </c>
      <c r="F191" s="538" t="s">
        <v>242</v>
      </c>
      <c r="I191" s="539"/>
      <c r="J191" s="540">
        <f>J192</f>
        <v>0</v>
      </c>
      <c r="L191" s="535"/>
      <c r="M191" s="541"/>
      <c r="N191" s="542"/>
      <c r="O191" s="542"/>
      <c r="P191" s="543">
        <f>SUM(P192:P194)</f>
        <v>22.75459</v>
      </c>
      <c r="Q191" s="542"/>
      <c r="R191" s="543">
        <f>SUM(R192:R194)</f>
        <v>26.839479999999998</v>
      </c>
      <c r="S191" s="542"/>
      <c r="T191" s="544">
        <f>SUM(T192:T194)</f>
        <v>0</v>
      </c>
      <c r="AR191" s="537" t="s">
        <v>74</v>
      </c>
      <c r="AT191" s="545" t="s">
        <v>65</v>
      </c>
      <c r="AU191" s="545" t="s">
        <v>74</v>
      </c>
      <c r="AY191" s="537" t="s">
        <v>113</v>
      </c>
      <c r="BK191" s="546">
        <f>SUM(BK192:BK194)</f>
        <v>0</v>
      </c>
    </row>
    <row r="192" spans="2:65" s="511" customFormat="1" ht="36" customHeight="1">
      <c r="B192" s="499"/>
      <c r="C192" s="500" t="s">
        <v>243</v>
      </c>
      <c r="D192" s="500" t="s">
        <v>115</v>
      </c>
      <c r="E192" s="501" t="s">
        <v>244</v>
      </c>
      <c r="F192" s="502" t="s">
        <v>245</v>
      </c>
      <c r="G192" s="503" t="s">
        <v>128</v>
      </c>
      <c r="H192" s="504">
        <v>14.195</v>
      </c>
      <c r="I192" s="505"/>
      <c r="J192" s="505">
        <f>ROUND(I192*H192,2)</f>
        <v>0</v>
      </c>
      <c r="K192" s="502" t="s">
        <v>119</v>
      </c>
      <c r="L192" s="506"/>
      <c r="M192" s="507" t="s">
        <v>1</v>
      </c>
      <c r="N192" s="508" t="s">
        <v>32</v>
      </c>
      <c r="O192" s="509">
        <v>1.603</v>
      </c>
      <c r="P192" s="509">
        <f>O192*H192</f>
        <v>22.75459</v>
      </c>
      <c r="Q192" s="509">
        <v>1.8907700000000001</v>
      </c>
      <c r="R192" s="509">
        <f>Q192*H192</f>
        <v>26.839479999999998</v>
      </c>
      <c r="S192" s="509">
        <v>0</v>
      </c>
      <c r="T192" s="510">
        <f>S192*H192</f>
        <v>0</v>
      </c>
      <c r="AR192" s="512" t="s">
        <v>120</v>
      </c>
      <c r="AT192" s="512" t="s">
        <v>115</v>
      </c>
      <c r="AU192" s="512" t="s">
        <v>121</v>
      </c>
      <c r="AY192" s="513" t="s">
        <v>113</v>
      </c>
      <c r="BE192" s="514">
        <f>IF(N192="základná",J192,0)</f>
        <v>0</v>
      </c>
      <c r="BF192" s="514">
        <f>IF(N192="znížená",J192,0)</f>
        <v>0</v>
      </c>
      <c r="BG192" s="514">
        <f>IF(N192="zákl. prenesená",J192,0)</f>
        <v>0</v>
      </c>
      <c r="BH192" s="514">
        <f>IF(N192="zníž. prenesená",J192,0)</f>
        <v>0</v>
      </c>
      <c r="BI192" s="514">
        <f>IF(N192="nulová",J192,0)</f>
        <v>0</v>
      </c>
      <c r="BJ192" s="513" t="s">
        <v>121</v>
      </c>
      <c r="BK192" s="515">
        <f>ROUND(I192*H192,3)</f>
        <v>0</v>
      </c>
      <c r="BL192" s="513" t="s">
        <v>120</v>
      </c>
      <c r="BM192" s="512" t="s">
        <v>246</v>
      </c>
    </row>
    <row r="193" spans="2:65" s="517" customFormat="1">
      <c r="B193" s="516"/>
      <c r="D193" s="518" t="s">
        <v>123</v>
      </c>
      <c r="E193" s="519" t="s">
        <v>1</v>
      </c>
      <c r="F193" s="520" t="s">
        <v>247</v>
      </c>
      <c r="H193" s="521">
        <v>14.195</v>
      </c>
      <c r="I193" s="522"/>
      <c r="J193" s="522"/>
      <c r="L193" s="516"/>
      <c r="M193" s="523"/>
      <c r="N193" s="524"/>
      <c r="O193" s="524"/>
      <c r="P193" s="524"/>
      <c r="Q193" s="524"/>
      <c r="R193" s="524"/>
      <c r="S193" s="524"/>
      <c r="T193" s="525"/>
      <c r="AT193" s="519" t="s">
        <v>123</v>
      </c>
      <c r="AU193" s="519" t="s">
        <v>121</v>
      </c>
      <c r="AV193" s="517" t="s">
        <v>121</v>
      </c>
      <c r="AW193" s="517" t="s">
        <v>22</v>
      </c>
      <c r="AX193" s="517" t="s">
        <v>66</v>
      </c>
      <c r="AY193" s="519" t="s">
        <v>113</v>
      </c>
    </row>
    <row r="194" spans="2:65" s="527" customFormat="1">
      <c r="B194" s="526"/>
      <c r="D194" s="518" t="s">
        <v>123</v>
      </c>
      <c r="E194" s="528" t="s">
        <v>1</v>
      </c>
      <c r="F194" s="529" t="s">
        <v>125</v>
      </c>
      <c r="H194" s="530">
        <v>14.195</v>
      </c>
      <c r="I194" s="531"/>
      <c r="J194" s="531"/>
      <c r="L194" s="526"/>
      <c r="M194" s="532"/>
      <c r="N194" s="533"/>
      <c r="O194" s="533"/>
      <c r="P194" s="533"/>
      <c r="Q194" s="533"/>
      <c r="R194" s="533"/>
      <c r="S194" s="533"/>
      <c r="T194" s="534"/>
      <c r="AT194" s="528" t="s">
        <v>123</v>
      </c>
      <c r="AU194" s="528" t="s">
        <v>121</v>
      </c>
      <c r="AV194" s="527" t="s">
        <v>120</v>
      </c>
      <c r="AW194" s="527" t="s">
        <v>22</v>
      </c>
      <c r="AX194" s="527" t="s">
        <v>74</v>
      </c>
      <c r="AY194" s="528" t="s">
        <v>113</v>
      </c>
    </row>
    <row r="195" spans="2:65" s="536" customFormat="1" ht="22.95" customHeight="1">
      <c r="B195" s="535"/>
      <c r="D195" s="537" t="s">
        <v>65</v>
      </c>
      <c r="E195" s="538" t="s">
        <v>140</v>
      </c>
      <c r="F195" s="538" t="s">
        <v>248</v>
      </c>
      <c r="I195" s="539"/>
      <c r="J195" s="540">
        <f>SUM(J196:J212)</f>
        <v>0</v>
      </c>
      <c r="L195" s="535"/>
      <c r="M195" s="541"/>
      <c r="N195" s="542"/>
      <c r="O195" s="542"/>
      <c r="P195" s="543">
        <f>SUM(P196:P214)</f>
        <v>1607.7274199999999</v>
      </c>
      <c r="Q195" s="542"/>
      <c r="R195" s="543">
        <f>SUM(R196:R214)</f>
        <v>2962.3637100000001</v>
      </c>
      <c r="S195" s="542"/>
      <c r="T195" s="544">
        <f>SUM(T196:T214)</f>
        <v>0</v>
      </c>
      <c r="AR195" s="537" t="s">
        <v>74</v>
      </c>
      <c r="AT195" s="545" t="s">
        <v>65</v>
      </c>
      <c r="AU195" s="545" t="s">
        <v>74</v>
      </c>
      <c r="AY195" s="537" t="s">
        <v>113</v>
      </c>
      <c r="BK195" s="546">
        <f>SUM(BK196:BK214)</f>
        <v>0</v>
      </c>
    </row>
    <row r="196" spans="2:65" s="511" customFormat="1" ht="24" customHeight="1">
      <c r="B196" s="499"/>
      <c r="C196" s="500" t="s">
        <v>249</v>
      </c>
      <c r="D196" s="500" t="s">
        <v>115</v>
      </c>
      <c r="E196" s="501" t="s">
        <v>250</v>
      </c>
      <c r="F196" s="502" t="s">
        <v>251</v>
      </c>
      <c r="G196" s="503" t="s">
        <v>188</v>
      </c>
      <c r="H196" s="504">
        <v>3538.82</v>
      </c>
      <c r="I196" s="505"/>
      <c r="J196" s="505">
        <f>ROUND(I196*H196,2)</f>
        <v>0</v>
      </c>
      <c r="K196" s="502" t="s">
        <v>119</v>
      </c>
      <c r="L196" s="506"/>
      <c r="M196" s="507" t="s">
        <v>1</v>
      </c>
      <c r="N196" s="508" t="s">
        <v>32</v>
      </c>
      <c r="O196" s="509">
        <v>2.5000000000000001E-2</v>
      </c>
      <c r="P196" s="509">
        <f>O196*H196</f>
        <v>88.470500000000001</v>
      </c>
      <c r="Q196" s="509">
        <v>0.19900000000000001</v>
      </c>
      <c r="R196" s="509">
        <f>Q196*H196</f>
        <v>704.22518000000002</v>
      </c>
      <c r="S196" s="509">
        <v>0</v>
      </c>
      <c r="T196" s="510">
        <f>S196*H196</f>
        <v>0</v>
      </c>
      <c r="AR196" s="512" t="s">
        <v>120</v>
      </c>
      <c r="AT196" s="512" t="s">
        <v>115</v>
      </c>
      <c r="AU196" s="512" t="s">
        <v>121</v>
      </c>
      <c r="AY196" s="513" t="s">
        <v>113</v>
      </c>
      <c r="BE196" s="514">
        <f>IF(N196="základná",J196,0)</f>
        <v>0</v>
      </c>
      <c r="BF196" s="514">
        <f>IF(N196="znížená",J196,0)</f>
        <v>0</v>
      </c>
      <c r="BG196" s="514">
        <f>IF(N196="zákl. prenesená",J196,0)</f>
        <v>0</v>
      </c>
      <c r="BH196" s="514">
        <f>IF(N196="zníž. prenesená",J196,0)</f>
        <v>0</v>
      </c>
      <c r="BI196" s="514">
        <f>IF(N196="nulová",J196,0)</f>
        <v>0</v>
      </c>
      <c r="BJ196" s="513" t="s">
        <v>121</v>
      </c>
      <c r="BK196" s="515">
        <f>ROUND(I196*H196,3)</f>
        <v>0</v>
      </c>
      <c r="BL196" s="513" t="s">
        <v>120</v>
      </c>
      <c r="BM196" s="512" t="s">
        <v>252</v>
      </c>
    </row>
    <row r="197" spans="2:65" s="517" customFormat="1">
      <c r="B197" s="516"/>
      <c r="D197" s="518" t="s">
        <v>123</v>
      </c>
      <c r="E197" s="519" t="s">
        <v>1</v>
      </c>
      <c r="F197" s="520">
        <v>3538.82</v>
      </c>
      <c r="H197" s="521">
        <v>3538.82</v>
      </c>
      <c r="I197" s="522"/>
      <c r="J197" s="522"/>
      <c r="L197" s="516"/>
      <c r="M197" s="523"/>
      <c r="N197" s="524"/>
      <c r="O197" s="524"/>
      <c r="P197" s="524"/>
      <c r="Q197" s="524"/>
      <c r="R197" s="524"/>
      <c r="S197" s="524"/>
      <c r="T197" s="525"/>
      <c r="AT197" s="519" t="s">
        <v>123</v>
      </c>
      <c r="AU197" s="519" t="s">
        <v>121</v>
      </c>
      <c r="AV197" s="517" t="s">
        <v>121</v>
      </c>
      <c r="AW197" s="517" t="s">
        <v>22</v>
      </c>
      <c r="AX197" s="517" t="s">
        <v>66</v>
      </c>
      <c r="AY197" s="519" t="s">
        <v>113</v>
      </c>
    </row>
    <row r="198" spans="2:65" s="527" customFormat="1">
      <c r="B198" s="526"/>
      <c r="D198" s="518" t="s">
        <v>123</v>
      </c>
      <c r="E198" s="528" t="s">
        <v>1</v>
      </c>
      <c r="F198" s="529" t="s">
        <v>125</v>
      </c>
      <c r="H198" s="530">
        <v>3538.82</v>
      </c>
      <c r="I198" s="531"/>
      <c r="J198" s="531"/>
      <c r="L198" s="526"/>
      <c r="M198" s="532"/>
      <c r="N198" s="533"/>
      <c r="O198" s="533"/>
      <c r="P198" s="533"/>
      <c r="Q198" s="533"/>
      <c r="R198" s="533"/>
      <c r="S198" s="533"/>
      <c r="T198" s="534"/>
      <c r="AT198" s="528" t="s">
        <v>123</v>
      </c>
      <c r="AU198" s="528" t="s">
        <v>121</v>
      </c>
      <c r="AV198" s="527" t="s">
        <v>120</v>
      </c>
      <c r="AW198" s="527" t="s">
        <v>22</v>
      </c>
      <c r="AX198" s="527" t="s">
        <v>74</v>
      </c>
      <c r="AY198" s="528" t="s">
        <v>113</v>
      </c>
    </row>
    <row r="199" spans="2:65" s="511" customFormat="1" ht="24" customHeight="1">
      <c r="B199" s="499"/>
      <c r="C199" s="500" t="s">
        <v>253</v>
      </c>
      <c r="D199" s="500" t="s">
        <v>115</v>
      </c>
      <c r="E199" s="501" t="s">
        <v>254</v>
      </c>
      <c r="F199" s="502" t="s">
        <v>255</v>
      </c>
      <c r="G199" s="503" t="s">
        <v>188</v>
      </c>
      <c r="H199" s="504">
        <v>3796.5259999999998</v>
      </c>
      <c r="I199" s="505"/>
      <c r="J199" s="505">
        <f>ROUND(I199*H199,2)</f>
        <v>0</v>
      </c>
      <c r="K199" s="502" t="s">
        <v>119</v>
      </c>
      <c r="L199" s="506"/>
      <c r="M199" s="507" t="s">
        <v>1</v>
      </c>
      <c r="N199" s="508" t="s">
        <v>32</v>
      </c>
      <c r="O199" s="509">
        <v>2.1000000000000001E-2</v>
      </c>
      <c r="P199" s="509">
        <f>O199*H199</f>
        <v>79.727050000000006</v>
      </c>
      <c r="Q199" s="509">
        <v>0.29160000000000003</v>
      </c>
      <c r="R199" s="509">
        <f>Q199*H199</f>
        <v>1107.0669800000001</v>
      </c>
      <c r="S199" s="509">
        <v>0</v>
      </c>
      <c r="T199" s="510">
        <f>S199*H199</f>
        <v>0</v>
      </c>
      <c r="AR199" s="512" t="s">
        <v>120</v>
      </c>
      <c r="AT199" s="512" t="s">
        <v>115</v>
      </c>
      <c r="AU199" s="512" t="s">
        <v>121</v>
      </c>
      <c r="AY199" s="513" t="s">
        <v>113</v>
      </c>
      <c r="BE199" s="514">
        <f>IF(N199="základná",J199,0)</f>
        <v>0</v>
      </c>
      <c r="BF199" s="514">
        <f>IF(N199="znížená",J199,0)</f>
        <v>0</v>
      </c>
      <c r="BG199" s="514">
        <f>IF(N199="zákl. prenesená",J199,0)</f>
        <v>0</v>
      </c>
      <c r="BH199" s="514">
        <f>IF(N199="zníž. prenesená",J199,0)</f>
        <v>0</v>
      </c>
      <c r="BI199" s="514">
        <f>IF(N199="nulová",J199,0)</f>
        <v>0</v>
      </c>
      <c r="BJ199" s="513" t="s">
        <v>121</v>
      </c>
      <c r="BK199" s="515">
        <f>ROUND(I199*H199,3)</f>
        <v>0</v>
      </c>
      <c r="BL199" s="513" t="s">
        <v>120</v>
      </c>
      <c r="BM199" s="512" t="s">
        <v>256</v>
      </c>
    </row>
    <row r="200" spans="2:65" s="517" customFormat="1">
      <c r="B200" s="516"/>
      <c r="D200" s="518" t="s">
        <v>123</v>
      </c>
      <c r="E200" s="519" t="s">
        <v>1</v>
      </c>
      <c r="F200" s="520">
        <v>3538.82</v>
      </c>
      <c r="H200" s="521">
        <v>3538.82</v>
      </c>
      <c r="I200" s="522"/>
      <c r="J200" s="522"/>
      <c r="L200" s="516"/>
      <c r="M200" s="523"/>
      <c r="N200" s="524"/>
      <c r="O200" s="524"/>
      <c r="P200" s="524"/>
      <c r="Q200" s="524"/>
      <c r="R200" s="524"/>
      <c r="S200" s="524"/>
      <c r="T200" s="525"/>
      <c r="AT200" s="519" t="s">
        <v>123</v>
      </c>
      <c r="AU200" s="519" t="s">
        <v>121</v>
      </c>
      <c r="AV200" s="517" t="s">
        <v>121</v>
      </c>
      <c r="AW200" s="517" t="s">
        <v>22</v>
      </c>
      <c r="AX200" s="517" t="s">
        <v>66</v>
      </c>
      <c r="AY200" s="519" t="s">
        <v>113</v>
      </c>
    </row>
    <row r="201" spans="2:65" s="517" customFormat="1">
      <c r="B201" s="516"/>
      <c r="D201" s="518" t="s">
        <v>123</v>
      </c>
      <c r="E201" s="519" t="s">
        <v>1</v>
      </c>
      <c r="F201" s="520" t="s">
        <v>257</v>
      </c>
      <c r="H201" s="521">
        <v>257.70600000000002</v>
      </c>
      <c r="I201" s="522"/>
      <c r="J201" s="522"/>
      <c r="L201" s="516"/>
      <c r="M201" s="523"/>
      <c r="N201" s="524"/>
      <c r="O201" s="524"/>
      <c r="P201" s="524"/>
      <c r="Q201" s="524"/>
      <c r="R201" s="524"/>
      <c r="S201" s="524"/>
      <c r="T201" s="525"/>
      <c r="AT201" s="519" t="s">
        <v>123</v>
      </c>
      <c r="AU201" s="519" t="s">
        <v>121</v>
      </c>
      <c r="AV201" s="517" t="s">
        <v>121</v>
      </c>
      <c r="AW201" s="517" t="s">
        <v>22</v>
      </c>
      <c r="AX201" s="517" t="s">
        <v>66</v>
      </c>
      <c r="AY201" s="519" t="s">
        <v>113</v>
      </c>
    </row>
    <row r="202" spans="2:65" s="527" customFormat="1">
      <c r="B202" s="526"/>
      <c r="D202" s="518" t="s">
        <v>123</v>
      </c>
      <c r="E202" s="528" t="s">
        <v>1</v>
      </c>
      <c r="F202" s="529" t="s">
        <v>125</v>
      </c>
      <c r="H202" s="530">
        <v>3796.5259999999998</v>
      </c>
      <c r="I202" s="531"/>
      <c r="J202" s="531"/>
      <c r="L202" s="526"/>
      <c r="M202" s="532"/>
      <c r="N202" s="533"/>
      <c r="O202" s="533"/>
      <c r="P202" s="533"/>
      <c r="Q202" s="533"/>
      <c r="R202" s="533"/>
      <c r="S202" s="533"/>
      <c r="T202" s="534"/>
      <c r="AT202" s="528" t="s">
        <v>123</v>
      </c>
      <c r="AU202" s="528" t="s">
        <v>121</v>
      </c>
      <c r="AV202" s="527" t="s">
        <v>120</v>
      </c>
      <c r="AW202" s="527" t="s">
        <v>22</v>
      </c>
      <c r="AX202" s="527" t="s">
        <v>74</v>
      </c>
      <c r="AY202" s="528" t="s">
        <v>113</v>
      </c>
    </row>
    <row r="203" spans="2:65" s="511" customFormat="1" ht="24" customHeight="1">
      <c r="B203" s="499"/>
      <c r="C203" s="500" t="s">
        <v>258</v>
      </c>
      <c r="D203" s="500" t="s">
        <v>115</v>
      </c>
      <c r="E203" s="501" t="s">
        <v>259</v>
      </c>
      <c r="F203" s="502" t="s">
        <v>260</v>
      </c>
      <c r="G203" s="503" t="s">
        <v>188</v>
      </c>
      <c r="H203" s="504">
        <v>3452.11</v>
      </c>
      <c r="I203" s="505"/>
      <c r="J203" s="505">
        <f>ROUND(I203*H203,2)</f>
        <v>0</v>
      </c>
      <c r="K203" s="502" t="s">
        <v>1</v>
      </c>
      <c r="L203" s="506"/>
      <c r="M203" s="507" t="s">
        <v>1</v>
      </c>
      <c r="N203" s="508" t="s">
        <v>32</v>
      </c>
      <c r="O203" s="509">
        <v>0.02</v>
      </c>
      <c r="P203" s="509">
        <f>O203*H203</f>
        <v>69.042199999999994</v>
      </c>
      <c r="Q203" s="509">
        <v>9.8199999999999996E-2</v>
      </c>
      <c r="R203" s="509">
        <f>Q203*H203</f>
        <v>338.99720000000002</v>
      </c>
      <c r="S203" s="509">
        <v>0</v>
      </c>
      <c r="T203" s="510">
        <f>S203*H203</f>
        <v>0</v>
      </c>
      <c r="AR203" s="512" t="s">
        <v>120</v>
      </c>
      <c r="AT203" s="512" t="s">
        <v>115</v>
      </c>
      <c r="AU203" s="512" t="s">
        <v>121</v>
      </c>
      <c r="AY203" s="513" t="s">
        <v>113</v>
      </c>
      <c r="BE203" s="514">
        <f>IF(N203="základná",J203,0)</f>
        <v>0</v>
      </c>
      <c r="BF203" s="514">
        <f>IF(N203="znížená",J203,0)</f>
        <v>0</v>
      </c>
      <c r="BG203" s="514">
        <f>IF(N203="zákl. prenesená",J203,0)</f>
        <v>0</v>
      </c>
      <c r="BH203" s="514">
        <f>IF(N203="zníž. prenesená",J203,0)</f>
        <v>0</v>
      </c>
      <c r="BI203" s="514">
        <f>IF(N203="nulová",J203,0)</f>
        <v>0</v>
      </c>
      <c r="BJ203" s="513" t="s">
        <v>121</v>
      </c>
      <c r="BK203" s="515">
        <f>ROUND(I203*H203,3)</f>
        <v>0</v>
      </c>
      <c r="BL203" s="513" t="s">
        <v>120</v>
      </c>
      <c r="BM203" s="512" t="s">
        <v>261</v>
      </c>
    </row>
    <row r="204" spans="2:65" s="517" customFormat="1">
      <c r="B204" s="516"/>
      <c r="D204" s="518" t="s">
        <v>123</v>
      </c>
      <c r="E204" s="519" t="s">
        <v>1</v>
      </c>
      <c r="F204" s="520">
        <v>3452.11</v>
      </c>
      <c r="H204" s="521">
        <v>3452.11</v>
      </c>
      <c r="I204" s="522"/>
      <c r="J204" s="522"/>
      <c r="L204" s="516"/>
      <c r="M204" s="523"/>
      <c r="N204" s="524"/>
      <c r="O204" s="524"/>
      <c r="P204" s="524"/>
      <c r="Q204" s="524"/>
      <c r="R204" s="524"/>
      <c r="S204" s="524"/>
      <c r="T204" s="525"/>
      <c r="AT204" s="519" t="s">
        <v>123</v>
      </c>
      <c r="AU204" s="519" t="s">
        <v>121</v>
      </c>
      <c r="AV204" s="517" t="s">
        <v>121</v>
      </c>
      <c r="AW204" s="517" t="s">
        <v>22</v>
      </c>
      <c r="AX204" s="517" t="s">
        <v>66</v>
      </c>
      <c r="AY204" s="519" t="s">
        <v>113</v>
      </c>
    </row>
    <row r="205" spans="2:65" s="527" customFormat="1">
      <c r="B205" s="526"/>
      <c r="D205" s="518" t="s">
        <v>123</v>
      </c>
      <c r="E205" s="528" t="s">
        <v>1</v>
      </c>
      <c r="F205" s="529" t="s">
        <v>125</v>
      </c>
      <c r="H205" s="530">
        <v>3452.11</v>
      </c>
      <c r="I205" s="531"/>
      <c r="J205" s="531"/>
      <c r="L205" s="526"/>
      <c r="M205" s="532"/>
      <c r="N205" s="533"/>
      <c r="O205" s="533"/>
      <c r="P205" s="533"/>
      <c r="Q205" s="533"/>
      <c r="R205" s="533"/>
      <c r="S205" s="533"/>
      <c r="T205" s="534"/>
      <c r="AT205" s="528" t="s">
        <v>123</v>
      </c>
      <c r="AU205" s="528" t="s">
        <v>121</v>
      </c>
      <c r="AV205" s="527" t="s">
        <v>120</v>
      </c>
      <c r="AW205" s="527" t="s">
        <v>22</v>
      </c>
      <c r="AX205" s="527" t="s">
        <v>74</v>
      </c>
      <c r="AY205" s="528" t="s">
        <v>113</v>
      </c>
    </row>
    <row r="206" spans="2:65" s="511" customFormat="1" ht="24" customHeight="1">
      <c r="B206" s="499"/>
      <c r="C206" s="500" t="s">
        <v>262</v>
      </c>
      <c r="D206" s="500" t="s">
        <v>115</v>
      </c>
      <c r="E206" s="501" t="s">
        <v>263</v>
      </c>
      <c r="F206" s="502" t="s">
        <v>264</v>
      </c>
      <c r="G206" s="503" t="s">
        <v>188</v>
      </c>
      <c r="H206" s="504">
        <v>3452.11</v>
      </c>
      <c r="I206" s="505"/>
      <c r="J206" s="505">
        <f>ROUND(I206*H206,2)</f>
        <v>0</v>
      </c>
      <c r="K206" s="502" t="s">
        <v>1</v>
      </c>
      <c r="L206" s="506"/>
      <c r="M206" s="507" t="s">
        <v>1</v>
      </c>
      <c r="N206" s="508" t="s">
        <v>32</v>
      </c>
      <c r="O206" s="509">
        <v>3.7999999999999999E-2</v>
      </c>
      <c r="P206" s="509">
        <f>O206*H206</f>
        <v>131.18018000000001</v>
      </c>
      <c r="Q206" s="509">
        <v>0.10373</v>
      </c>
      <c r="R206" s="509">
        <f>Q206*H206</f>
        <v>358.08737000000002</v>
      </c>
      <c r="S206" s="509">
        <v>0</v>
      </c>
      <c r="T206" s="510">
        <f>S206*H206</f>
        <v>0</v>
      </c>
      <c r="AR206" s="512" t="s">
        <v>120</v>
      </c>
      <c r="AT206" s="512" t="s">
        <v>115</v>
      </c>
      <c r="AU206" s="512" t="s">
        <v>121</v>
      </c>
      <c r="AY206" s="513" t="s">
        <v>113</v>
      </c>
      <c r="BE206" s="514">
        <f>IF(N206="základná",J206,0)</f>
        <v>0</v>
      </c>
      <c r="BF206" s="514">
        <f>IF(N206="znížená",J206,0)</f>
        <v>0</v>
      </c>
      <c r="BG206" s="514">
        <f>IF(N206="zákl. prenesená",J206,0)</f>
        <v>0</v>
      </c>
      <c r="BH206" s="514">
        <f>IF(N206="zníž. prenesená",J206,0)</f>
        <v>0</v>
      </c>
      <c r="BI206" s="514">
        <f>IF(N206="nulová",J206,0)</f>
        <v>0</v>
      </c>
      <c r="BJ206" s="513" t="s">
        <v>121</v>
      </c>
      <c r="BK206" s="515">
        <f>ROUND(I206*H206,3)</f>
        <v>0</v>
      </c>
      <c r="BL206" s="513" t="s">
        <v>120</v>
      </c>
      <c r="BM206" s="512" t="s">
        <v>265</v>
      </c>
    </row>
    <row r="207" spans="2:65" s="517" customFormat="1">
      <c r="B207" s="516"/>
      <c r="D207" s="518" t="s">
        <v>123</v>
      </c>
      <c r="E207" s="519" t="s">
        <v>1</v>
      </c>
      <c r="F207" s="520">
        <v>3452.11</v>
      </c>
      <c r="H207" s="521">
        <v>3452.11</v>
      </c>
      <c r="I207" s="522"/>
      <c r="J207" s="522"/>
      <c r="L207" s="516"/>
      <c r="M207" s="523"/>
      <c r="N207" s="524"/>
      <c r="O207" s="524"/>
      <c r="P207" s="524"/>
      <c r="Q207" s="524"/>
      <c r="R207" s="524"/>
      <c r="S207" s="524"/>
      <c r="T207" s="525"/>
      <c r="AT207" s="519" t="s">
        <v>123</v>
      </c>
      <c r="AU207" s="519" t="s">
        <v>121</v>
      </c>
      <c r="AV207" s="517" t="s">
        <v>121</v>
      </c>
      <c r="AW207" s="517" t="s">
        <v>22</v>
      </c>
      <c r="AX207" s="517" t="s">
        <v>66</v>
      </c>
      <c r="AY207" s="519" t="s">
        <v>113</v>
      </c>
    </row>
    <row r="208" spans="2:65" s="527" customFormat="1">
      <c r="B208" s="526"/>
      <c r="D208" s="518" t="s">
        <v>123</v>
      </c>
      <c r="E208" s="528" t="s">
        <v>1</v>
      </c>
      <c r="F208" s="529" t="s">
        <v>125</v>
      </c>
      <c r="H208" s="530">
        <v>3452.11</v>
      </c>
      <c r="I208" s="531"/>
      <c r="J208" s="531"/>
      <c r="L208" s="526"/>
      <c r="M208" s="532"/>
      <c r="N208" s="533"/>
      <c r="O208" s="533"/>
      <c r="P208" s="533"/>
      <c r="Q208" s="533"/>
      <c r="R208" s="533"/>
      <c r="S208" s="533"/>
      <c r="T208" s="534"/>
      <c r="AT208" s="528" t="s">
        <v>123</v>
      </c>
      <c r="AU208" s="528" t="s">
        <v>121</v>
      </c>
      <c r="AV208" s="527" t="s">
        <v>120</v>
      </c>
      <c r="AW208" s="527" t="s">
        <v>22</v>
      </c>
      <c r="AX208" s="527" t="s">
        <v>74</v>
      </c>
      <c r="AY208" s="528" t="s">
        <v>113</v>
      </c>
    </row>
    <row r="209" spans="2:65" s="511" customFormat="1" ht="24" customHeight="1">
      <c r="B209" s="499"/>
      <c r="C209" s="500" t="s">
        <v>266</v>
      </c>
      <c r="D209" s="500" t="s">
        <v>115</v>
      </c>
      <c r="E209" s="501" t="s">
        <v>267</v>
      </c>
      <c r="F209" s="502" t="s">
        <v>268</v>
      </c>
      <c r="G209" s="503" t="s">
        <v>188</v>
      </c>
      <c r="H209" s="504">
        <v>3452.11</v>
      </c>
      <c r="I209" s="505"/>
      <c r="J209" s="505">
        <f>ROUND(I209*H209,2)</f>
        <v>0</v>
      </c>
      <c r="K209" s="502" t="s">
        <v>1</v>
      </c>
      <c r="L209" s="506"/>
      <c r="M209" s="507" t="s">
        <v>1</v>
      </c>
      <c r="N209" s="508" t="s">
        <v>32</v>
      </c>
      <c r="O209" s="509">
        <v>4.5999999999999999E-2</v>
      </c>
      <c r="P209" s="509">
        <f>O209*H209</f>
        <v>158.79705999999999</v>
      </c>
      <c r="Q209" s="509">
        <v>0.12966</v>
      </c>
      <c r="R209" s="509">
        <f>Q209*H209</f>
        <v>447.60057999999998</v>
      </c>
      <c r="S209" s="509">
        <v>0</v>
      </c>
      <c r="T209" s="510">
        <f>S209*H209</f>
        <v>0</v>
      </c>
      <c r="AR209" s="512" t="s">
        <v>120</v>
      </c>
      <c r="AT209" s="512" t="s">
        <v>115</v>
      </c>
      <c r="AU209" s="512" t="s">
        <v>121</v>
      </c>
      <c r="AY209" s="513" t="s">
        <v>113</v>
      </c>
      <c r="BE209" s="514">
        <f>IF(N209="základná",J209,0)</f>
        <v>0</v>
      </c>
      <c r="BF209" s="514">
        <f>IF(N209="znížená",J209,0)</f>
        <v>0</v>
      </c>
      <c r="BG209" s="514">
        <f>IF(N209="zákl. prenesená",J209,0)</f>
        <v>0</v>
      </c>
      <c r="BH209" s="514">
        <f>IF(N209="zníž. prenesená",J209,0)</f>
        <v>0</v>
      </c>
      <c r="BI209" s="514">
        <f>IF(N209="nulová",J209,0)</f>
        <v>0</v>
      </c>
      <c r="BJ209" s="513" t="s">
        <v>121</v>
      </c>
      <c r="BK209" s="515">
        <f>ROUND(I209*H209,3)</f>
        <v>0</v>
      </c>
      <c r="BL209" s="513" t="s">
        <v>120</v>
      </c>
      <c r="BM209" s="512" t="s">
        <v>269</v>
      </c>
    </row>
    <row r="210" spans="2:65" s="517" customFormat="1">
      <c r="B210" s="516"/>
      <c r="D210" s="518" t="s">
        <v>123</v>
      </c>
      <c r="E210" s="519" t="s">
        <v>1</v>
      </c>
      <c r="F210" s="520">
        <v>3452.11</v>
      </c>
      <c r="H210" s="521">
        <v>3452.11</v>
      </c>
      <c r="I210" s="522"/>
      <c r="J210" s="522"/>
      <c r="L210" s="516"/>
      <c r="M210" s="523"/>
      <c r="N210" s="524"/>
      <c r="O210" s="524"/>
      <c r="P210" s="524"/>
      <c r="Q210" s="524"/>
      <c r="R210" s="524"/>
      <c r="S210" s="524"/>
      <c r="T210" s="525"/>
      <c r="AT210" s="519" t="s">
        <v>123</v>
      </c>
      <c r="AU210" s="519" t="s">
        <v>121</v>
      </c>
      <c r="AV210" s="517" t="s">
        <v>121</v>
      </c>
      <c r="AW210" s="517" t="s">
        <v>22</v>
      </c>
      <c r="AX210" s="517" t="s">
        <v>66</v>
      </c>
      <c r="AY210" s="519" t="s">
        <v>113</v>
      </c>
    </row>
    <row r="211" spans="2:65" s="527" customFormat="1">
      <c r="B211" s="526"/>
      <c r="D211" s="518" t="s">
        <v>123</v>
      </c>
      <c r="E211" s="528" t="s">
        <v>1</v>
      </c>
      <c r="F211" s="529" t="s">
        <v>125</v>
      </c>
      <c r="H211" s="530">
        <v>3452.11</v>
      </c>
      <c r="I211" s="531"/>
      <c r="J211" s="531"/>
      <c r="L211" s="526"/>
      <c r="M211" s="532"/>
      <c r="N211" s="533"/>
      <c r="O211" s="533"/>
      <c r="P211" s="533"/>
      <c r="Q211" s="533"/>
      <c r="R211" s="533"/>
      <c r="S211" s="533"/>
      <c r="T211" s="534"/>
      <c r="AT211" s="528" t="s">
        <v>123</v>
      </c>
      <c r="AU211" s="528" t="s">
        <v>121</v>
      </c>
      <c r="AV211" s="527" t="s">
        <v>120</v>
      </c>
      <c r="AW211" s="527" t="s">
        <v>22</v>
      </c>
      <c r="AX211" s="527" t="s">
        <v>74</v>
      </c>
      <c r="AY211" s="528" t="s">
        <v>113</v>
      </c>
    </row>
    <row r="212" spans="2:65" s="511" customFormat="1" ht="16.5" customHeight="1">
      <c r="B212" s="499"/>
      <c r="C212" s="500" t="s">
        <v>270</v>
      </c>
      <c r="D212" s="500" t="s">
        <v>115</v>
      </c>
      <c r="E212" s="501" t="s">
        <v>271</v>
      </c>
      <c r="F212" s="502" t="s">
        <v>272</v>
      </c>
      <c r="G212" s="503" t="s">
        <v>188</v>
      </c>
      <c r="H212" s="504">
        <v>3452.11</v>
      </c>
      <c r="I212" s="505"/>
      <c r="J212" s="505">
        <f>ROUND(I212*H212,2)</f>
        <v>0</v>
      </c>
      <c r="K212" s="502" t="s">
        <v>119</v>
      </c>
      <c r="L212" s="506"/>
      <c r="M212" s="507" t="s">
        <v>1</v>
      </c>
      <c r="N212" s="508" t="s">
        <v>32</v>
      </c>
      <c r="O212" s="509">
        <v>0.313</v>
      </c>
      <c r="P212" s="509">
        <f>O212*H212</f>
        <v>1080.51043</v>
      </c>
      <c r="Q212" s="509">
        <v>1.8500000000000001E-3</v>
      </c>
      <c r="R212" s="509">
        <f>Q212*H212</f>
        <v>6.3864000000000001</v>
      </c>
      <c r="S212" s="509">
        <v>0</v>
      </c>
      <c r="T212" s="510">
        <f>S212*H212</f>
        <v>0</v>
      </c>
      <c r="AR212" s="512" t="s">
        <v>120</v>
      </c>
      <c r="AT212" s="512" t="s">
        <v>115</v>
      </c>
      <c r="AU212" s="512" t="s">
        <v>121</v>
      </c>
      <c r="AY212" s="513" t="s">
        <v>113</v>
      </c>
      <c r="BE212" s="514">
        <f>IF(N212="základná",J212,0)</f>
        <v>0</v>
      </c>
      <c r="BF212" s="514">
        <f>IF(N212="znížená",J212,0)</f>
        <v>0</v>
      </c>
      <c r="BG212" s="514">
        <f>IF(N212="zákl. prenesená",J212,0)</f>
        <v>0</v>
      </c>
      <c r="BH212" s="514">
        <f>IF(N212="zníž. prenesená",J212,0)</f>
        <v>0</v>
      </c>
      <c r="BI212" s="514">
        <f>IF(N212="nulová",J212,0)</f>
        <v>0</v>
      </c>
      <c r="BJ212" s="513" t="s">
        <v>121</v>
      </c>
      <c r="BK212" s="515">
        <f>ROUND(I212*H212,3)</f>
        <v>0</v>
      </c>
      <c r="BL212" s="513" t="s">
        <v>120</v>
      </c>
      <c r="BM212" s="512" t="s">
        <v>273</v>
      </c>
    </row>
    <row r="213" spans="2:65" s="517" customFormat="1">
      <c r="B213" s="516"/>
      <c r="D213" s="518" t="s">
        <v>123</v>
      </c>
      <c r="E213" s="519" t="s">
        <v>1</v>
      </c>
      <c r="F213" s="520">
        <v>3452.11</v>
      </c>
      <c r="H213" s="521">
        <v>3452.11</v>
      </c>
      <c r="I213" s="522"/>
      <c r="J213" s="522"/>
      <c r="L213" s="516"/>
      <c r="M213" s="523"/>
      <c r="N213" s="524"/>
      <c r="O213" s="524"/>
      <c r="P213" s="524"/>
      <c r="Q213" s="524"/>
      <c r="R213" s="524"/>
      <c r="S213" s="524"/>
      <c r="T213" s="525"/>
      <c r="AT213" s="519" t="s">
        <v>123</v>
      </c>
      <c r="AU213" s="519" t="s">
        <v>121</v>
      </c>
      <c r="AV213" s="517" t="s">
        <v>121</v>
      </c>
      <c r="AW213" s="517" t="s">
        <v>22</v>
      </c>
      <c r="AX213" s="517" t="s">
        <v>66</v>
      </c>
      <c r="AY213" s="519" t="s">
        <v>113</v>
      </c>
    </row>
    <row r="214" spans="2:65" s="527" customFormat="1">
      <c r="B214" s="526"/>
      <c r="D214" s="518" t="s">
        <v>123</v>
      </c>
      <c r="E214" s="528" t="s">
        <v>1</v>
      </c>
      <c r="F214" s="529" t="s">
        <v>125</v>
      </c>
      <c r="H214" s="530">
        <v>3452.11</v>
      </c>
      <c r="I214" s="531"/>
      <c r="J214" s="531"/>
      <c r="L214" s="526"/>
      <c r="M214" s="532"/>
      <c r="N214" s="533"/>
      <c r="O214" s="533"/>
      <c r="P214" s="533"/>
      <c r="Q214" s="533"/>
      <c r="R214" s="533"/>
      <c r="S214" s="533"/>
      <c r="T214" s="534"/>
      <c r="AT214" s="528" t="s">
        <v>123</v>
      </c>
      <c r="AU214" s="528" t="s">
        <v>121</v>
      </c>
      <c r="AV214" s="527" t="s">
        <v>120</v>
      </c>
      <c r="AW214" s="527" t="s">
        <v>22</v>
      </c>
      <c r="AX214" s="527" t="s">
        <v>74</v>
      </c>
      <c r="AY214" s="528" t="s">
        <v>113</v>
      </c>
    </row>
    <row r="215" spans="2:65" s="536" customFormat="1" ht="22.95" customHeight="1">
      <c r="B215" s="535"/>
      <c r="D215" s="537" t="s">
        <v>65</v>
      </c>
      <c r="E215" s="538" t="s">
        <v>155</v>
      </c>
      <c r="F215" s="538" t="s">
        <v>274</v>
      </c>
      <c r="H215" s="536">
        <f>SUM(V212)</f>
        <v>0</v>
      </c>
      <c r="I215" s="539"/>
      <c r="J215" s="540">
        <f>SUM(J216:J219)</f>
        <v>0</v>
      </c>
      <c r="L215" s="535"/>
      <c r="M215" s="541"/>
      <c r="N215" s="542"/>
      <c r="O215" s="542"/>
      <c r="P215" s="543">
        <f>SUM(P216:P219)</f>
        <v>9.0280000000000005</v>
      </c>
      <c r="Q215" s="542"/>
      <c r="R215" s="543">
        <f>SUM(R216:R219)</f>
        <v>7.0400000000000004E-2</v>
      </c>
      <c r="S215" s="542"/>
      <c r="T215" s="544">
        <f>SUM(T216:T219)</f>
        <v>0</v>
      </c>
      <c r="AR215" s="537" t="s">
        <v>74</v>
      </c>
      <c r="AT215" s="545" t="s">
        <v>65</v>
      </c>
      <c r="AU215" s="545" t="s">
        <v>74</v>
      </c>
      <c r="AY215" s="537" t="s">
        <v>113</v>
      </c>
      <c r="BK215" s="546">
        <f>SUM(BK216:BK219)</f>
        <v>0</v>
      </c>
    </row>
    <row r="216" spans="2:65" s="511" customFormat="1" ht="24" customHeight="1">
      <c r="B216" s="499"/>
      <c r="C216" s="500" t="s">
        <v>275</v>
      </c>
      <c r="D216" s="500" t="s">
        <v>115</v>
      </c>
      <c r="E216" s="501" t="s">
        <v>276</v>
      </c>
      <c r="F216" s="502" t="s">
        <v>277</v>
      </c>
      <c r="G216" s="503" t="s">
        <v>278</v>
      </c>
      <c r="H216" s="504">
        <v>4</v>
      </c>
      <c r="I216" s="505"/>
      <c r="J216" s="505">
        <f>ROUND(I216*H216,2)</f>
        <v>0</v>
      </c>
      <c r="K216" s="502" t="s">
        <v>119</v>
      </c>
      <c r="L216" s="506"/>
      <c r="M216" s="507" t="s">
        <v>1</v>
      </c>
      <c r="N216" s="508" t="s">
        <v>32</v>
      </c>
      <c r="O216" s="509">
        <v>2.2570000000000001</v>
      </c>
      <c r="P216" s="509">
        <f>O216*H216</f>
        <v>9.0280000000000005</v>
      </c>
      <c r="Q216" s="509">
        <v>2.0000000000000002E-5</v>
      </c>
      <c r="R216" s="509">
        <f>Q216*H216</f>
        <v>8.0000000000000007E-5</v>
      </c>
      <c r="S216" s="509">
        <v>0</v>
      </c>
      <c r="T216" s="510">
        <f>S216*H216</f>
        <v>0</v>
      </c>
      <c r="AR216" s="512" t="s">
        <v>120</v>
      </c>
      <c r="AT216" s="512" t="s">
        <v>115</v>
      </c>
      <c r="AU216" s="512" t="s">
        <v>121</v>
      </c>
      <c r="AY216" s="513" t="s">
        <v>113</v>
      </c>
      <c r="BE216" s="514">
        <f>IF(N216="základná",J216,0)</f>
        <v>0</v>
      </c>
      <c r="BF216" s="514">
        <f>IF(N216="znížená",J216,0)</f>
        <v>0</v>
      </c>
      <c r="BG216" s="514">
        <f>IF(N216="zákl. prenesená",J216,0)</f>
        <v>0</v>
      </c>
      <c r="BH216" s="514">
        <f>IF(N216="zníž. prenesená",J216,0)</f>
        <v>0</v>
      </c>
      <c r="BI216" s="514">
        <f>IF(N216="nulová",J216,0)</f>
        <v>0</v>
      </c>
      <c r="BJ216" s="513" t="s">
        <v>121</v>
      </c>
      <c r="BK216" s="515">
        <f>ROUND(I216*H216,3)</f>
        <v>0</v>
      </c>
      <c r="BL216" s="513" t="s">
        <v>120</v>
      </c>
      <c r="BM216" s="512" t="s">
        <v>279</v>
      </c>
    </row>
    <row r="217" spans="2:65" s="511" customFormat="1" ht="24" customHeight="1">
      <c r="B217" s="499"/>
      <c r="C217" s="547" t="s">
        <v>280</v>
      </c>
      <c r="D217" s="547" t="s">
        <v>191</v>
      </c>
      <c r="E217" s="548" t="s">
        <v>281</v>
      </c>
      <c r="F217" s="549" t="s">
        <v>282</v>
      </c>
      <c r="G217" s="550" t="s">
        <v>278</v>
      </c>
      <c r="H217" s="551">
        <v>4</v>
      </c>
      <c r="I217" s="552"/>
      <c r="J217" s="552">
        <f>ROUND(I217*H217,2)</f>
        <v>0</v>
      </c>
      <c r="K217" s="549" t="s">
        <v>119</v>
      </c>
      <c r="L217" s="553"/>
      <c r="M217" s="554" t="s">
        <v>1</v>
      </c>
      <c r="N217" s="555" t="s">
        <v>32</v>
      </c>
      <c r="O217" s="509">
        <v>0</v>
      </c>
      <c r="P217" s="509">
        <f>O217*H217</f>
        <v>0</v>
      </c>
      <c r="Q217" s="509">
        <v>3.0000000000000001E-3</v>
      </c>
      <c r="R217" s="509">
        <f>Q217*H217</f>
        <v>1.2E-2</v>
      </c>
      <c r="S217" s="509">
        <v>0</v>
      </c>
      <c r="T217" s="510">
        <f>S217*H217</f>
        <v>0</v>
      </c>
      <c r="AR217" s="512" t="s">
        <v>155</v>
      </c>
      <c r="AT217" s="512" t="s">
        <v>191</v>
      </c>
      <c r="AU217" s="512" t="s">
        <v>121</v>
      </c>
      <c r="AY217" s="513" t="s">
        <v>113</v>
      </c>
      <c r="BE217" s="514">
        <f>IF(N217="základná",J217,0)</f>
        <v>0</v>
      </c>
      <c r="BF217" s="514">
        <f>IF(N217="znížená",J217,0)</f>
        <v>0</v>
      </c>
      <c r="BG217" s="514">
        <f>IF(N217="zákl. prenesená",J217,0)</f>
        <v>0</v>
      </c>
      <c r="BH217" s="514">
        <f>IF(N217="zníž. prenesená",J217,0)</f>
        <v>0</v>
      </c>
      <c r="BI217" s="514">
        <f>IF(N217="nulová",J217,0)</f>
        <v>0</v>
      </c>
      <c r="BJ217" s="513" t="s">
        <v>121</v>
      </c>
      <c r="BK217" s="515">
        <f>ROUND(I217*H217,3)</f>
        <v>0</v>
      </c>
      <c r="BL217" s="513" t="s">
        <v>120</v>
      </c>
      <c r="BM217" s="512" t="s">
        <v>283</v>
      </c>
    </row>
    <row r="218" spans="2:65" s="511" customFormat="1" ht="24" customHeight="1">
      <c r="B218" s="499"/>
      <c r="C218" s="547" t="s">
        <v>284</v>
      </c>
      <c r="D218" s="547" t="s">
        <v>191</v>
      </c>
      <c r="E218" s="548" t="s">
        <v>285</v>
      </c>
      <c r="F218" s="549" t="s">
        <v>286</v>
      </c>
      <c r="G218" s="550" t="s">
        <v>278</v>
      </c>
      <c r="H218" s="551">
        <v>4</v>
      </c>
      <c r="I218" s="552"/>
      <c r="J218" s="552">
        <f>ROUND(I218*H218,2)</f>
        <v>0</v>
      </c>
      <c r="K218" s="549" t="s">
        <v>119</v>
      </c>
      <c r="L218" s="553"/>
      <c r="M218" s="554" t="s">
        <v>1</v>
      </c>
      <c r="N218" s="555" t="s">
        <v>32</v>
      </c>
      <c r="O218" s="509">
        <v>0</v>
      </c>
      <c r="P218" s="509">
        <f>O218*H218</f>
        <v>0</v>
      </c>
      <c r="Q218" s="509">
        <v>1.89E-3</v>
      </c>
      <c r="R218" s="509">
        <f>Q218*H218</f>
        <v>7.5599999999999999E-3</v>
      </c>
      <c r="S218" s="509">
        <v>0</v>
      </c>
      <c r="T218" s="510">
        <f>S218*H218</f>
        <v>0</v>
      </c>
      <c r="AR218" s="512" t="s">
        <v>155</v>
      </c>
      <c r="AT218" s="512" t="s">
        <v>191</v>
      </c>
      <c r="AU218" s="512" t="s">
        <v>121</v>
      </c>
      <c r="AY218" s="513" t="s">
        <v>113</v>
      </c>
      <c r="BE218" s="514">
        <f>IF(N218="základná",J218,0)</f>
        <v>0</v>
      </c>
      <c r="BF218" s="514">
        <f>IF(N218="znížená",J218,0)</f>
        <v>0</v>
      </c>
      <c r="BG218" s="514">
        <f>IF(N218="zákl. prenesená",J218,0)</f>
        <v>0</v>
      </c>
      <c r="BH218" s="514">
        <f>IF(N218="zníž. prenesená",J218,0)</f>
        <v>0</v>
      </c>
      <c r="BI218" s="514">
        <f>IF(N218="nulová",J218,0)</f>
        <v>0</v>
      </c>
      <c r="BJ218" s="513" t="s">
        <v>121</v>
      </c>
      <c r="BK218" s="515">
        <f>ROUND(I218*H218,3)</f>
        <v>0</v>
      </c>
      <c r="BL218" s="513" t="s">
        <v>120</v>
      </c>
      <c r="BM218" s="512" t="s">
        <v>287</v>
      </c>
    </row>
    <row r="219" spans="2:65" s="511" customFormat="1" ht="24" customHeight="1">
      <c r="B219" s="499"/>
      <c r="C219" s="547" t="s">
        <v>288</v>
      </c>
      <c r="D219" s="547" t="s">
        <v>191</v>
      </c>
      <c r="E219" s="548" t="s">
        <v>289</v>
      </c>
      <c r="F219" s="549" t="s">
        <v>290</v>
      </c>
      <c r="G219" s="550" t="s">
        <v>278</v>
      </c>
      <c r="H219" s="551">
        <v>4</v>
      </c>
      <c r="I219" s="552"/>
      <c r="J219" s="552">
        <f>ROUND(I219*H219,2)</f>
        <v>0</v>
      </c>
      <c r="K219" s="549" t="s">
        <v>119</v>
      </c>
      <c r="L219" s="553"/>
      <c r="M219" s="554" t="s">
        <v>1</v>
      </c>
      <c r="N219" s="555" t="s">
        <v>32</v>
      </c>
      <c r="O219" s="509">
        <v>0</v>
      </c>
      <c r="P219" s="509">
        <f>O219*H219</f>
        <v>0</v>
      </c>
      <c r="Q219" s="509">
        <v>1.269E-2</v>
      </c>
      <c r="R219" s="509">
        <f>Q219*H219</f>
        <v>5.076E-2</v>
      </c>
      <c r="S219" s="509">
        <v>0</v>
      </c>
      <c r="T219" s="510">
        <f>S219*H219</f>
        <v>0</v>
      </c>
      <c r="AR219" s="512" t="s">
        <v>155</v>
      </c>
      <c r="AT219" s="512" t="s">
        <v>191</v>
      </c>
      <c r="AU219" s="512" t="s">
        <v>121</v>
      </c>
      <c r="AY219" s="513" t="s">
        <v>113</v>
      </c>
      <c r="BE219" s="514">
        <f>IF(N219="základná",J219,0)</f>
        <v>0</v>
      </c>
      <c r="BF219" s="514">
        <f>IF(N219="znížená",J219,0)</f>
        <v>0</v>
      </c>
      <c r="BG219" s="514">
        <f>IF(N219="zákl. prenesená",J219,0)</f>
        <v>0</v>
      </c>
      <c r="BH219" s="514">
        <f>IF(N219="zníž. prenesená",J219,0)</f>
        <v>0</v>
      </c>
      <c r="BI219" s="514">
        <f>IF(N219="nulová",J219,0)</f>
        <v>0</v>
      </c>
      <c r="BJ219" s="513" t="s">
        <v>121</v>
      </c>
      <c r="BK219" s="515">
        <f>ROUND(I219*H219,3)</f>
        <v>0</v>
      </c>
      <c r="BL219" s="513" t="s">
        <v>120</v>
      </c>
      <c r="BM219" s="512" t="s">
        <v>291</v>
      </c>
    </row>
    <row r="220" spans="2:65" s="11" customFormat="1" ht="22.95" customHeight="1">
      <c r="B220" s="108"/>
      <c r="D220" s="109" t="s">
        <v>65</v>
      </c>
      <c r="E220" s="117" t="s">
        <v>159</v>
      </c>
      <c r="F220" s="117" t="s">
        <v>292</v>
      </c>
      <c r="I220" s="358"/>
      <c r="J220" s="361">
        <f>SUM(J221:J249)</f>
        <v>0</v>
      </c>
      <c r="L220" s="108"/>
      <c r="M220" s="111"/>
      <c r="N220" s="112"/>
      <c r="O220" s="112"/>
      <c r="P220" s="113">
        <f>SUM(P221:P249)</f>
        <v>366.74597999999997</v>
      </c>
      <c r="Q220" s="112"/>
      <c r="R220" s="113">
        <f>SUM(R221:R249)</f>
        <v>161.78865999999999</v>
      </c>
      <c r="S220" s="112"/>
      <c r="T220" s="114">
        <f>SUM(T221:T249)</f>
        <v>0</v>
      </c>
      <c r="AR220" s="109" t="s">
        <v>74</v>
      </c>
      <c r="AT220" s="115" t="s">
        <v>65</v>
      </c>
      <c r="AU220" s="115" t="s">
        <v>74</v>
      </c>
      <c r="AY220" s="109" t="s">
        <v>113</v>
      </c>
      <c r="BK220" s="116">
        <f>SUM(BK221:BK249)</f>
        <v>0</v>
      </c>
    </row>
    <row r="221" spans="2:65" s="1" customFormat="1" ht="24" customHeight="1">
      <c r="B221" s="118"/>
      <c r="C221" s="119" t="s">
        <v>293</v>
      </c>
      <c r="D221" s="119" t="s">
        <v>115</v>
      </c>
      <c r="E221" s="120" t="s">
        <v>294</v>
      </c>
      <c r="F221" s="121" t="s">
        <v>295</v>
      </c>
      <c r="G221" s="122" t="s">
        <v>296</v>
      </c>
      <c r="H221" s="123">
        <v>1</v>
      </c>
      <c r="I221" s="354"/>
      <c r="J221" s="354">
        <f>ROUND(I221*H221,2)</f>
        <v>0</v>
      </c>
      <c r="K221" s="121" t="s">
        <v>1</v>
      </c>
      <c r="L221" s="27"/>
      <c r="M221" s="124" t="s">
        <v>1</v>
      </c>
      <c r="N221" s="125" t="s">
        <v>32</v>
      </c>
      <c r="O221" s="126">
        <v>2.1000000000000001E-2</v>
      </c>
      <c r="P221" s="126">
        <f>O221*H221</f>
        <v>2.1000000000000001E-2</v>
      </c>
      <c r="Q221" s="126">
        <v>6.9999999999999994E-5</v>
      </c>
      <c r="R221" s="126">
        <f>Q221*H221</f>
        <v>6.9999999999999994E-5</v>
      </c>
      <c r="S221" s="126">
        <v>0</v>
      </c>
      <c r="T221" s="127">
        <f>S221*H221</f>
        <v>0</v>
      </c>
      <c r="AR221" s="128" t="s">
        <v>120</v>
      </c>
      <c r="AT221" s="128" t="s">
        <v>115</v>
      </c>
      <c r="AU221" s="128" t="s">
        <v>121</v>
      </c>
      <c r="AY221" s="15" t="s">
        <v>113</v>
      </c>
      <c r="BE221" s="129">
        <f>IF(N221="základná",J221,0)</f>
        <v>0</v>
      </c>
      <c r="BF221" s="129">
        <f>IF(N221="znížená",J221,0)</f>
        <v>0</v>
      </c>
      <c r="BG221" s="129">
        <f>IF(N221="zákl. prenesená",J221,0)</f>
        <v>0</v>
      </c>
      <c r="BH221" s="129">
        <f>IF(N221="zníž. prenesená",J221,0)</f>
        <v>0</v>
      </c>
      <c r="BI221" s="129">
        <f>IF(N221="nulová",J221,0)</f>
        <v>0</v>
      </c>
      <c r="BJ221" s="15" t="s">
        <v>121</v>
      </c>
      <c r="BK221" s="130">
        <f>ROUND(I221*H221,3)</f>
        <v>0</v>
      </c>
      <c r="BL221" s="15" t="s">
        <v>120</v>
      </c>
      <c r="BM221" s="128" t="s">
        <v>297</v>
      </c>
    </row>
    <row r="222" spans="2:65" s="1" customFormat="1" ht="24" customHeight="1">
      <c r="B222" s="118"/>
      <c r="C222" s="119" t="s">
        <v>298</v>
      </c>
      <c r="D222" s="119" t="s">
        <v>115</v>
      </c>
      <c r="E222" s="120" t="s">
        <v>299</v>
      </c>
      <c r="F222" s="121" t="s">
        <v>300</v>
      </c>
      <c r="G222" s="122" t="s">
        <v>118</v>
      </c>
      <c r="H222" s="123">
        <v>2905.55</v>
      </c>
      <c r="I222" s="354"/>
      <c r="J222" s="354">
        <f>ROUND(I222*H222,2)</f>
        <v>0</v>
      </c>
      <c r="K222" s="121" t="s">
        <v>1</v>
      </c>
      <c r="L222" s="27"/>
      <c r="M222" s="124" t="s">
        <v>1</v>
      </c>
      <c r="N222" s="125" t="s">
        <v>32</v>
      </c>
      <c r="O222" s="126">
        <v>2.9000000000000001E-2</v>
      </c>
      <c r="P222" s="126">
        <f>O222*H222</f>
        <v>84.260949999999994</v>
      </c>
      <c r="Q222" s="126">
        <v>1.1E-4</v>
      </c>
      <c r="R222" s="126">
        <f>Q222*H222</f>
        <v>0.31961000000000001</v>
      </c>
      <c r="S222" s="126">
        <v>0</v>
      </c>
      <c r="T222" s="127">
        <f>S222*H222</f>
        <v>0</v>
      </c>
      <c r="AR222" s="128" t="s">
        <v>120</v>
      </c>
      <c r="AT222" s="128" t="s">
        <v>115</v>
      </c>
      <c r="AU222" s="128" t="s">
        <v>121</v>
      </c>
      <c r="AY222" s="15" t="s">
        <v>113</v>
      </c>
      <c r="BE222" s="129">
        <f>IF(N222="základná",J222,0)</f>
        <v>0</v>
      </c>
      <c r="BF222" s="129">
        <f>IF(N222="znížená",J222,0)</f>
        <v>0</v>
      </c>
      <c r="BG222" s="129">
        <f>IF(N222="zákl. prenesená",J222,0)</f>
        <v>0</v>
      </c>
      <c r="BH222" s="129">
        <f>IF(N222="zníž. prenesená",J222,0)</f>
        <v>0</v>
      </c>
      <c r="BI222" s="129">
        <f>IF(N222="nulová",J222,0)</f>
        <v>0</v>
      </c>
      <c r="BJ222" s="15" t="s">
        <v>121</v>
      </c>
      <c r="BK222" s="130">
        <f>ROUND(I222*H222,3)</f>
        <v>0</v>
      </c>
      <c r="BL222" s="15" t="s">
        <v>120</v>
      </c>
      <c r="BM222" s="128" t="s">
        <v>301</v>
      </c>
    </row>
    <row r="223" spans="2:65" s="12" customFormat="1">
      <c r="B223" s="131"/>
      <c r="D223" s="132" t="s">
        <v>123</v>
      </c>
      <c r="E223" s="133" t="s">
        <v>1</v>
      </c>
      <c r="F223" s="134" t="s">
        <v>302</v>
      </c>
      <c r="H223" s="135">
        <v>2905.55</v>
      </c>
      <c r="I223" s="355"/>
      <c r="J223" s="355"/>
      <c r="L223" s="131"/>
      <c r="M223" s="136"/>
      <c r="N223" s="137"/>
      <c r="O223" s="137"/>
      <c r="P223" s="137"/>
      <c r="Q223" s="137"/>
      <c r="R223" s="137"/>
      <c r="S223" s="137"/>
      <c r="T223" s="138"/>
      <c r="AT223" s="133" t="s">
        <v>123</v>
      </c>
      <c r="AU223" s="133" t="s">
        <v>121</v>
      </c>
      <c r="AV223" s="12" t="s">
        <v>121</v>
      </c>
      <c r="AW223" s="12" t="s">
        <v>22</v>
      </c>
      <c r="AX223" s="12" t="s">
        <v>66</v>
      </c>
      <c r="AY223" s="133" t="s">
        <v>113</v>
      </c>
    </row>
    <row r="224" spans="2:65" s="13" customFormat="1">
      <c r="B224" s="139"/>
      <c r="D224" s="132" t="s">
        <v>123</v>
      </c>
      <c r="E224" s="140" t="s">
        <v>1</v>
      </c>
      <c r="F224" s="141" t="s">
        <v>125</v>
      </c>
      <c r="H224" s="142">
        <v>2905.55</v>
      </c>
      <c r="I224" s="356"/>
      <c r="J224" s="356"/>
      <c r="L224" s="139"/>
      <c r="M224" s="143"/>
      <c r="N224" s="144"/>
      <c r="O224" s="144"/>
      <c r="P224" s="144"/>
      <c r="Q224" s="144"/>
      <c r="R224" s="144"/>
      <c r="S224" s="144"/>
      <c r="T224" s="145"/>
      <c r="AT224" s="140" t="s">
        <v>123</v>
      </c>
      <c r="AU224" s="140" t="s">
        <v>121</v>
      </c>
      <c r="AV224" s="13" t="s">
        <v>120</v>
      </c>
      <c r="AW224" s="13" t="s">
        <v>22</v>
      </c>
      <c r="AX224" s="13" t="s">
        <v>74</v>
      </c>
      <c r="AY224" s="140" t="s">
        <v>113</v>
      </c>
    </row>
    <row r="225" spans="2:65" s="1" customFormat="1" ht="36" customHeight="1">
      <c r="B225" s="118"/>
      <c r="C225" s="119" t="s">
        <v>303</v>
      </c>
      <c r="D225" s="119" t="s">
        <v>115</v>
      </c>
      <c r="E225" s="120" t="s">
        <v>304</v>
      </c>
      <c r="F225" s="121" t="s">
        <v>305</v>
      </c>
      <c r="G225" s="122" t="s">
        <v>118</v>
      </c>
      <c r="H225" s="123">
        <v>461.92</v>
      </c>
      <c r="I225" s="354"/>
      <c r="J225" s="354">
        <f>ROUND(I225*H225,2)</f>
        <v>0</v>
      </c>
      <c r="K225" s="121" t="s">
        <v>119</v>
      </c>
      <c r="L225" s="27"/>
      <c r="M225" s="124" t="s">
        <v>1</v>
      </c>
      <c r="N225" s="125" t="s">
        <v>32</v>
      </c>
      <c r="O225" s="126">
        <v>0.13200000000000001</v>
      </c>
      <c r="P225" s="126">
        <f>O225*H225</f>
        <v>60.973439999999997</v>
      </c>
      <c r="Q225" s="126">
        <v>9.8530000000000006E-2</v>
      </c>
      <c r="R225" s="126">
        <f>Q225*H225</f>
        <v>45.512979999999999</v>
      </c>
      <c r="S225" s="126">
        <v>0</v>
      </c>
      <c r="T225" s="127">
        <f>S225*H225</f>
        <v>0</v>
      </c>
      <c r="AR225" s="128" t="s">
        <v>120</v>
      </c>
      <c r="AT225" s="128" t="s">
        <v>115</v>
      </c>
      <c r="AU225" s="128" t="s">
        <v>121</v>
      </c>
      <c r="AY225" s="15" t="s">
        <v>113</v>
      </c>
      <c r="BE225" s="129">
        <f>IF(N225="základná",J225,0)</f>
        <v>0</v>
      </c>
      <c r="BF225" s="129">
        <f>IF(N225="znížená",J225,0)</f>
        <v>0</v>
      </c>
      <c r="BG225" s="129">
        <f>IF(N225="zákl. prenesená",J225,0)</f>
        <v>0</v>
      </c>
      <c r="BH225" s="129">
        <f>IF(N225="zníž. prenesená",J225,0)</f>
        <v>0</v>
      </c>
      <c r="BI225" s="129">
        <f>IF(N225="nulová",J225,0)</f>
        <v>0</v>
      </c>
      <c r="BJ225" s="15" t="s">
        <v>121</v>
      </c>
      <c r="BK225" s="130">
        <f>ROUND(I225*H225,3)</f>
        <v>0</v>
      </c>
      <c r="BL225" s="15" t="s">
        <v>120</v>
      </c>
      <c r="BM225" s="128" t="s">
        <v>306</v>
      </c>
    </row>
    <row r="226" spans="2:65" s="12" customFormat="1">
      <c r="B226" s="131"/>
      <c r="D226" s="132" t="s">
        <v>123</v>
      </c>
      <c r="E226" s="133" t="s">
        <v>1</v>
      </c>
      <c r="F226" s="134" t="s">
        <v>307</v>
      </c>
      <c r="H226" s="135">
        <v>461.92</v>
      </c>
      <c r="I226" s="355"/>
      <c r="J226" s="355"/>
      <c r="L226" s="131"/>
      <c r="M226" s="136"/>
      <c r="N226" s="137"/>
      <c r="O226" s="137"/>
      <c r="P226" s="137"/>
      <c r="Q226" s="137"/>
      <c r="R226" s="137"/>
      <c r="S226" s="137"/>
      <c r="T226" s="138"/>
      <c r="AT226" s="133" t="s">
        <v>123</v>
      </c>
      <c r="AU226" s="133" t="s">
        <v>121</v>
      </c>
      <c r="AV226" s="12" t="s">
        <v>121</v>
      </c>
      <c r="AW226" s="12" t="s">
        <v>22</v>
      </c>
      <c r="AX226" s="12" t="s">
        <v>66</v>
      </c>
      <c r="AY226" s="133" t="s">
        <v>113</v>
      </c>
    </row>
    <row r="227" spans="2:65" s="13" customFormat="1">
      <c r="B227" s="139"/>
      <c r="D227" s="132" t="s">
        <v>123</v>
      </c>
      <c r="E227" s="140" t="s">
        <v>1</v>
      </c>
      <c r="F227" s="141" t="s">
        <v>125</v>
      </c>
      <c r="H227" s="142">
        <v>461.92</v>
      </c>
      <c r="I227" s="356"/>
      <c r="J227" s="356"/>
      <c r="L227" s="139"/>
      <c r="M227" s="143"/>
      <c r="N227" s="144"/>
      <c r="O227" s="144"/>
      <c r="P227" s="144"/>
      <c r="Q227" s="144"/>
      <c r="R227" s="144"/>
      <c r="S227" s="144"/>
      <c r="T227" s="145"/>
      <c r="AT227" s="140" t="s">
        <v>123</v>
      </c>
      <c r="AU227" s="140" t="s">
        <v>121</v>
      </c>
      <c r="AV227" s="13" t="s">
        <v>120</v>
      </c>
      <c r="AW227" s="13" t="s">
        <v>22</v>
      </c>
      <c r="AX227" s="13" t="s">
        <v>74</v>
      </c>
      <c r="AY227" s="140" t="s">
        <v>113</v>
      </c>
    </row>
    <row r="228" spans="2:65" s="1" customFormat="1" ht="24" customHeight="1">
      <c r="B228" s="118"/>
      <c r="C228" s="146" t="s">
        <v>308</v>
      </c>
      <c r="D228" s="146" t="s">
        <v>191</v>
      </c>
      <c r="E228" s="147" t="s">
        <v>309</v>
      </c>
      <c r="F228" s="148" t="s">
        <v>310</v>
      </c>
      <c r="G228" s="149" t="s">
        <v>278</v>
      </c>
      <c r="H228" s="150">
        <v>249</v>
      </c>
      <c r="I228" s="357"/>
      <c r="J228" s="357">
        <f>ROUND(I228*H228,2)</f>
        <v>0</v>
      </c>
      <c r="K228" s="148" t="s">
        <v>119</v>
      </c>
      <c r="L228" s="151"/>
      <c r="M228" s="152" t="s">
        <v>1</v>
      </c>
      <c r="N228" s="153" t="s">
        <v>32</v>
      </c>
      <c r="O228" s="126">
        <v>0</v>
      </c>
      <c r="P228" s="126">
        <f>O228*H228</f>
        <v>0</v>
      </c>
      <c r="Q228" s="126">
        <v>2.3E-2</v>
      </c>
      <c r="R228" s="126">
        <f>Q228*H228</f>
        <v>5.7270000000000003</v>
      </c>
      <c r="S228" s="126">
        <v>0</v>
      </c>
      <c r="T228" s="127">
        <f>S228*H228</f>
        <v>0</v>
      </c>
      <c r="AR228" s="128" t="s">
        <v>155</v>
      </c>
      <c r="AT228" s="128" t="s">
        <v>191</v>
      </c>
      <c r="AU228" s="128" t="s">
        <v>121</v>
      </c>
      <c r="AY228" s="15" t="s">
        <v>113</v>
      </c>
      <c r="BE228" s="129">
        <f>IF(N228="základná",J228,0)</f>
        <v>0</v>
      </c>
      <c r="BF228" s="129">
        <f>IF(N228="znížená",J228,0)</f>
        <v>0</v>
      </c>
      <c r="BG228" s="129">
        <f>IF(N228="zákl. prenesená",J228,0)</f>
        <v>0</v>
      </c>
      <c r="BH228" s="129">
        <f>IF(N228="zníž. prenesená",J228,0)</f>
        <v>0</v>
      </c>
      <c r="BI228" s="129">
        <f>IF(N228="nulová",J228,0)</f>
        <v>0</v>
      </c>
      <c r="BJ228" s="15" t="s">
        <v>121</v>
      </c>
      <c r="BK228" s="130">
        <f>ROUND(I228*H228,3)</f>
        <v>0</v>
      </c>
      <c r="BL228" s="15" t="s">
        <v>120</v>
      </c>
      <c r="BM228" s="128" t="s">
        <v>311</v>
      </c>
    </row>
    <row r="229" spans="2:65" s="1" customFormat="1" ht="24" customHeight="1">
      <c r="B229" s="118"/>
      <c r="C229" s="146" t="s">
        <v>312</v>
      </c>
      <c r="D229" s="146" t="s">
        <v>191</v>
      </c>
      <c r="E229" s="147" t="s">
        <v>313</v>
      </c>
      <c r="F229" s="148" t="s">
        <v>314</v>
      </c>
      <c r="G229" s="149" t="s">
        <v>278</v>
      </c>
      <c r="H229" s="150">
        <v>448.5</v>
      </c>
      <c r="I229" s="357"/>
      <c r="J229" s="357">
        <f>ROUND(I229*H229,2)</f>
        <v>0</v>
      </c>
      <c r="K229" s="148" t="s">
        <v>119</v>
      </c>
      <c r="L229" s="151"/>
      <c r="M229" s="152" t="s">
        <v>1</v>
      </c>
      <c r="N229" s="153" t="s">
        <v>32</v>
      </c>
      <c r="O229" s="126">
        <v>0</v>
      </c>
      <c r="P229" s="126">
        <f>O229*H229</f>
        <v>0</v>
      </c>
      <c r="Q229" s="126">
        <v>1.15E-2</v>
      </c>
      <c r="R229" s="126">
        <f>Q229*H229</f>
        <v>5.1577500000000001</v>
      </c>
      <c r="S229" s="126">
        <v>0</v>
      </c>
      <c r="T229" s="127">
        <f>S229*H229</f>
        <v>0</v>
      </c>
      <c r="AR229" s="128" t="s">
        <v>155</v>
      </c>
      <c r="AT229" s="128" t="s">
        <v>191</v>
      </c>
      <c r="AU229" s="128" t="s">
        <v>121</v>
      </c>
      <c r="AY229" s="15" t="s">
        <v>113</v>
      </c>
      <c r="BE229" s="129">
        <f>IF(N229="základná",J229,0)</f>
        <v>0</v>
      </c>
      <c r="BF229" s="129">
        <f>IF(N229="znížená",J229,0)</f>
        <v>0</v>
      </c>
      <c r="BG229" s="129">
        <f>IF(N229="zákl. prenesená",J229,0)</f>
        <v>0</v>
      </c>
      <c r="BH229" s="129">
        <f>IF(N229="zníž. prenesená",J229,0)</f>
        <v>0</v>
      </c>
      <c r="BI229" s="129">
        <f>IF(N229="nulová",J229,0)</f>
        <v>0</v>
      </c>
      <c r="BJ229" s="15" t="s">
        <v>121</v>
      </c>
      <c r="BK229" s="130">
        <f>ROUND(I229*H229,3)</f>
        <v>0</v>
      </c>
      <c r="BL229" s="15" t="s">
        <v>120</v>
      </c>
      <c r="BM229" s="128" t="s">
        <v>315</v>
      </c>
    </row>
    <row r="230" spans="2:65" s="1" customFormat="1" ht="24" customHeight="1">
      <c r="B230" s="118"/>
      <c r="C230" s="119" t="s">
        <v>316</v>
      </c>
      <c r="D230" s="119" t="s">
        <v>115</v>
      </c>
      <c r="E230" s="120" t="s">
        <v>317</v>
      </c>
      <c r="F230" s="121" t="s">
        <v>318</v>
      </c>
      <c r="G230" s="122" t="s">
        <v>128</v>
      </c>
      <c r="H230" s="123">
        <v>25.731999999999999</v>
      </c>
      <c r="I230" s="354"/>
      <c r="J230" s="354">
        <f>ROUND(I230*H230,2)</f>
        <v>0</v>
      </c>
      <c r="K230" s="121" t="s">
        <v>119</v>
      </c>
      <c r="L230" s="27"/>
      <c r="M230" s="124" t="s">
        <v>1</v>
      </c>
      <c r="N230" s="125" t="s">
        <v>32</v>
      </c>
      <c r="O230" s="126">
        <v>1.363</v>
      </c>
      <c r="P230" s="126">
        <f>O230*H230</f>
        <v>35.072719999999997</v>
      </c>
      <c r="Q230" s="126">
        <v>2.2151299999999998</v>
      </c>
      <c r="R230" s="126">
        <f>Q230*H230</f>
        <v>56.99973</v>
      </c>
      <c r="S230" s="126">
        <v>0</v>
      </c>
      <c r="T230" s="127">
        <f>S230*H230</f>
        <v>0</v>
      </c>
      <c r="AR230" s="128" t="s">
        <v>120</v>
      </c>
      <c r="AT230" s="128" t="s">
        <v>115</v>
      </c>
      <c r="AU230" s="128" t="s">
        <v>121</v>
      </c>
      <c r="AY230" s="15" t="s">
        <v>113</v>
      </c>
      <c r="BE230" s="129">
        <f>IF(N230="základná",J230,0)</f>
        <v>0</v>
      </c>
      <c r="BF230" s="129">
        <f>IF(N230="znížená",J230,0)</f>
        <v>0</v>
      </c>
      <c r="BG230" s="129">
        <f>IF(N230="zákl. prenesená",J230,0)</f>
        <v>0</v>
      </c>
      <c r="BH230" s="129">
        <f>IF(N230="zníž. prenesená",J230,0)</f>
        <v>0</v>
      </c>
      <c r="BI230" s="129">
        <f>IF(N230="nulová",J230,0)</f>
        <v>0</v>
      </c>
      <c r="BJ230" s="15" t="s">
        <v>121</v>
      </c>
      <c r="BK230" s="130">
        <f>ROUND(I230*H230,3)</f>
        <v>0</v>
      </c>
      <c r="BL230" s="15" t="s">
        <v>120</v>
      </c>
      <c r="BM230" s="128" t="s">
        <v>319</v>
      </c>
    </row>
    <row r="231" spans="2:65" s="12" customFormat="1">
      <c r="B231" s="131"/>
      <c r="D231" s="132" t="s">
        <v>123</v>
      </c>
      <c r="E231" s="133" t="s">
        <v>1</v>
      </c>
      <c r="F231" s="134" t="s">
        <v>320</v>
      </c>
      <c r="H231" s="135">
        <v>25.731999999999999</v>
      </c>
      <c r="I231" s="355"/>
      <c r="J231" s="355"/>
      <c r="L231" s="131"/>
      <c r="M231" s="136"/>
      <c r="N231" s="137"/>
      <c r="O231" s="137"/>
      <c r="P231" s="137"/>
      <c r="Q231" s="137"/>
      <c r="R231" s="137"/>
      <c r="S231" s="137"/>
      <c r="T231" s="138"/>
      <c r="AT231" s="133" t="s">
        <v>123</v>
      </c>
      <c r="AU231" s="133" t="s">
        <v>121</v>
      </c>
      <c r="AV231" s="12" t="s">
        <v>121</v>
      </c>
      <c r="AW231" s="12" t="s">
        <v>22</v>
      </c>
      <c r="AX231" s="12" t="s">
        <v>66</v>
      </c>
      <c r="AY231" s="133" t="s">
        <v>113</v>
      </c>
    </row>
    <row r="232" spans="2:65" s="13" customFormat="1">
      <c r="B232" s="139"/>
      <c r="D232" s="132" t="s">
        <v>123</v>
      </c>
      <c r="E232" s="140" t="s">
        <v>1</v>
      </c>
      <c r="F232" s="141" t="s">
        <v>125</v>
      </c>
      <c r="H232" s="142">
        <v>25.731999999999999</v>
      </c>
      <c r="I232" s="356"/>
      <c r="J232" s="356"/>
      <c r="L232" s="139"/>
      <c r="M232" s="143"/>
      <c r="N232" s="144"/>
      <c r="O232" s="144"/>
      <c r="P232" s="144"/>
      <c r="Q232" s="144"/>
      <c r="R232" s="144"/>
      <c r="S232" s="144"/>
      <c r="T232" s="145"/>
      <c r="AT232" s="140" t="s">
        <v>123</v>
      </c>
      <c r="AU232" s="140" t="s">
        <v>121</v>
      </c>
      <c r="AV232" s="13" t="s">
        <v>120</v>
      </c>
      <c r="AW232" s="13" t="s">
        <v>22</v>
      </c>
      <c r="AX232" s="13" t="s">
        <v>74</v>
      </c>
      <c r="AY232" s="140" t="s">
        <v>113</v>
      </c>
    </row>
    <row r="233" spans="2:65" s="1" customFormat="1" ht="24" customHeight="1">
      <c r="B233" s="118"/>
      <c r="C233" s="119" t="s">
        <v>321</v>
      </c>
      <c r="D233" s="119" t="s">
        <v>115</v>
      </c>
      <c r="E233" s="120" t="s">
        <v>322</v>
      </c>
      <c r="F233" s="121" t="s">
        <v>323</v>
      </c>
      <c r="G233" s="122" t="s">
        <v>118</v>
      </c>
      <c r="H233" s="123">
        <v>397.11</v>
      </c>
      <c r="I233" s="354"/>
      <c r="J233" s="354">
        <f t="shared" ref="J233:J240" si="0">ROUND(I233*H233,2)</f>
        <v>0</v>
      </c>
      <c r="K233" s="121" t="s">
        <v>1</v>
      </c>
      <c r="L233" s="27"/>
      <c r="M233" s="124" t="s">
        <v>1</v>
      </c>
      <c r="N233" s="125" t="s">
        <v>32</v>
      </c>
      <c r="O233" s="126">
        <v>0.20899999999999999</v>
      </c>
      <c r="P233" s="126">
        <f t="shared" ref="P233:P240" si="1">O233*H233</f>
        <v>82.995990000000006</v>
      </c>
      <c r="Q233" s="126">
        <v>9.4500000000000001E-2</v>
      </c>
      <c r="R233" s="126">
        <f t="shared" ref="R233:R240" si="2">Q233*H233</f>
        <v>37.526899999999998</v>
      </c>
      <c r="S233" s="126">
        <v>0</v>
      </c>
      <c r="T233" s="127">
        <f t="shared" ref="T233:T240" si="3">S233*H233</f>
        <v>0</v>
      </c>
      <c r="AR233" s="128" t="s">
        <v>120</v>
      </c>
      <c r="AT233" s="128" t="s">
        <v>115</v>
      </c>
      <c r="AU233" s="128" t="s">
        <v>121</v>
      </c>
      <c r="AY233" s="15" t="s">
        <v>113</v>
      </c>
      <c r="BE233" s="129">
        <f t="shared" ref="BE233:BE240" si="4">IF(N233="základná",J233,0)</f>
        <v>0</v>
      </c>
      <c r="BF233" s="129">
        <f t="shared" ref="BF233:BF240" si="5">IF(N233="znížená",J233,0)</f>
        <v>0</v>
      </c>
      <c r="BG233" s="129">
        <f t="shared" ref="BG233:BG240" si="6">IF(N233="zákl. prenesená",J233,0)</f>
        <v>0</v>
      </c>
      <c r="BH233" s="129">
        <f t="shared" ref="BH233:BH240" si="7">IF(N233="zníž. prenesená",J233,0)</f>
        <v>0</v>
      </c>
      <c r="BI233" s="129">
        <f t="shared" ref="BI233:BI240" si="8">IF(N233="nulová",J233,0)</f>
        <v>0</v>
      </c>
      <c r="BJ233" s="15" t="s">
        <v>121</v>
      </c>
      <c r="BK233" s="130">
        <f t="shared" ref="BK233:BK240" si="9">ROUND(I233*H233,3)</f>
        <v>0</v>
      </c>
      <c r="BL233" s="15" t="s">
        <v>120</v>
      </c>
      <c r="BM233" s="128" t="s">
        <v>324</v>
      </c>
    </row>
    <row r="234" spans="2:65" s="1" customFormat="1" ht="24" customHeight="1">
      <c r="B234" s="118"/>
      <c r="C234" s="146" t="s">
        <v>325</v>
      </c>
      <c r="D234" s="146" t="s">
        <v>191</v>
      </c>
      <c r="E234" s="147" t="s">
        <v>326</v>
      </c>
      <c r="F234" s="148" t="s">
        <v>327</v>
      </c>
      <c r="G234" s="149" t="s">
        <v>278</v>
      </c>
      <c r="H234" s="150">
        <v>169</v>
      </c>
      <c r="I234" s="357"/>
      <c r="J234" s="357">
        <f t="shared" si="0"/>
        <v>0</v>
      </c>
      <c r="K234" s="148" t="s">
        <v>1</v>
      </c>
      <c r="L234" s="151"/>
      <c r="M234" s="152" t="s">
        <v>1</v>
      </c>
      <c r="N234" s="153" t="s">
        <v>32</v>
      </c>
      <c r="O234" s="126">
        <v>0</v>
      </c>
      <c r="P234" s="126">
        <f t="shared" si="1"/>
        <v>0</v>
      </c>
      <c r="Q234" s="126">
        <v>1.9599999999999999E-2</v>
      </c>
      <c r="R234" s="126">
        <f t="shared" si="2"/>
        <v>3.3123999999999998</v>
      </c>
      <c r="S234" s="126">
        <v>0</v>
      </c>
      <c r="T234" s="127">
        <f t="shared" si="3"/>
        <v>0</v>
      </c>
      <c r="AR234" s="128" t="s">
        <v>155</v>
      </c>
      <c r="AT234" s="128" t="s">
        <v>191</v>
      </c>
      <c r="AU234" s="128" t="s">
        <v>121</v>
      </c>
      <c r="AY234" s="15" t="s">
        <v>113</v>
      </c>
      <c r="BE234" s="129">
        <f t="shared" si="4"/>
        <v>0</v>
      </c>
      <c r="BF234" s="129">
        <f t="shared" si="5"/>
        <v>0</v>
      </c>
      <c r="BG234" s="129">
        <f t="shared" si="6"/>
        <v>0</v>
      </c>
      <c r="BH234" s="129">
        <f t="shared" si="7"/>
        <v>0</v>
      </c>
      <c r="BI234" s="129">
        <f t="shared" si="8"/>
        <v>0</v>
      </c>
      <c r="BJ234" s="15" t="s">
        <v>121</v>
      </c>
      <c r="BK234" s="130">
        <f t="shared" si="9"/>
        <v>0</v>
      </c>
      <c r="BL234" s="15" t="s">
        <v>120</v>
      </c>
      <c r="BM234" s="128" t="s">
        <v>328</v>
      </c>
    </row>
    <row r="235" spans="2:65" s="1" customFormat="1" ht="36" customHeight="1">
      <c r="B235" s="118"/>
      <c r="C235" s="146" t="s">
        <v>329</v>
      </c>
      <c r="D235" s="146" t="s">
        <v>191</v>
      </c>
      <c r="E235" s="147" t="s">
        <v>330</v>
      </c>
      <c r="F235" s="148" t="s">
        <v>331</v>
      </c>
      <c r="G235" s="149" t="s">
        <v>278</v>
      </c>
      <c r="H235" s="150">
        <v>113</v>
      </c>
      <c r="I235" s="357"/>
      <c r="J235" s="357">
        <f t="shared" si="0"/>
        <v>0</v>
      </c>
      <c r="K235" s="148" t="s">
        <v>1</v>
      </c>
      <c r="L235" s="151"/>
      <c r="M235" s="152" t="s">
        <v>1</v>
      </c>
      <c r="N235" s="153" t="s">
        <v>32</v>
      </c>
      <c r="O235" s="126">
        <v>0</v>
      </c>
      <c r="P235" s="126">
        <f t="shared" si="1"/>
        <v>0</v>
      </c>
      <c r="Q235" s="126">
        <v>1.9599999999999999E-2</v>
      </c>
      <c r="R235" s="126">
        <f t="shared" si="2"/>
        <v>2.2147999999999999</v>
      </c>
      <c r="S235" s="126">
        <v>0</v>
      </c>
      <c r="T235" s="127">
        <f t="shared" si="3"/>
        <v>0</v>
      </c>
      <c r="AR235" s="128" t="s">
        <v>155</v>
      </c>
      <c r="AT235" s="128" t="s">
        <v>191</v>
      </c>
      <c r="AU235" s="128" t="s">
        <v>121</v>
      </c>
      <c r="AY235" s="15" t="s">
        <v>113</v>
      </c>
      <c r="BE235" s="129">
        <f t="shared" si="4"/>
        <v>0</v>
      </c>
      <c r="BF235" s="129">
        <f t="shared" si="5"/>
        <v>0</v>
      </c>
      <c r="BG235" s="129">
        <f t="shared" si="6"/>
        <v>0</v>
      </c>
      <c r="BH235" s="129">
        <f t="shared" si="7"/>
        <v>0</v>
      </c>
      <c r="BI235" s="129">
        <f t="shared" si="8"/>
        <v>0</v>
      </c>
      <c r="BJ235" s="15" t="s">
        <v>121</v>
      </c>
      <c r="BK235" s="130">
        <f t="shared" si="9"/>
        <v>0</v>
      </c>
      <c r="BL235" s="15" t="s">
        <v>120</v>
      </c>
      <c r="BM235" s="128" t="s">
        <v>332</v>
      </c>
    </row>
    <row r="236" spans="2:65" s="1" customFormat="1" ht="24" customHeight="1">
      <c r="B236" s="118"/>
      <c r="C236" s="146" t="s">
        <v>333</v>
      </c>
      <c r="D236" s="146" t="s">
        <v>191</v>
      </c>
      <c r="E236" s="147" t="s">
        <v>334</v>
      </c>
      <c r="F236" s="148" t="s">
        <v>335</v>
      </c>
      <c r="G236" s="149" t="s">
        <v>278</v>
      </c>
      <c r="H236" s="150">
        <v>116</v>
      </c>
      <c r="I236" s="357"/>
      <c r="J236" s="357">
        <f t="shared" si="0"/>
        <v>0</v>
      </c>
      <c r="K236" s="148" t="s">
        <v>1</v>
      </c>
      <c r="L236" s="151"/>
      <c r="M236" s="152" t="s">
        <v>1</v>
      </c>
      <c r="N236" s="153" t="s">
        <v>32</v>
      </c>
      <c r="O236" s="126">
        <v>0</v>
      </c>
      <c r="P236" s="126">
        <f t="shared" si="1"/>
        <v>0</v>
      </c>
      <c r="Q236" s="126">
        <v>2.1000000000000001E-2</v>
      </c>
      <c r="R236" s="126">
        <f t="shared" si="2"/>
        <v>2.4359999999999999</v>
      </c>
      <c r="S236" s="126">
        <v>0</v>
      </c>
      <c r="T236" s="127">
        <f t="shared" si="3"/>
        <v>0</v>
      </c>
      <c r="AR236" s="128" t="s">
        <v>155</v>
      </c>
      <c r="AT236" s="128" t="s">
        <v>191</v>
      </c>
      <c r="AU236" s="128" t="s">
        <v>121</v>
      </c>
      <c r="AY236" s="15" t="s">
        <v>113</v>
      </c>
      <c r="BE236" s="129">
        <f t="shared" si="4"/>
        <v>0</v>
      </c>
      <c r="BF236" s="129">
        <f t="shared" si="5"/>
        <v>0</v>
      </c>
      <c r="BG236" s="129">
        <f t="shared" si="6"/>
        <v>0</v>
      </c>
      <c r="BH236" s="129">
        <f t="shared" si="7"/>
        <v>0</v>
      </c>
      <c r="BI236" s="129">
        <f t="shared" si="8"/>
        <v>0</v>
      </c>
      <c r="BJ236" s="15" t="s">
        <v>121</v>
      </c>
      <c r="BK236" s="130">
        <f t="shared" si="9"/>
        <v>0</v>
      </c>
      <c r="BL236" s="15" t="s">
        <v>120</v>
      </c>
      <c r="BM236" s="128" t="s">
        <v>336</v>
      </c>
    </row>
    <row r="237" spans="2:65" s="1" customFormat="1" ht="36" customHeight="1">
      <c r="B237" s="118"/>
      <c r="C237" s="146" t="s">
        <v>337</v>
      </c>
      <c r="D237" s="146" t="s">
        <v>191</v>
      </c>
      <c r="E237" s="147" t="s">
        <v>338</v>
      </c>
      <c r="F237" s="148" t="s">
        <v>339</v>
      </c>
      <c r="G237" s="149" t="s">
        <v>278</v>
      </c>
      <c r="H237" s="150">
        <v>169</v>
      </c>
      <c r="I237" s="357"/>
      <c r="J237" s="357">
        <f t="shared" si="0"/>
        <v>0</v>
      </c>
      <c r="K237" s="148" t="s">
        <v>1</v>
      </c>
      <c r="L237" s="151"/>
      <c r="M237" s="152" t="s">
        <v>1</v>
      </c>
      <c r="N237" s="153" t="s">
        <v>32</v>
      </c>
      <c r="O237" s="126">
        <v>0</v>
      </c>
      <c r="P237" s="126">
        <f t="shared" si="1"/>
        <v>0</v>
      </c>
      <c r="Q237" s="126">
        <v>2.3E-3</v>
      </c>
      <c r="R237" s="126">
        <f t="shared" si="2"/>
        <v>0.38869999999999999</v>
      </c>
      <c r="S237" s="126">
        <v>0</v>
      </c>
      <c r="T237" s="127">
        <f t="shared" si="3"/>
        <v>0</v>
      </c>
      <c r="AR237" s="128" t="s">
        <v>155</v>
      </c>
      <c r="AT237" s="128" t="s">
        <v>191</v>
      </c>
      <c r="AU237" s="128" t="s">
        <v>121</v>
      </c>
      <c r="AY237" s="15" t="s">
        <v>113</v>
      </c>
      <c r="BE237" s="129">
        <f t="shared" si="4"/>
        <v>0</v>
      </c>
      <c r="BF237" s="129">
        <f t="shared" si="5"/>
        <v>0</v>
      </c>
      <c r="BG237" s="129">
        <f t="shared" si="6"/>
        <v>0</v>
      </c>
      <c r="BH237" s="129">
        <f t="shared" si="7"/>
        <v>0</v>
      </c>
      <c r="BI237" s="129">
        <f t="shared" si="8"/>
        <v>0</v>
      </c>
      <c r="BJ237" s="15" t="s">
        <v>121</v>
      </c>
      <c r="BK237" s="130">
        <f t="shared" si="9"/>
        <v>0</v>
      </c>
      <c r="BL237" s="15" t="s">
        <v>120</v>
      </c>
      <c r="BM237" s="128" t="s">
        <v>340</v>
      </c>
    </row>
    <row r="238" spans="2:65" s="1" customFormat="1" ht="36" customHeight="1">
      <c r="B238" s="118"/>
      <c r="C238" s="146" t="s">
        <v>341</v>
      </c>
      <c r="D238" s="146" t="s">
        <v>191</v>
      </c>
      <c r="E238" s="147" t="s">
        <v>342</v>
      </c>
      <c r="F238" s="148" t="s">
        <v>343</v>
      </c>
      <c r="G238" s="149" t="s">
        <v>278</v>
      </c>
      <c r="H238" s="150">
        <v>113</v>
      </c>
      <c r="I238" s="357"/>
      <c r="J238" s="357">
        <f t="shared" si="0"/>
        <v>0</v>
      </c>
      <c r="K238" s="148" t="s">
        <v>1</v>
      </c>
      <c r="L238" s="151"/>
      <c r="M238" s="152" t="s">
        <v>1</v>
      </c>
      <c r="N238" s="153" t="s">
        <v>32</v>
      </c>
      <c r="O238" s="126">
        <v>0</v>
      </c>
      <c r="P238" s="126">
        <f t="shared" si="1"/>
        <v>0</v>
      </c>
      <c r="Q238" s="126">
        <v>8.0000000000000004E-4</v>
      </c>
      <c r="R238" s="126">
        <f t="shared" si="2"/>
        <v>9.0399999999999994E-2</v>
      </c>
      <c r="S238" s="126">
        <v>0</v>
      </c>
      <c r="T238" s="127">
        <f t="shared" si="3"/>
        <v>0</v>
      </c>
      <c r="AR238" s="128" t="s">
        <v>155</v>
      </c>
      <c r="AT238" s="128" t="s">
        <v>191</v>
      </c>
      <c r="AU238" s="128" t="s">
        <v>121</v>
      </c>
      <c r="AY238" s="15" t="s">
        <v>113</v>
      </c>
      <c r="BE238" s="129">
        <f t="shared" si="4"/>
        <v>0</v>
      </c>
      <c r="BF238" s="129">
        <f t="shared" si="5"/>
        <v>0</v>
      </c>
      <c r="BG238" s="129">
        <f t="shared" si="6"/>
        <v>0</v>
      </c>
      <c r="BH238" s="129">
        <f t="shared" si="7"/>
        <v>0</v>
      </c>
      <c r="BI238" s="129">
        <f t="shared" si="8"/>
        <v>0</v>
      </c>
      <c r="BJ238" s="15" t="s">
        <v>121</v>
      </c>
      <c r="BK238" s="130">
        <f t="shared" si="9"/>
        <v>0</v>
      </c>
      <c r="BL238" s="15" t="s">
        <v>120</v>
      </c>
      <c r="BM238" s="128" t="s">
        <v>344</v>
      </c>
    </row>
    <row r="239" spans="2:65" s="1" customFormat="1" ht="36" customHeight="1">
      <c r="B239" s="118"/>
      <c r="C239" s="146" t="s">
        <v>345</v>
      </c>
      <c r="D239" s="146" t="s">
        <v>191</v>
      </c>
      <c r="E239" s="147" t="s">
        <v>346</v>
      </c>
      <c r="F239" s="148" t="s">
        <v>347</v>
      </c>
      <c r="G239" s="149" t="s">
        <v>278</v>
      </c>
      <c r="H239" s="150">
        <v>116</v>
      </c>
      <c r="I239" s="357"/>
      <c r="J239" s="357">
        <f t="shared" si="0"/>
        <v>0</v>
      </c>
      <c r="K239" s="148" t="s">
        <v>1</v>
      </c>
      <c r="L239" s="151"/>
      <c r="M239" s="152" t="s">
        <v>1</v>
      </c>
      <c r="N239" s="153" t="s">
        <v>32</v>
      </c>
      <c r="O239" s="126">
        <v>0</v>
      </c>
      <c r="P239" s="126">
        <f t="shared" si="1"/>
        <v>0</v>
      </c>
      <c r="Q239" s="126">
        <v>1.6000000000000001E-3</v>
      </c>
      <c r="R239" s="126">
        <f t="shared" si="2"/>
        <v>0.18559999999999999</v>
      </c>
      <c r="S239" s="126">
        <v>0</v>
      </c>
      <c r="T239" s="127">
        <f t="shared" si="3"/>
        <v>0</v>
      </c>
      <c r="AR239" s="128" t="s">
        <v>155</v>
      </c>
      <c r="AT239" s="128" t="s">
        <v>191</v>
      </c>
      <c r="AU239" s="128" t="s">
        <v>121</v>
      </c>
      <c r="AY239" s="15" t="s">
        <v>113</v>
      </c>
      <c r="BE239" s="129">
        <f t="shared" si="4"/>
        <v>0</v>
      </c>
      <c r="BF239" s="129">
        <f t="shared" si="5"/>
        <v>0</v>
      </c>
      <c r="BG239" s="129">
        <f t="shared" si="6"/>
        <v>0</v>
      </c>
      <c r="BH239" s="129">
        <f t="shared" si="7"/>
        <v>0</v>
      </c>
      <c r="BI239" s="129">
        <f t="shared" si="8"/>
        <v>0</v>
      </c>
      <c r="BJ239" s="15" t="s">
        <v>121</v>
      </c>
      <c r="BK239" s="130">
        <f t="shared" si="9"/>
        <v>0</v>
      </c>
      <c r="BL239" s="15" t="s">
        <v>120</v>
      </c>
      <c r="BM239" s="128" t="s">
        <v>348</v>
      </c>
    </row>
    <row r="240" spans="2:65" s="1" customFormat="1" ht="36" customHeight="1">
      <c r="B240" s="118"/>
      <c r="C240" s="119" t="s">
        <v>349</v>
      </c>
      <c r="D240" s="119" t="s">
        <v>115</v>
      </c>
      <c r="E240" s="120" t="s">
        <v>350</v>
      </c>
      <c r="F240" s="121" t="s">
        <v>351</v>
      </c>
      <c r="G240" s="122" t="s">
        <v>278</v>
      </c>
      <c r="H240" s="123">
        <v>8</v>
      </c>
      <c r="I240" s="354"/>
      <c r="J240" s="354">
        <f t="shared" si="0"/>
        <v>0</v>
      </c>
      <c r="K240" s="121" t="s">
        <v>1</v>
      </c>
      <c r="L240" s="27"/>
      <c r="M240" s="124" t="s">
        <v>1</v>
      </c>
      <c r="N240" s="125" t="s">
        <v>32</v>
      </c>
      <c r="O240" s="126">
        <v>0.67630000000000001</v>
      </c>
      <c r="P240" s="126">
        <f t="shared" si="1"/>
        <v>5.4104000000000001</v>
      </c>
      <c r="Q240" s="126">
        <v>0.20108999999999999</v>
      </c>
      <c r="R240" s="126">
        <f t="shared" si="2"/>
        <v>1.6087199999999999</v>
      </c>
      <c r="S240" s="126">
        <v>0</v>
      </c>
      <c r="T240" s="127">
        <f t="shared" si="3"/>
        <v>0</v>
      </c>
      <c r="AR240" s="128" t="s">
        <v>120</v>
      </c>
      <c r="AT240" s="128" t="s">
        <v>115</v>
      </c>
      <c r="AU240" s="128" t="s">
        <v>121</v>
      </c>
      <c r="AY240" s="15" t="s">
        <v>113</v>
      </c>
      <c r="BE240" s="129">
        <f t="shared" si="4"/>
        <v>0</v>
      </c>
      <c r="BF240" s="129">
        <f t="shared" si="5"/>
        <v>0</v>
      </c>
      <c r="BG240" s="129">
        <f t="shared" si="6"/>
        <v>0</v>
      </c>
      <c r="BH240" s="129">
        <f t="shared" si="7"/>
        <v>0</v>
      </c>
      <c r="BI240" s="129">
        <f t="shared" si="8"/>
        <v>0</v>
      </c>
      <c r="BJ240" s="15" t="s">
        <v>121</v>
      </c>
      <c r="BK240" s="130">
        <f t="shared" si="9"/>
        <v>0</v>
      </c>
      <c r="BL240" s="15" t="s">
        <v>120</v>
      </c>
      <c r="BM240" s="128" t="s">
        <v>352</v>
      </c>
    </row>
    <row r="241" spans="2:65" s="12" customFormat="1">
      <c r="B241" s="131"/>
      <c r="D241" s="132" t="s">
        <v>123</v>
      </c>
      <c r="E241" s="133" t="s">
        <v>1</v>
      </c>
      <c r="F241" s="134" t="s">
        <v>155</v>
      </c>
      <c r="H241" s="135">
        <v>8</v>
      </c>
      <c r="I241" s="355"/>
      <c r="J241" s="355"/>
      <c r="L241" s="131"/>
      <c r="M241" s="136"/>
      <c r="N241" s="137"/>
      <c r="O241" s="137"/>
      <c r="P241" s="137"/>
      <c r="Q241" s="137"/>
      <c r="R241" s="137"/>
      <c r="S241" s="137"/>
      <c r="T241" s="138"/>
      <c r="AT241" s="133" t="s">
        <v>123</v>
      </c>
      <c r="AU241" s="133" t="s">
        <v>121</v>
      </c>
      <c r="AV241" s="12" t="s">
        <v>121</v>
      </c>
      <c r="AW241" s="12" t="s">
        <v>22</v>
      </c>
      <c r="AX241" s="12" t="s">
        <v>66</v>
      </c>
      <c r="AY241" s="133" t="s">
        <v>113</v>
      </c>
    </row>
    <row r="242" spans="2:65" s="13" customFormat="1">
      <c r="B242" s="139"/>
      <c r="D242" s="132" t="s">
        <v>123</v>
      </c>
      <c r="E242" s="140" t="s">
        <v>1</v>
      </c>
      <c r="F242" s="141" t="s">
        <v>125</v>
      </c>
      <c r="H242" s="142">
        <v>8</v>
      </c>
      <c r="I242" s="356"/>
      <c r="J242" s="356"/>
      <c r="L242" s="139"/>
      <c r="M242" s="143"/>
      <c r="N242" s="144"/>
      <c r="O242" s="144"/>
      <c r="P242" s="144"/>
      <c r="Q242" s="144"/>
      <c r="R242" s="144"/>
      <c r="S242" s="144"/>
      <c r="T242" s="145"/>
      <c r="AT242" s="140" t="s">
        <v>123</v>
      </c>
      <c r="AU242" s="140" t="s">
        <v>121</v>
      </c>
      <c r="AV242" s="13" t="s">
        <v>120</v>
      </c>
      <c r="AW242" s="13" t="s">
        <v>22</v>
      </c>
      <c r="AX242" s="13" t="s">
        <v>74</v>
      </c>
      <c r="AY242" s="140" t="s">
        <v>113</v>
      </c>
    </row>
    <row r="243" spans="2:65" s="1" customFormat="1" ht="36" customHeight="1">
      <c r="B243" s="118"/>
      <c r="C243" s="146" t="s">
        <v>353</v>
      </c>
      <c r="D243" s="146" t="s">
        <v>191</v>
      </c>
      <c r="E243" s="147" t="s">
        <v>354</v>
      </c>
      <c r="F243" s="148" t="s">
        <v>355</v>
      </c>
      <c r="G243" s="149" t="s">
        <v>278</v>
      </c>
      <c r="H243" s="150">
        <v>8</v>
      </c>
      <c r="I243" s="357"/>
      <c r="J243" s="357">
        <f>ROUND(I243*H243,2)</f>
        <v>0</v>
      </c>
      <c r="K243" s="148" t="s">
        <v>1</v>
      </c>
      <c r="L243" s="151"/>
      <c r="M243" s="152" t="s">
        <v>1</v>
      </c>
      <c r="N243" s="153" t="s">
        <v>32</v>
      </c>
      <c r="O243" s="126">
        <v>0</v>
      </c>
      <c r="P243" s="126">
        <f>O243*H243</f>
        <v>0</v>
      </c>
      <c r="Q243" s="126">
        <v>3.5700000000000003E-2</v>
      </c>
      <c r="R243" s="126">
        <f>Q243*H243</f>
        <v>0.28560000000000002</v>
      </c>
      <c r="S243" s="126">
        <v>0</v>
      </c>
      <c r="T243" s="127">
        <f>S243*H243</f>
        <v>0</v>
      </c>
      <c r="AR243" s="128" t="s">
        <v>155</v>
      </c>
      <c r="AT243" s="128" t="s">
        <v>191</v>
      </c>
      <c r="AU243" s="128" t="s">
        <v>121</v>
      </c>
      <c r="AY243" s="15" t="s">
        <v>113</v>
      </c>
      <c r="BE243" s="129">
        <f>IF(N243="základná",J243,0)</f>
        <v>0</v>
      </c>
      <c r="BF243" s="129">
        <f>IF(N243="znížená",J243,0)</f>
        <v>0</v>
      </c>
      <c r="BG243" s="129">
        <f>IF(N243="zákl. prenesená",J243,0)</f>
        <v>0</v>
      </c>
      <c r="BH243" s="129">
        <f>IF(N243="zníž. prenesená",J243,0)</f>
        <v>0</v>
      </c>
      <c r="BI243" s="129">
        <f>IF(N243="nulová",J243,0)</f>
        <v>0</v>
      </c>
      <c r="BJ243" s="15" t="s">
        <v>121</v>
      </c>
      <c r="BK243" s="130">
        <f>ROUND(I243*H243,3)</f>
        <v>0</v>
      </c>
      <c r="BL243" s="15" t="s">
        <v>120</v>
      </c>
      <c r="BM243" s="128" t="s">
        <v>356</v>
      </c>
    </row>
    <row r="244" spans="2:65" s="1" customFormat="1" ht="36" customHeight="1">
      <c r="B244" s="118"/>
      <c r="C244" s="146" t="s">
        <v>357</v>
      </c>
      <c r="D244" s="146" t="s">
        <v>191</v>
      </c>
      <c r="E244" s="147" t="s">
        <v>358</v>
      </c>
      <c r="F244" s="148" t="s">
        <v>359</v>
      </c>
      <c r="G244" s="149" t="s">
        <v>278</v>
      </c>
      <c r="H244" s="150">
        <v>8</v>
      </c>
      <c r="I244" s="357"/>
      <c r="J244" s="357">
        <f>ROUND(I244*H244,2)</f>
        <v>0</v>
      </c>
      <c r="K244" s="148" t="s">
        <v>1</v>
      </c>
      <c r="L244" s="151"/>
      <c r="M244" s="152" t="s">
        <v>1</v>
      </c>
      <c r="N244" s="153" t="s">
        <v>32</v>
      </c>
      <c r="O244" s="126">
        <v>0</v>
      </c>
      <c r="P244" s="126">
        <f>O244*H244</f>
        <v>0</v>
      </c>
      <c r="Q244" s="126">
        <v>2.8E-3</v>
      </c>
      <c r="R244" s="126">
        <f>Q244*H244</f>
        <v>2.24E-2</v>
      </c>
      <c r="S244" s="126">
        <v>0</v>
      </c>
      <c r="T244" s="127">
        <f>S244*H244</f>
        <v>0</v>
      </c>
      <c r="AR244" s="128" t="s">
        <v>155</v>
      </c>
      <c r="AT244" s="128" t="s">
        <v>191</v>
      </c>
      <c r="AU244" s="128" t="s">
        <v>121</v>
      </c>
      <c r="AY244" s="15" t="s">
        <v>113</v>
      </c>
      <c r="BE244" s="129">
        <f>IF(N244="základná",J244,0)</f>
        <v>0</v>
      </c>
      <c r="BF244" s="129">
        <f>IF(N244="znížená",J244,0)</f>
        <v>0</v>
      </c>
      <c r="BG244" s="129">
        <f>IF(N244="zákl. prenesená",J244,0)</f>
        <v>0</v>
      </c>
      <c r="BH244" s="129">
        <f>IF(N244="zníž. prenesená",J244,0)</f>
        <v>0</v>
      </c>
      <c r="BI244" s="129">
        <f>IF(N244="nulová",J244,0)</f>
        <v>0</v>
      </c>
      <c r="BJ244" s="15" t="s">
        <v>121</v>
      </c>
      <c r="BK244" s="130">
        <f>ROUND(I244*H244,3)</f>
        <v>0</v>
      </c>
      <c r="BL244" s="15" t="s">
        <v>120</v>
      </c>
      <c r="BM244" s="128" t="s">
        <v>360</v>
      </c>
    </row>
    <row r="245" spans="2:65" s="1" customFormat="1" ht="16.5" customHeight="1">
      <c r="B245" s="118"/>
      <c r="C245" s="119" t="s">
        <v>361</v>
      </c>
      <c r="D245" s="119" t="s">
        <v>115</v>
      </c>
      <c r="E245" s="120" t="s">
        <v>362</v>
      </c>
      <c r="F245" s="121" t="s">
        <v>363</v>
      </c>
      <c r="G245" s="122" t="s">
        <v>177</v>
      </c>
      <c r="H245" s="123">
        <v>123.13</v>
      </c>
      <c r="I245" s="354"/>
      <c r="J245" s="354">
        <f>ROUND(I245*H245,2)</f>
        <v>0</v>
      </c>
      <c r="K245" s="121" t="s">
        <v>119</v>
      </c>
      <c r="L245" s="27"/>
      <c r="M245" s="124" t="s">
        <v>1</v>
      </c>
      <c r="N245" s="125" t="s">
        <v>32</v>
      </c>
      <c r="O245" s="126">
        <v>0.59799999999999998</v>
      </c>
      <c r="P245" s="126">
        <f>O245*H245</f>
        <v>73.631739999999994</v>
      </c>
      <c r="Q245" s="126">
        <v>0</v>
      </c>
      <c r="R245" s="126">
        <f>Q245*H245</f>
        <v>0</v>
      </c>
      <c r="S245" s="126">
        <v>0</v>
      </c>
      <c r="T245" s="127">
        <f>S245*H245</f>
        <v>0</v>
      </c>
      <c r="AR245" s="128" t="s">
        <v>120</v>
      </c>
      <c r="AT245" s="128" t="s">
        <v>115</v>
      </c>
      <c r="AU245" s="128" t="s">
        <v>121</v>
      </c>
      <c r="AY245" s="15" t="s">
        <v>113</v>
      </c>
      <c r="BE245" s="129">
        <f>IF(N245="základná",J245,0)</f>
        <v>0</v>
      </c>
      <c r="BF245" s="129">
        <f>IF(N245="znížená",J245,0)</f>
        <v>0</v>
      </c>
      <c r="BG245" s="129">
        <f>IF(N245="zákl. prenesená",J245,0)</f>
        <v>0</v>
      </c>
      <c r="BH245" s="129">
        <f>IF(N245="zníž. prenesená",J245,0)</f>
        <v>0</v>
      </c>
      <c r="BI245" s="129">
        <f>IF(N245="nulová",J245,0)</f>
        <v>0</v>
      </c>
      <c r="BJ245" s="15" t="s">
        <v>121</v>
      </c>
      <c r="BK245" s="130">
        <f>ROUND(I245*H245,3)</f>
        <v>0</v>
      </c>
      <c r="BL245" s="15" t="s">
        <v>120</v>
      </c>
      <c r="BM245" s="128" t="s">
        <v>364</v>
      </c>
    </row>
    <row r="246" spans="2:65" s="1" customFormat="1" ht="24" customHeight="1">
      <c r="B246" s="118"/>
      <c r="C246" s="119" t="s">
        <v>365</v>
      </c>
      <c r="D246" s="119" t="s">
        <v>115</v>
      </c>
      <c r="E246" s="120" t="s">
        <v>366</v>
      </c>
      <c r="F246" s="121" t="s">
        <v>367</v>
      </c>
      <c r="G246" s="122" t="s">
        <v>177</v>
      </c>
      <c r="H246" s="123">
        <v>861.91</v>
      </c>
      <c r="I246" s="354"/>
      <c r="J246" s="354">
        <f>ROUND(I246*H246,2)</f>
        <v>0</v>
      </c>
      <c r="K246" s="121" t="s">
        <v>119</v>
      </c>
      <c r="L246" s="27"/>
      <c r="M246" s="124" t="s">
        <v>1</v>
      </c>
      <c r="N246" s="125" t="s">
        <v>32</v>
      </c>
      <c r="O246" s="126">
        <v>7.0000000000000001E-3</v>
      </c>
      <c r="P246" s="126">
        <f>O246*H246</f>
        <v>6.0333699999999997</v>
      </c>
      <c r="Q246" s="126">
        <v>0</v>
      </c>
      <c r="R246" s="126">
        <f>Q246*H246</f>
        <v>0</v>
      </c>
      <c r="S246" s="126">
        <v>0</v>
      </c>
      <c r="T246" s="127">
        <f>S246*H246</f>
        <v>0</v>
      </c>
      <c r="AR246" s="128" t="s">
        <v>120</v>
      </c>
      <c r="AT246" s="128" t="s">
        <v>115</v>
      </c>
      <c r="AU246" s="128" t="s">
        <v>121</v>
      </c>
      <c r="AY246" s="15" t="s">
        <v>113</v>
      </c>
      <c r="BE246" s="129">
        <f>IF(N246="základná",J246,0)</f>
        <v>0</v>
      </c>
      <c r="BF246" s="129">
        <f>IF(N246="znížená",J246,0)</f>
        <v>0</v>
      </c>
      <c r="BG246" s="129">
        <f>IF(N246="zákl. prenesená",J246,0)</f>
        <v>0</v>
      </c>
      <c r="BH246" s="129">
        <f>IF(N246="zníž. prenesená",J246,0)</f>
        <v>0</v>
      </c>
      <c r="BI246" s="129">
        <f>IF(N246="nulová",J246,0)</f>
        <v>0</v>
      </c>
      <c r="BJ246" s="15" t="s">
        <v>121</v>
      </c>
      <c r="BK246" s="130">
        <f>ROUND(I246*H246,3)</f>
        <v>0</v>
      </c>
      <c r="BL246" s="15" t="s">
        <v>120</v>
      </c>
      <c r="BM246" s="128" t="s">
        <v>368</v>
      </c>
    </row>
    <row r="247" spans="2:65" s="12" customFormat="1">
      <c r="B247" s="131"/>
      <c r="D247" s="132" t="s">
        <v>123</v>
      </c>
      <c r="F247" s="134" t="s">
        <v>369</v>
      </c>
      <c r="H247" s="135">
        <v>861.91</v>
      </c>
      <c r="I247" s="355"/>
      <c r="J247" s="355"/>
      <c r="L247" s="131"/>
      <c r="M247" s="136"/>
      <c r="N247" s="137"/>
      <c r="O247" s="137"/>
      <c r="P247" s="137"/>
      <c r="Q247" s="137"/>
      <c r="R247" s="137"/>
      <c r="S247" s="137"/>
      <c r="T247" s="138"/>
      <c r="AT247" s="133" t="s">
        <v>123</v>
      </c>
      <c r="AU247" s="133" t="s">
        <v>121</v>
      </c>
      <c r="AV247" s="12" t="s">
        <v>121</v>
      </c>
      <c r="AW247" s="12" t="s">
        <v>3</v>
      </c>
      <c r="AX247" s="12" t="s">
        <v>74</v>
      </c>
      <c r="AY247" s="133" t="s">
        <v>113</v>
      </c>
    </row>
    <row r="248" spans="2:65" s="1" customFormat="1" ht="24" customHeight="1">
      <c r="B248" s="118"/>
      <c r="C248" s="119" t="s">
        <v>370</v>
      </c>
      <c r="D248" s="119" t="s">
        <v>115</v>
      </c>
      <c r="E248" s="120" t="s">
        <v>371</v>
      </c>
      <c r="F248" s="121" t="s">
        <v>372</v>
      </c>
      <c r="G248" s="122" t="s">
        <v>177</v>
      </c>
      <c r="H248" s="123">
        <v>123.13</v>
      </c>
      <c r="I248" s="354"/>
      <c r="J248" s="354">
        <f>ROUND(I248*H248,2)</f>
        <v>0</v>
      </c>
      <c r="K248" s="121" t="s">
        <v>119</v>
      </c>
      <c r="L248" s="27"/>
      <c r="M248" s="124" t="s">
        <v>1</v>
      </c>
      <c r="N248" s="125" t="s">
        <v>32</v>
      </c>
      <c r="O248" s="126">
        <v>0.14899999999999999</v>
      </c>
      <c r="P248" s="126">
        <f>O248*H248</f>
        <v>18.34637</v>
      </c>
      <c r="Q248" s="126">
        <v>0</v>
      </c>
      <c r="R248" s="126">
        <f>Q248*H248</f>
        <v>0</v>
      </c>
      <c r="S248" s="126">
        <v>0</v>
      </c>
      <c r="T248" s="127">
        <f>S248*H248</f>
        <v>0</v>
      </c>
      <c r="AR248" s="128" t="s">
        <v>120</v>
      </c>
      <c r="AT248" s="128" t="s">
        <v>115</v>
      </c>
      <c r="AU248" s="128" t="s">
        <v>121</v>
      </c>
      <c r="AY248" s="15" t="s">
        <v>113</v>
      </c>
      <c r="BE248" s="129">
        <f>IF(N248="základná",J248,0)</f>
        <v>0</v>
      </c>
      <c r="BF248" s="129">
        <f>IF(N248="znížená",J248,0)</f>
        <v>0</v>
      </c>
      <c r="BG248" s="129">
        <f>IF(N248="zákl. prenesená",J248,0)</f>
        <v>0</v>
      </c>
      <c r="BH248" s="129">
        <f>IF(N248="zníž. prenesená",J248,0)</f>
        <v>0</v>
      </c>
      <c r="BI248" s="129">
        <f>IF(N248="nulová",J248,0)</f>
        <v>0</v>
      </c>
      <c r="BJ248" s="15" t="s">
        <v>121</v>
      </c>
      <c r="BK248" s="130">
        <f>ROUND(I248*H248,3)</f>
        <v>0</v>
      </c>
      <c r="BL248" s="15" t="s">
        <v>120</v>
      </c>
      <c r="BM248" s="128" t="s">
        <v>373</v>
      </c>
    </row>
    <row r="249" spans="2:65" s="1" customFormat="1" ht="24" customHeight="1">
      <c r="B249" s="118"/>
      <c r="C249" s="119" t="s">
        <v>374</v>
      </c>
      <c r="D249" s="119" t="s">
        <v>115</v>
      </c>
      <c r="E249" s="120" t="s">
        <v>375</v>
      </c>
      <c r="F249" s="121" t="s">
        <v>376</v>
      </c>
      <c r="G249" s="122" t="s">
        <v>177</v>
      </c>
      <c r="H249" s="123">
        <v>123.13</v>
      </c>
      <c r="I249" s="354"/>
      <c r="J249" s="354">
        <f>ROUND(I249*H249,2)</f>
        <v>0</v>
      </c>
      <c r="K249" s="121" t="s">
        <v>119</v>
      </c>
      <c r="L249" s="27"/>
      <c r="M249" s="124" t="s">
        <v>1</v>
      </c>
      <c r="N249" s="125" t="s">
        <v>32</v>
      </c>
      <c r="O249" s="126">
        <v>0</v>
      </c>
      <c r="P249" s="126">
        <f>O249*H249</f>
        <v>0</v>
      </c>
      <c r="Q249" s="126">
        <v>0</v>
      </c>
      <c r="R249" s="126">
        <f>Q249*H249</f>
        <v>0</v>
      </c>
      <c r="S249" s="126">
        <v>0</v>
      </c>
      <c r="T249" s="127">
        <f>S249*H249</f>
        <v>0</v>
      </c>
      <c r="AR249" s="128" t="s">
        <v>120</v>
      </c>
      <c r="AT249" s="128" t="s">
        <v>115</v>
      </c>
      <c r="AU249" s="128" t="s">
        <v>121</v>
      </c>
      <c r="AY249" s="15" t="s">
        <v>113</v>
      </c>
      <c r="BE249" s="129">
        <f>IF(N249="základná",J249,0)</f>
        <v>0</v>
      </c>
      <c r="BF249" s="129">
        <f>IF(N249="znížená",J249,0)</f>
        <v>0</v>
      </c>
      <c r="BG249" s="129">
        <f>IF(N249="zákl. prenesená",J249,0)</f>
        <v>0</v>
      </c>
      <c r="BH249" s="129">
        <f>IF(N249="zníž. prenesená",J249,0)</f>
        <v>0</v>
      </c>
      <c r="BI249" s="129">
        <f>IF(N249="nulová",J249,0)</f>
        <v>0</v>
      </c>
      <c r="BJ249" s="15" t="s">
        <v>121</v>
      </c>
      <c r="BK249" s="130">
        <f>ROUND(I249*H249,3)</f>
        <v>0</v>
      </c>
      <c r="BL249" s="15" t="s">
        <v>120</v>
      </c>
      <c r="BM249" s="128" t="s">
        <v>377</v>
      </c>
    </row>
    <row r="250" spans="2:65" s="11" customFormat="1" ht="22.95" customHeight="1">
      <c r="B250" s="108"/>
      <c r="D250" s="109" t="s">
        <v>65</v>
      </c>
      <c r="E250" s="117" t="s">
        <v>378</v>
      </c>
      <c r="F250" s="117" t="s">
        <v>379</v>
      </c>
      <c r="I250" s="358"/>
      <c r="J250" s="361">
        <f>J251</f>
        <v>0</v>
      </c>
      <c r="L250" s="108"/>
      <c r="M250" s="111"/>
      <c r="N250" s="112"/>
      <c r="O250" s="112"/>
      <c r="P250" s="113">
        <f>P251</f>
        <v>153.47968</v>
      </c>
      <c r="Q250" s="112"/>
      <c r="R250" s="113">
        <f>R251</f>
        <v>0</v>
      </c>
      <c r="S250" s="112"/>
      <c r="T250" s="114">
        <f>T251</f>
        <v>0</v>
      </c>
      <c r="AR250" s="109" t="s">
        <v>74</v>
      </c>
      <c r="AT250" s="115" t="s">
        <v>65</v>
      </c>
      <c r="AU250" s="115" t="s">
        <v>74</v>
      </c>
      <c r="AY250" s="109" t="s">
        <v>113</v>
      </c>
      <c r="BK250" s="116">
        <f>BK251</f>
        <v>0</v>
      </c>
    </row>
    <row r="251" spans="2:65" s="1" customFormat="1" ht="24" customHeight="1">
      <c r="B251" s="118"/>
      <c r="C251" s="119" t="s">
        <v>380</v>
      </c>
      <c r="D251" s="119" t="s">
        <v>115</v>
      </c>
      <c r="E251" s="120" t="s">
        <v>381</v>
      </c>
      <c r="F251" s="121" t="s">
        <v>382</v>
      </c>
      <c r="G251" s="122" t="s">
        <v>177</v>
      </c>
      <c r="H251" s="123">
        <v>3265.5250000000001</v>
      </c>
      <c r="I251" s="354"/>
      <c r="J251" s="354">
        <f>ROUND(I251*H251,2)</f>
        <v>0</v>
      </c>
      <c r="K251" s="121" t="s">
        <v>119</v>
      </c>
      <c r="L251" s="27"/>
      <c r="M251" s="124" t="s">
        <v>1</v>
      </c>
      <c r="N251" s="125" t="s">
        <v>32</v>
      </c>
      <c r="O251" s="126">
        <v>4.7E-2</v>
      </c>
      <c r="P251" s="126">
        <f>O251*H251</f>
        <v>153.47968</v>
      </c>
      <c r="Q251" s="126">
        <v>0</v>
      </c>
      <c r="R251" s="126">
        <f>Q251*H251</f>
        <v>0</v>
      </c>
      <c r="S251" s="126">
        <v>0</v>
      </c>
      <c r="T251" s="127">
        <f>S251*H251</f>
        <v>0</v>
      </c>
      <c r="AR251" s="128" t="s">
        <v>120</v>
      </c>
      <c r="AT251" s="128" t="s">
        <v>115</v>
      </c>
      <c r="AU251" s="128" t="s">
        <v>121</v>
      </c>
      <c r="AY251" s="15" t="s">
        <v>113</v>
      </c>
      <c r="BE251" s="129">
        <f>IF(N251="základná",J251,0)</f>
        <v>0</v>
      </c>
      <c r="BF251" s="129">
        <f>IF(N251="znížená",J251,0)</f>
        <v>0</v>
      </c>
      <c r="BG251" s="129">
        <f>IF(N251="zákl. prenesená",J251,0)</f>
        <v>0</v>
      </c>
      <c r="BH251" s="129">
        <f>IF(N251="zníž. prenesená",J251,0)</f>
        <v>0</v>
      </c>
      <c r="BI251" s="129">
        <f>IF(N251="nulová",J251,0)</f>
        <v>0</v>
      </c>
      <c r="BJ251" s="15" t="s">
        <v>121</v>
      </c>
      <c r="BK251" s="130">
        <f>ROUND(I251*H251,3)</f>
        <v>0</v>
      </c>
      <c r="BL251" s="15" t="s">
        <v>120</v>
      </c>
      <c r="BM251" s="128" t="s">
        <v>383</v>
      </c>
    </row>
    <row r="252" spans="2:65" s="11" customFormat="1" ht="25.95" customHeight="1">
      <c r="B252" s="108"/>
      <c r="D252" s="109" t="s">
        <v>65</v>
      </c>
      <c r="E252" s="110" t="s">
        <v>384</v>
      </c>
      <c r="F252" s="110" t="s">
        <v>385</v>
      </c>
      <c r="I252" s="358"/>
      <c r="J252" s="360">
        <f>SUM(J253:J258)</f>
        <v>0</v>
      </c>
      <c r="L252" s="108"/>
      <c r="M252" s="111"/>
      <c r="N252" s="112"/>
      <c r="O252" s="112"/>
      <c r="P252" s="113">
        <f>SUM(P253:P258)</f>
        <v>0</v>
      </c>
      <c r="Q252" s="112"/>
      <c r="R252" s="113">
        <f>SUM(R253:R258)</f>
        <v>0</v>
      </c>
      <c r="S252" s="112"/>
      <c r="T252" s="114">
        <f>SUM(T253:T258)</f>
        <v>0</v>
      </c>
      <c r="AR252" s="109" t="s">
        <v>140</v>
      </c>
      <c r="AT252" s="115" t="s">
        <v>65</v>
      </c>
      <c r="AU252" s="115" t="s">
        <v>66</v>
      </c>
      <c r="AY252" s="109" t="s">
        <v>113</v>
      </c>
      <c r="BK252" s="116">
        <f>SUM(BK253:BK258)</f>
        <v>0</v>
      </c>
    </row>
    <row r="253" spans="2:65" s="1" customFormat="1" ht="24" customHeight="1">
      <c r="B253" s="118"/>
      <c r="C253" s="119" t="s">
        <v>386</v>
      </c>
      <c r="D253" s="119" t="s">
        <v>115</v>
      </c>
      <c r="E253" s="120" t="s">
        <v>387</v>
      </c>
      <c r="F253" s="121" t="s">
        <v>388</v>
      </c>
      <c r="G253" s="122" t="s">
        <v>296</v>
      </c>
      <c r="H253" s="123">
        <v>1</v>
      </c>
      <c r="I253" s="354"/>
      <c r="J253" s="354">
        <f t="shared" ref="J253:J258" si="10">ROUND(I253*H253,2)</f>
        <v>0</v>
      </c>
      <c r="K253" s="121" t="s">
        <v>119</v>
      </c>
      <c r="L253" s="27"/>
      <c r="M253" s="124" t="s">
        <v>1</v>
      </c>
      <c r="N253" s="125" t="s">
        <v>32</v>
      </c>
      <c r="O253" s="126">
        <v>0</v>
      </c>
      <c r="P253" s="126">
        <f t="shared" ref="P253:P258" si="11">O253*H253</f>
        <v>0</v>
      </c>
      <c r="Q253" s="126">
        <v>0</v>
      </c>
      <c r="R253" s="126">
        <f t="shared" ref="R253:R258" si="12">Q253*H253</f>
        <v>0</v>
      </c>
      <c r="S253" s="126">
        <v>0</v>
      </c>
      <c r="T253" s="127">
        <f t="shared" ref="T253:T258" si="13">S253*H253</f>
        <v>0</v>
      </c>
      <c r="AR253" s="128" t="s">
        <v>389</v>
      </c>
      <c r="AT253" s="128" t="s">
        <v>115</v>
      </c>
      <c r="AU253" s="128" t="s">
        <v>74</v>
      </c>
      <c r="AY253" s="15" t="s">
        <v>113</v>
      </c>
      <c r="BE253" s="129">
        <f t="shared" ref="BE253:BE258" si="14">IF(N253="základná",J253,0)</f>
        <v>0</v>
      </c>
      <c r="BF253" s="129">
        <f t="shared" ref="BF253:BF258" si="15">IF(N253="znížená",J253,0)</f>
        <v>0</v>
      </c>
      <c r="BG253" s="129">
        <f t="shared" ref="BG253:BG258" si="16">IF(N253="zákl. prenesená",J253,0)</f>
        <v>0</v>
      </c>
      <c r="BH253" s="129">
        <f t="shared" ref="BH253:BH258" si="17">IF(N253="zníž. prenesená",J253,0)</f>
        <v>0</v>
      </c>
      <c r="BI253" s="129">
        <f t="shared" ref="BI253:BI258" si="18">IF(N253="nulová",J253,0)</f>
        <v>0</v>
      </c>
      <c r="BJ253" s="15" t="s">
        <v>121</v>
      </c>
      <c r="BK253" s="130">
        <f t="shared" ref="BK253:BK258" si="19">ROUND(I253*H253,3)</f>
        <v>0</v>
      </c>
      <c r="BL253" s="15" t="s">
        <v>389</v>
      </c>
      <c r="BM253" s="128" t="s">
        <v>390</v>
      </c>
    </row>
    <row r="254" spans="2:65" s="1" customFormat="1" ht="24" customHeight="1">
      <c r="B254" s="118"/>
      <c r="C254" s="119" t="s">
        <v>391</v>
      </c>
      <c r="D254" s="119" t="s">
        <v>115</v>
      </c>
      <c r="E254" s="120" t="s">
        <v>392</v>
      </c>
      <c r="F254" s="121" t="s">
        <v>393</v>
      </c>
      <c r="G254" s="122" t="s">
        <v>296</v>
      </c>
      <c r="H254" s="123">
        <v>1</v>
      </c>
      <c r="I254" s="354"/>
      <c r="J254" s="354">
        <f t="shared" si="10"/>
        <v>0</v>
      </c>
      <c r="K254" s="121" t="s">
        <v>1</v>
      </c>
      <c r="L254" s="27"/>
      <c r="M254" s="124" t="s">
        <v>1</v>
      </c>
      <c r="N254" s="125" t="s">
        <v>32</v>
      </c>
      <c r="O254" s="126">
        <v>0</v>
      </c>
      <c r="P254" s="126">
        <f t="shared" si="11"/>
        <v>0</v>
      </c>
      <c r="Q254" s="126">
        <v>0</v>
      </c>
      <c r="R254" s="126">
        <f t="shared" si="12"/>
        <v>0</v>
      </c>
      <c r="S254" s="126">
        <v>0</v>
      </c>
      <c r="T254" s="127">
        <f t="shared" si="13"/>
        <v>0</v>
      </c>
      <c r="AR254" s="128" t="s">
        <v>389</v>
      </c>
      <c r="AT254" s="128" t="s">
        <v>115</v>
      </c>
      <c r="AU254" s="128" t="s">
        <v>74</v>
      </c>
      <c r="AY254" s="15" t="s">
        <v>113</v>
      </c>
      <c r="BE254" s="129">
        <f t="shared" si="14"/>
        <v>0</v>
      </c>
      <c r="BF254" s="129">
        <f t="shared" si="15"/>
        <v>0</v>
      </c>
      <c r="BG254" s="129">
        <f t="shared" si="16"/>
        <v>0</v>
      </c>
      <c r="BH254" s="129">
        <f t="shared" si="17"/>
        <v>0</v>
      </c>
      <c r="BI254" s="129">
        <f t="shared" si="18"/>
        <v>0</v>
      </c>
      <c r="BJ254" s="15" t="s">
        <v>121</v>
      </c>
      <c r="BK254" s="130">
        <f t="shared" si="19"/>
        <v>0</v>
      </c>
      <c r="BL254" s="15" t="s">
        <v>389</v>
      </c>
      <c r="BM254" s="128" t="s">
        <v>394</v>
      </c>
    </row>
    <row r="255" spans="2:65" s="1" customFormat="1" ht="24" customHeight="1">
      <c r="B255" s="118"/>
      <c r="C255" s="119" t="s">
        <v>395</v>
      </c>
      <c r="D255" s="119" t="s">
        <v>115</v>
      </c>
      <c r="E255" s="120" t="s">
        <v>396</v>
      </c>
      <c r="F255" s="121" t="s">
        <v>397</v>
      </c>
      <c r="G255" s="122" t="s">
        <v>296</v>
      </c>
      <c r="H255" s="123">
        <v>1</v>
      </c>
      <c r="I255" s="354"/>
      <c r="J255" s="354">
        <f t="shared" si="10"/>
        <v>0</v>
      </c>
      <c r="K255" s="121" t="s">
        <v>119</v>
      </c>
      <c r="L255" s="27"/>
      <c r="M255" s="124" t="s">
        <v>1</v>
      </c>
      <c r="N255" s="125" t="s">
        <v>32</v>
      </c>
      <c r="O255" s="126">
        <v>0</v>
      </c>
      <c r="P255" s="126">
        <f t="shared" si="11"/>
        <v>0</v>
      </c>
      <c r="Q255" s="126">
        <v>0</v>
      </c>
      <c r="R255" s="126">
        <f t="shared" si="12"/>
        <v>0</v>
      </c>
      <c r="S255" s="126">
        <v>0</v>
      </c>
      <c r="T255" s="127">
        <f t="shared" si="13"/>
        <v>0</v>
      </c>
      <c r="AR255" s="128" t="s">
        <v>389</v>
      </c>
      <c r="AT255" s="128" t="s">
        <v>115</v>
      </c>
      <c r="AU255" s="128" t="s">
        <v>74</v>
      </c>
      <c r="AY255" s="15" t="s">
        <v>113</v>
      </c>
      <c r="BE255" s="129">
        <f t="shared" si="14"/>
        <v>0</v>
      </c>
      <c r="BF255" s="129">
        <f t="shared" si="15"/>
        <v>0</v>
      </c>
      <c r="BG255" s="129">
        <f t="shared" si="16"/>
        <v>0</v>
      </c>
      <c r="BH255" s="129">
        <f t="shared" si="17"/>
        <v>0</v>
      </c>
      <c r="BI255" s="129">
        <f t="shared" si="18"/>
        <v>0</v>
      </c>
      <c r="BJ255" s="15" t="s">
        <v>121</v>
      </c>
      <c r="BK255" s="130">
        <f t="shared" si="19"/>
        <v>0</v>
      </c>
      <c r="BL255" s="15" t="s">
        <v>389</v>
      </c>
      <c r="BM255" s="128" t="s">
        <v>398</v>
      </c>
    </row>
    <row r="256" spans="2:65" s="1" customFormat="1" ht="16.5" customHeight="1">
      <c r="B256" s="118"/>
      <c r="C256" s="119" t="s">
        <v>399</v>
      </c>
      <c r="D256" s="119" t="s">
        <v>115</v>
      </c>
      <c r="E256" s="120" t="s">
        <v>400</v>
      </c>
      <c r="F256" s="121" t="s">
        <v>401</v>
      </c>
      <c r="G256" s="122" t="s">
        <v>296</v>
      </c>
      <c r="H256" s="123">
        <v>1</v>
      </c>
      <c r="I256" s="354"/>
      <c r="J256" s="354">
        <f t="shared" si="10"/>
        <v>0</v>
      </c>
      <c r="K256" s="121" t="s">
        <v>119</v>
      </c>
      <c r="L256" s="27"/>
      <c r="M256" s="124" t="s">
        <v>1</v>
      </c>
      <c r="N256" s="125" t="s">
        <v>32</v>
      </c>
      <c r="O256" s="126">
        <v>0</v>
      </c>
      <c r="P256" s="126">
        <f t="shared" si="11"/>
        <v>0</v>
      </c>
      <c r="Q256" s="126">
        <v>0</v>
      </c>
      <c r="R256" s="126">
        <f t="shared" si="12"/>
        <v>0</v>
      </c>
      <c r="S256" s="126">
        <v>0</v>
      </c>
      <c r="T256" s="127">
        <f t="shared" si="13"/>
        <v>0</v>
      </c>
      <c r="AR256" s="128" t="s">
        <v>389</v>
      </c>
      <c r="AT256" s="128" t="s">
        <v>115</v>
      </c>
      <c r="AU256" s="128" t="s">
        <v>74</v>
      </c>
      <c r="AY256" s="15" t="s">
        <v>113</v>
      </c>
      <c r="BE256" s="129">
        <f t="shared" si="14"/>
        <v>0</v>
      </c>
      <c r="BF256" s="129">
        <f t="shared" si="15"/>
        <v>0</v>
      </c>
      <c r="BG256" s="129">
        <f t="shared" si="16"/>
        <v>0</v>
      </c>
      <c r="BH256" s="129">
        <f t="shared" si="17"/>
        <v>0</v>
      </c>
      <c r="BI256" s="129">
        <f t="shared" si="18"/>
        <v>0</v>
      </c>
      <c r="BJ256" s="15" t="s">
        <v>121</v>
      </c>
      <c r="BK256" s="130">
        <f t="shared" si="19"/>
        <v>0</v>
      </c>
      <c r="BL256" s="15" t="s">
        <v>389</v>
      </c>
      <c r="BM256" s="128" t="s">
        <v>402</v>
      </c>
    </row>
    <row r="257" spans="2:65" s="1" customFormat="1" ht="24" customHeight="1">
      <c r="B257" s="118"/>
      <c r="C257" s="119" t="s">
        <v>403</v>
      </c>
      <c r="D257" s="119" t="s">
        <v>115</v>
      </c>
      <c r="E257" s="120" t="s">
        <v>404</v>
      </c>
      <c r="F257" s="121" t="s">
        <v>405</v>
      </c>
      <c r="G257" s="122" t="s">
        <v>296</v>
      </c>
      <c r="H257" s="123">
        <v>4</v>
      </c>
      <c r="I257" s="354"/>
      <c r="J257" s="354">
        <f t="shared" si="10"/>
        <v>0</v>
      </c>
      <c r="K257" s="121" t="s">
        <v>119</v>
      </c>
      <c r="L257" s="27"/>
      <c r="M257" s="124" t="s">
        <v>1</v>
      </c>
      <c r="N257" s="125" t="s">
        <v>32</v>
      </c>
      <c r="O257" s="126">
        <v>0</v>
      </c>
      <c r="P257" s="126">
        <f t="shared" si="11"/>
        <v>0</v>
      </c>
      <c r="Q257" s="126">
        <v>0</v>
      </c>
      <c r="R257" s="126">
        <f t="shared" si="12"/>
        <v>0</v>
      </c>
      <c r="S257" s="126">
        <v>0</v>
      </c>
      <c r="T257" s="127">
        <f t="shared" si="13"/>
        <v>0</v>
      </c>
      <c r="AR257" s="128" t="s">
        <v>389</v>
      </c>
      <c r="AT257" s="128" t="s">
        <v>115</v>
      </c>
      <c r="AU257" s="128" t="s">
        <v>74</v>
      </c>
      <c r="AY257" s="15" t="s">
        <v>113</v>
      </c>
      <c r="BE257" s="129">
        <f t="shared" si="14"/>
        <v>0</v>
      </c>
      <c r="BF257" s="129">
        <f t="shared" si="15"/>
        <v>0</v>
      </c>
      <c r="BG257" s="129">
        <f t="shared" si="16"/>
        <v>0</v>
      </c>
      <c r="BH257" s="129">
        <f t="shared" si="17"/>
        <v>0</v>
      </c>
      <c r="BI257" s="129">
        <f t="shared" si="18"/>
        <v>0</v>
      </c>
      <c r="BJ257" s="15" t="s">
        <v>121</v>
      </c>
      <c r="BK257" s="130">
        <f t="shared" si="19"/>
        <v>0</v>
      </c>
      <c r="BL257" s="15" t="s">
        <v>389</v>
      </c>
      <c r="BM257" s="128" t="s">
        <v>406</v>
      </c>
    </row>
    <row r="258" spans="2:65" s="1" customFormat="1" ht="16.5" customHeight="1">
      <c r="B258" s="118"/>
      <c r="C258" s="119" t="s">
        <v>407</v>
      </c>
      <c r="D258" s="119" t="s">
        <v>115</v>
      </c>
      <c r="E258" s="120" t="s">
        <v>408</v>
      </c>
      <c r="F258" s="121" t="s">
        <v>409</v>
      </c>
      <c r="G258" s="122" t="s">
        <v>296</v>
      </c>
      <c r="H258" s="123">
        <v>1</v>
      </c>
      <c r="I258" s="354"/>
      <c r="J258" s="354">
        <f t="shared" si="10"/>
        <v>0</v>
      </c>
      <c r="K258" s="121" t="s">
        <v>1</v>
      </c>
      <c r="L258" s="27"/>
      <c r="M258" s="154" t="s">
        <v>1</v>
      </c>
      <c r="N258" s="155" t="s">
        <v>32</v>
      </c>
      <c r="O258" s="156">
        <v>0</v>
      </c>
      <c r="P258" s="156">
        <f t="shared" si="11"/>
        <v>0</v>
      </c>
      <c r="Q258" s="156">
        <v>0</v>
      </c>
      <c r="R258" s="156">
        <f t="shared" si="12"/>
        <v>0</v>
      </c>
      <c r="S258" s="156">
        <v>0</v>
      </c>
      <c r="T258" s="157">
        <f t="shared" si="13"/>
        <v>0</v>
      </c>
      <c r="AR258" s="128" t="s">
        <v>389</v>
      </c>
      <c r="AT258" s="128" t="s">
        <v>115</v>
      </c>
      <c r="AU258" s="128" t="s">
        <v>74</v>
      </c>
      <c r="AY258" s="15" t="s">
        <v>113</v>
      </c>
      <c r="BE258" s="129">
        <f t="shared" si="14"/>
        <v>0</v>
      </c>
      <c r="BF258" s="129">
        <f t="shared" si="15"/>
        <v>0</v>
      </c>
      <c r="BG258" s="129">
        <f t="shared" si="16"/>
        <v>0</v>
      </c>
      <c r="BH258" s="129">
        <f t="shared" si="17"/>
        <v>0</v>
      </c>
      <c r="BI258" s="129">
        <f t="shared" si="18"/>
        <v>0</v>
      </c>
      <c r="BJ258" s="15" t="s">
        <v>121</v>
      </c>
      <c r="BK258" s="130">
        <f t="shared" si="19"/>
        <v>0</v>
      </c>
      <c r="BL258" s="15" t="s">
        <v>389</v>
      </c>
      <c r="BM258" s="128" t="s">
        <v>410</v>
      </c>
    </row>
    <row r="259" spans="2:65" s="1" customFormat="1" ht="6.9" customHeight="1">
      <c r="B259" s="38"/>
      <c r="C259" s="39"/>
      <c r="D259" s="39"/>
      <c r="E259" s="39"/>
      <c r="F259" s="39"/>
      <c r="G259" s="39"/>
      <c r="H259" s="39"/>
      <c r="I259" s="39"/>
      <c r="J259" s="39" t="s">
        <v>15</v>
      </c>
      <c r="K259" s="39"/>
      <c r="L259" s="27"/>
    </row>
  </sheetData>
  <autoFilter ref="C124:K258" xr:uid="{00000000-0009-0000-0000-000001000000}"/>
  <mergeCells count="8">
    <mergeCell ref="L2:V2"/>
    <mergeCell ref="E87:H87"/>
    <mergeCell ref="E115:H115"/>
    <mergeCell ref="E117:H117"/>
    <mergeCell ref="E7:H7"/>
    <mergeCell ref="E9:H9"/>
    <mergeCell ref="E27:H27"/>
    <mergeCell ref="E85:H85"/>
  </mergeCells>
  <pageMargins left="0.39370078740157483" right="0.39370078740157483" top="0.39370078740157483" bottom="0.39370078740157483" header="0" footer="0"/>
  <pageSetup paperSize="9" scale="82" fitToHeight="100" orientation="portrait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M243"/>
  <sheetViews>
    <sheetView showGridLines="0" view="pageBreakPreview" topLeftCell="A118" zoomScale="95" zoomScaleNormal="100" zoomScaleSheetLayoutView="95" workbookViewId="0">
      <selection activeCell="I129" sqref="I129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0" width="20.140625" customWidth="1"/>
    <col min="11" max="11" width="0.140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46">
      <c r="A1" s="80"/>
    </row>
    <row r="2" spans="1:46" ht="36.9" customHeight="1">
      <c r="L2" s="565" t="s">
        <v>5</v>
      </c>
      <c r="M2" s="565"/>
      <c r="N2" s="565"/>
      <c r="O2" s="565"/>
      <c r="P2" s="565"/>
      <c r="Q2" s="565"/>
      <c r="R2" s="565"/>
      <c r="S2" s="565"/>
      <c r="T2" s="565"/>
      <c r="U2" s="565"/>
      <c r="V2" s="565"/>
      <c r="AT2" s="15" t="s">
        <v>78</v>
      </c>
    </row>
    <row r="3" spans="1:46" ht="6.9" customHeight="1">
      <c r="B3" s="326"/>
      <c r="C3" s="327"/>
      <c r="D3" s="327"/>
      <c r="E3" s="327"/>
      <c r="F3" s="327"/>
      <c r="G3" s="327"/>
      <c r="H3" s="327"/>
      <c r="I3" s="327"/>
      <c r="J3" s="327"/>
      <c r="K3" s="328"/>
      <c r="L3" s="330"/>
      <c r="AT3" s="15" t="s">
        <v>66</v>
      </c>
    </row>
    <row r="4" spans="1:46" ht="24.9" customHeight="1">
      <c r="B4" s="329"/>
      <c r="C4" s="330"/>
      <c r="D4" s="331" t="s">
        <v>83</v>
      </c>
      <c r="E4" s="330"/>
      <c r="F4" s="330"/>
      <c r="G4" s="330"/>
      <c r="H4" s="330"/>
      <c r="I4" s="330"/>
      <c r="J4" s="330"/>
      <c r="K4" s="332"/>
      <c r="L4" s="330"/>
      <c r="M4" s="81" t="s">
        <v>9</v>
      </c>
      <c r="AT4" s="15" t="s">
        <v>3</v>
      </c>
    </row>
    <row r="5" spans="1:46" ht="6.9" customHeight="1">
      <c r="B5" s="329"/>
      <c r="C5" s="330"/>
      <c r="D5" s="330"/>
      <c r="E5" s="330"/>
      <c r="F5" s="330"/>
      <c r="G5" s="330"/>
      <c r="H5" s="330"/>
      <c r="I5" s="330"/>
      <c r="J5" s="330"/>
      <c r="K5" s="332"/>
      <c r="L5" s="330"/>
    </row>
    <row r="6" spans="1:46" ht="12" customHeight="1">
      <c r="B6" s="329"/>
      <c r="C6" s="330"/>
      <c r="D6" s="333" t="s">
        <v>11</v>
      </c>
      <c r="E6" s="330"/>
      <c r="F6" s="330"/>
      <c r="G6" s="330"/>
      <c r="H6" s="330"/>
      <c r="I6" s="330"/>
      <c r="J6" s="330"/>
      <c r="K6" s="332"/>
      <c r="L6" s="330"/>
    </row>
    <row r="7" spans="1:46" ht="16.5" customHeight="1">
      <c r="B7" s="329"/>
      <c r="C7" s="330"/>
      <c r="D7" s="330"/>
      <c r="E7" s="605" t="str">
        <f>'Rekapitulácia stavby'!K6</f>
        <v>Revitalizácia atletického štadiónu v Spišskej Novej Vsi</v>
      </c>
      <c r="F7" s="606"/>
      <c r="G7" s="606"/>
      <c r="H7" s="606"/>
      <c r="I7" s="330"/>
      <c r="J7" s="330"/>
      <c r="K7" s="332"/>
      <c r="L7" s="330"/>
    </row>
    <row r="8" spans="1:46" s="1" customFormat="1" ht="12" customHeight="1">
      <c r="B8" s="334"/>
      <c r="C8" s="48"/>
      <c r="D8" s="333" t="s">
        <v>84</v>
      </c>
      <c r="E8" s="48"/>
      <c r="F8" s="48"/>
      <c r="G8" s="48"/>
      <c r="H8" s="48"/>
      <c r="I8" s="48"/>
      <c r="J8" s="48"/>
      <c r="K8" s="335"/>
      <c r="L8" s="48"/>
    </row>
    <row r="9" spans="1:46" s="1" customFormat="1" ht="36.9" customHeight="1">
      <c r="B9" s="334"/>
      <c r="C9" s="48"/>
      <c r="D9" s="48"/>
      <c r="E9" s="607" t="s">
        <v>956</v>
      </c>
      <c r="F9" s="608"/>
      <c r="G9" s="608"/>
      <c r="H9" s="608"/>
      <c r="I9" s="48"/>
      <c r="J9" s="48"/>
      <c r="K9" s="335"/>
      <c r="L9" s="48"/>
    </row>
    <row r="10" spans="1:46" s="1" customFormat="1">
      <c r="B10" s="334"/>
      <c r="C10" s="48"/>
      <c r="D10" s="48"/>
      <c r="E10" s="48"/>
      <c r="F10" s="48"/>
      <c r="G10" s="48"/>
      <c r="H10" s="48"/>
      <c r="I10" s="48"/>
      <c r="J10" s="48"/>
      <c r="K10" s="335"/>
      <c r="L10" s="48"/>
    </row>
    <row r="11" spans="1:46" s="1" customFormat="1" ht="12" customHeight="1">
      <c r="B11" s="334"/>
      <c r="C11" s="48"/>
      <c r="D11" s="333" t="s">
        <v>12</v>
      </c>
      <c r="E11" s="48"/>
      <c r="F11" s="336" t="s">
        <v>1</v>
      </c>
      <c r="G11" s="48"/>
      <c r="H11" s="48"/>
      <c r="I11" s="333" t="s">
        <v>13</v>
      </c>
      <c r="J11" s="336" t="s">
        <v>1</v>
      </c>
      <c r="K11" s="335"/>
      <c r="L11" s="48"/>
    </row>
    <row r="12" spans="1:46" s="1" customFormat="1" ht="12" customHeight="1">
      <c r="B12" s="334"/>
      <c r="C12" s="48"/>
      <c r="D12" s="333" t="s">
        <v>14</v>
      </c>
      <c r="E12" s="48"/>
      <c r="F12" s="480" t="str">
        <f>'Rekapitulácia stavby'!K8</f>
        <v>ATLETICKÝ ŠTADIÓN TATRAN, Sadová ulica, k.ú. SNV</v>
      </c>
      <c r="G12" s="48"/>
      <c r="H12" s="48"/>
      <c r="I12" s="333" t="s">
        <v>16</v>
      </c>
      <c r="J12" s="364" t="str">
        <f>'Rekapitulácia stavby'!AM8</f>
        <v>vyplní uchádzač</v>
      </c>
      <c r="K12" s="335"/>
      <c r="L12" s="48"/>
    </row>
    <row r="13" spans="1:46" s="1" customFormat="1" ht="10.95" customHeight="1">
      <c r="B13" s="334"/>
      <c r="C13" s="48"/>
      <c r="D13" s="48"/>
      <c r="E13" s="48"/>
      <c r="F13" s="48"/>
      <c r="G13" s="48"/>
      <c r="H13" s="48"/>
      <c r="I13" s="48"/>
      <c r="J13" s="48"/>
      <c r="K13" s="335"/>
      <c r="L13" s="48"/>
    </row>
    <row r="14" spans="1:46" s="1" customFormat="1" ht="12" customHeight="1">
      <c r="B14" s="334"/>
      <c r="C14" s="48"/>
      <c r="D14" s="333" t="s">
        <v>17</v>
      </c>
      <c r="E14" s="48"/>
      <c r="F14" s="481" t="str">
        <f>'Rekapitulácia stavby'!K10</f>
        <v>Mesto Spišská Nová Ves, Radničné námestie 1843/7, 052 70 SNV</v>
      </c>
      <c r="G14" s="337"/>
      <c r="H14" s="337"/>
      <c r="I14" s="333" t="s">
        <v>18</v>
      </c>
      <c r="J14" s="362" t="str">
        <f>'Rekapitulácia stavby'!AM10</f>
        <v>00 329 614</v>
      </c>
      <c r="K14" s="338"/>
      <c r="L14" s="161"/>
      <c r="M14" s="161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  <c r="Z14" s="160"/>
      <c r="AA14" s="160"/>
      <c r="AB14" s="160"/>
      <c r="AC14" s="160"/>
    </row>
    <row r="15" spans="1:46" s="1" customFormat="1" ht="18" customHeight="1">
      <c r="B15" s="334"/>
      <c r="C15" s="48"/>
      <c r="D15" s="48"/>
      <c r="E15" s="336" t="str">
        <f>IF('Rekapitulácia stavby'!E11="","",'Rekapitulácia stavby'!E11)</f>
        <v xml:space="preserve"> </v>
      </c>
      <c r="F15" s="48"/>
      <c r="G15" s="48"/>
      <c r="H15" s="48"/>
      <c r="I15" s="333" t="s">
        <v>19</v>
      </c>
      <c r="J15" s="362" t="str">
        <f>'Rekapitulácia stavby'!AM11</f>
        <v>neplatca DPH</v>
      </c>
      <c r="K15" s="335"/>
      <c r="L15" s="48"/>
    </row>
    <row r="16" spans="1:46" s="1" customFormat="1" ht="6.9" customHeight="1">
      <c r="B16" s="334"/>
      <c r="C16" s="48"/>
      <c r="D16" s="48"/>
      <c r="E16" s="48"/>
      <c r="F16" s="48"/>
      <c r="G16" s="48"/>
      <c r="H16" s="48"/>
      <c r="I16" s="48"/>
      <c r="J16" s="48"/>
      <c r="K16" s="335"/>
      <c r="L16" s="48"/>
    </row>
    <row r="17" spans="2:26" s="1" customFormat="1" ht="12" customHeight="1">
      <c r="B17" s="334"/>
      <c r="C17" s="48"/>
      <c r="D17" s="333" t="s">
        <v>20</v>
      </c>
      <c r="E17" s="48"/>
      <c r="F17" s="556" t="str">
        <f>'Rekapitulácia stavby'!K13</f>
        <v>vyplní uchádzač</v>
      </c>
      <c r="G17" s="337"/>
      <c r="H17" s="337"/>
      <c r="I17" s="333" t="s">
        <v>18</v>
      </c>
      <c r="J17" s="362" t="str">
        <f>'Rekapitulácia stavby'!AM13</f>
        <v>vyplní uchádzač</v>
      </c>
      <c r="K17" s="338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0"/>
      <c r="W17" s="160"/>
      <c r="X17" s="160"/>
      <c r="Y17" s="160"/>
      <c r="Z17" s="160"/>
    </row>
    <row r="18" spans="2:26" s="1" customFormat="1" ht="18" customHeight="1">
      <c r="B18" s="334"/>
      <c r="C18" s="48"/>
      <c r="D18" s="48"/>
      <c r="E18" s="366" t="str">
        <f>'Rekapitulácia stavby'!E14</f>
        <v xml:space="preserve"> </v>
      </c>
      <c r="F18" s="366"/>
      <c r="G18" s="366"/>
      <c r="H18" s="366"/>
      <c r="I18" s="333" t="s">
        <v>19</v>
      </c>
      <c r="J18" s="362" t="str">
        <f>'Rekapitulácia stavby'!AM14</f>
        <v>vyplní uchádzač</v>
      </c>
      <c r="K18" s="335"/>
      <c r="L18" s="48"/>
    </row>
    <row r="19" spans="2:26" s="1" customFormat="1" ht="6.9" customHeight="1">
      <c r="B19" s="334"/>
      <c r="C19" s="48"/>
      <c r="D19" s="48"/>
      <c r="E19" s="48"/>
      <c r="F19" s="48"/>
      <c r="G19" s="48"/>
      <c r="H19" s="48"/>
      <c r="I19" s="48"/>
      <c r="J19" s="48"/>
      <c r="K19" s="335"/>
      <c r="L19" s="48"/>
    </row>
    <row r="20" spans="2:26" s="1" customFormat="1" ht="12" customHeight="1">
      <c r="B20" s="334"/>
      <c r="C20" s="48"/>
      <c r="D20" s="333" t="s">
        <v>21</v>
      </c>
      <c r="E20" s="48"/>
      <c r="F20" s="481" t="str">
        <f>'Rekapitulácia stavby'!K16</f>
        <v>ARLAND, s.r.o., Letná 49, 052 01 Spišská Nová Ves</v>
      </c>
      <c r="G20" s="337"/>
      <c r="H20" s="337"/>
      <c r="I20" s="333" t="s">
        <v>18</v>
      </c>
      <c r="J20" s="337"/>
      <c r="K20" s="338"/>
      <c r="L20" s="161"/>
      <c r="M20" s="161"/>
      <c r="N20" s="160"/>
      <c r="O20" s="160"/>
      <c r="P20" s="160"/>
    </row>
    <row r="21" spans="2:26" s="1" customFormat="1" ht="18" customHeight="1">
      <c r="B21" s="334"/>
      <c r="C21" s="48"/>
      <c r="D21" s="48"/>
      <c r="E21" s="336" t="str">
        <f>IF('Rekapitulácia stavby'!E17="","",'Rekapitulácia stavby'!E17)</f>
        <v xml:space="preserve"> </v>
      </c>
      <c r="F21" s="48"/>
      <c r="G21" s="48"/>
      <c r="H21" s="48"/>
      <c r="I21" s="333" t="s">
        <v>19</v>
      </c>
      <c r="J21" s="336" t="str">
        <f>IF('Rekapitulácia stavby'!AN17="","",'Rekapitulácia stavby'!AN17)</f>
        <v/>
      </c>
      <c r="K21" s="335"/>
      <c r="L21" s="48"/>
    </row>
    <row r="22" spans="2:26" s="1" customFormat="1" ht="6.9" customHeight="1">
      <c r="B22" s="334"/>
      <c r="C22" s="48"/>
      <c r="D22" s="48"/>
      <c r="E22" s="48"/>
      <c r="F22" s="48"/>
      <c r="G22" s="48"/>
      <c r="H22" s="48"/>
      <c r="I22" s="48"/>
      <c r="J22" s="48"/>
      <c r="K22" s="335"/>
      <c r="L22" s="48"/>
    </row>
    <row r="23" spans="2:26" s="1" customFormat="1" ht="12" customHeight="1">
      <c r="B23" s="334"/>
      <c r="C23" s="48"/>
      <c r="D23" s="333" t="s">
        <v>24</v>
      </c>
      <c r="E23" s="48"/>
      <c r="F23" s="481" t="str">
        <f>'Rekapitulácia stavby'!K19</f>
        <v>Ing.arch. Lukáš Mihalko</v>
      </c>
      <c r="G23" s="48"/>
      <c r="H23" s="48"/>
      <c r="I23" s="333" t="s">
        <v>18</v>
      </c>
      <c r="J23" s="336" t="str">
        <f>IF('Rekapitulácia stavby'!AN19="","",'Rekapitulácia stavby'!AN19)</f>
        <v/>
      </c>
      <c r="K23" s="335"/>
      <c r="L23" s="48"/>
    </row>
    <row r="24" spans="2:26" s="1" customFormat="1" ht="18" customHeight="1">
      <c r="B24" s="334"/>
      <c r="C24" s="48"/>
      <c r="D24" s="48"/>
      <c r="E24" s="336" t="str">
        <f>IF('Rekapitulácia stavby'!E20="","",'Rekapitulácia stavby'!E20)</f>
        <v xml:space="preserve"> </v>
      </c>
      <c r="F24" s="48"/>
      <c r="G24" s="48"/>
      <c r="H24" s="48"/>
      <c r="I24" s="333" t="s">
        <v>19</v>
      </c>
      <c r="J24" s="336" t="str">
        <f>IF('Rekapitulácia stavby'!AN20="","",'Rekapitulácia stavby'!AN20)</f>
        <v/>
      </c>
      <c r="K24" s="335"/>
      <c r="L24" s="48"/>
    </row>
    <row r="25" spans="2:26" s="1" customFormat="1" ht="6.9" customHeight="1">
      <c r="B25" s="334"/>
      <c r="C25" s="48"/>
      <c r="D25" s="48"/>
      <c r="E25" s="48"/>
      <c r="F25" s="48"/>
      <c r="G25" s="48"/>
      <c r="H25" s="48"/>
      <c r="I25" s="48"/>
      <c r="J25" s="48"/>
      <c r="K25" s="335"/>
      <c r="L25" s="48"/>
    </row>
    <row r="26" spans="2:26" s="1" customFormat="1" ht="12" customHeight="1">
      <c r="B26" s="334"/>
      <c r="C26" s="48"/>
      <c r="D26" s="333" t="s">
        <v>25</v>
      </c>
      <c r="E26" s="48"/>
      <c r="F26" s="48"/>
      <c r="G26" s="48"/>
      <c r="H26" s="48"/>
      <c r="I26" s="48"/>
      <c r="J26" s="48"/>
      <c r="K26" s="335"/>
      <c r="L26" s="48"/>
    </row>
    <row r="27" spans="2:26" s="7" customFormat="1" ht="16.5" customHeight="1">
      <c r="B27" s="339"/>
      <c r="C27" s="340"/>
      <c r="D27" s="340"/>
      <c r="E27" s="609" t="s">
        <v>1</v>
      </c>
      <c r="F27" s="609"/>
      <c r="G27" s="609"/>
      <c r="H27" s="609"/>
      <c r="I27" s="340"/>
      <c r="J27" s="340"/>
      <c r="K27" s="341"/>
      <c r="L27" s="340"/>
    </row>
    <row r="28" spans="2:26" s="1" customFormat="1" ht="6.9" customHeight="1">
      <c r="B28" s="334"/>
      <c r="C28" s="48"/>
      <c r="D28" s="48"/>
      <c r="E28" s="48"/>
      <c r="F28" s="48"/>
      <c r="G28" s="48"/>
      <c r="H28" s="48"/>
      <c r="I28" s="48"/>
      <c r="J28" s="48"/>
      <c r="K28" s="335"/>
      <c r="L28" s="48"/>
    </row>
    <row r="29" spans="2:26" s="1" customFormat="1" ht="6.9" customHeight="1">
      <c r="B29" s="334"/>
      <c r="C29" s="48"/>
      <c r="D29" s="46"/>
      <c r="E29" s="46"/>
      <c r="F29" s="46"/>
      <c r="G29" s="46"/>
      <c r="H29" s="46"/>
      <c r="I29" s="46"/>
      <c r="J29" s="46"/>
      <c r="K29" s="342"/>
      <c r="L29" s="48"/>
    </row>
    <row r="30" spans="2:26" s="1" customFormat="1" ht="25.35" customHeight="1">
      <c r="B30" s="334"/>
      <c r="C30" s="48"/>
      <c r="D30" s="343" t="s">
        <v>26</v>
      </c>
      <c r="E30" s="48"/>
      <c r="F30" s="48"/>
      <c r="G30" s="48"/>
      <c r="H30" s="48"/>
      <c r="I30" s="48"/>
      <c r="J30" s="365">
        <f>ROUND(J126, 2)</f>
        <v>0</v>
      </c>
      <c r="K30" s="335"/>
      <c r="L30" s="48"/>
    </row>
    <row r="31" spans="2:26" s="1" customFormat="1" ht="6.9" customHeight="1">
      <c r="B31" s="334"/>
      <c r="C31" s="48"/>
      <c r="D31" s="46"/>
      <c r="E31" s="46"/>
      <c r="F31" s="46"/>
      <c r="G31" s="46"/>
      <c r="H31" s="46"/>
      <c r="I31" s="46"/>
      <c r="J31" s="46"/>
      <c r="K31" s="342"/>
      <c r="L31" s="48"/>
    </row>
    <row r="32" spans="2:26" s="1" customFormat="1" ht="14.4" customHeight="1">
      <c r="B32" s="334"/>
      <c r="C32" s="48"/>
      <c r="D32" s="48"/>
      <c r="E32" s="48"/>
      <c r="F32" s="344" t="s">
        <v>28</v>
      </c>
      <c r="G32" s="48"/>
      <c r="H32" s="48"/>
      <c r="I32" s="344" t="s">
        <v>27</v>
      </c>
      <c r="J32" s="344" t="s">
        <v>29</v>
      </c>
      <c r="K32" s="335"/>
      <c r="L32" s="48"/>
    </row>
    <row r="33" spans="2:12" s="1" customFormat="1" ht="14.4" customHeight="1">
      <c r="B33" s="334"/>
      <c r="C33" s="48"/>
      <c r="D33" s="285" t="s">
        <v>30</v>
      </c>
      <c r="E33" s="333" t="s">
        <v>31</v>
      </c>
      <c r="F33" s="345">
        <v>0</v>
      </c>
      <c r="G33" s="48"/>
      <c r="H33" s="48"/>
      <c r="I33" s="346">
        <v>0.2</v>
      </c>
      <c r="J33" s="345">
        <v>0</v>
      </c>
      <c r="K33" s="335"/>
      <c r="L33" s="48"/>
    </row>
    <row r="34" spans="2:12" s="1" customFormat="1" ht="14.4" customHeight="1">
      <c r="B34" s="334"/>
      <c r="C34" s="48"/>
      <c r="D34" s="48"/>
      <c r="E34" s="333" t="s">
        <v>32</v>
      </c>
      <c r="F34" s="345">
        <f>J30</f>
        <v>0</v>
      </c>
      <c r="G34" s="48"/>
      <c r="H34" s="48"/>
      <c r="I34" s="346">
        <v>0.2</v>
      </c>
      <c r="J34" s="345">
        <f>ROUND(F34*I34,2)</f>
        <v>0</v>
      </c>
      <c r="K34" s="335"/>
      <c r="L34" s="48"/>
    </row>
    <row r="35" spans="2:12" s="1" customFormat="1" ht="14.4" hidden="1" customHeight="1">
      <c r="B35" s="334"/>
      <c r="C35" s="48"/>
      <c r="D35" s="48"/>
      <c r="E35" s="333" t="s">
        <v>33</v>
      </c>
      <c r="F35" s="345">
        <f>ROUND((SUM(BG126:BG242)),  2)</f>
        <v>0</v>
      </c>
      <c r="G35" s="48"/>
      <c r="H35" s="48"/>
      <c r="I35" s="346">
        <v>0.2</v>
      </c>
      <c r="J35" s="345">
        <f>0</f>
        <v>0</v>
      </c>
      <c r="K35" s="335"/>
      <c r="L35" s="48"/>
    </row>
    <row r="36" spans="2:12" s="1" customFormat="1" ht="14.4" hidden="1" customHeight="1">
      <c r="B36" s="334"/>
      <c r="C36" s="48"/>
      <c r="D36" s="48"/>
      <c r="E36" s="333" t="s">
        <v>34</v>
      </c>
      <c r="F36" s="345">
        <f>ROUND((SUM(BH126:BH242)),  2)</f>
        <v>0</v>
      </c>
      <c r="G36" s="48"/>
      <c r="H36" s="48"/>
      <c r="I36" s="346">
        <v>0.2</v>
      </c>
      <c r="J36" s="345">
        <f>0</f>
        <v>0</v>
      </c>
      <c r="K36" s="335"/>
      <c r="L36" s="48"/>
    </row>
    <row r="37" spans="2:12" s="1" customFormat="1" ht="14.4" hidden="1" customHeight="1">
      <c r="B37" s="334"/>
      <c r="C37" s="48"/>
      <c r="D37" s="48"/>
      <c r="E37" s="333" t="s">
        <v>35</v>
      </c>
      <c r="F37" s="345">
        <f>ROUND((SUM(BI126:BI242)),  2)</f>
        <v>0</v>
      </c>
      <c r="G37" s="48"/>
      <c r="H37" s="48"/>
      <c r="I37" s="346">
        <v>0</v>
      </c>
      <c r="J37" s="345">
        <f>0</f>
        <v>0</v>
      </c>
      <c r="K37" s="335"/>
      <c r="L37" s="48"/>
    </row>
    <row r="38" spans="2:12" s="1" customFormat="1" ht="6.9" customHeight="1">
      <c r="B38" s="334"/>
      <c r="C38" s="48"/>
      <c r="D38" s="48"/>
      <c r="E38" s="48"/>
      <c r="F38" s="48"/>
      <c r="G38" s="48"/>
      <c r="H38" s="48"/>
      <c r="I38" s="48"/>
      <c r="J38" s="48"/>
      <c r="K38" s="335"/>
      <c r="L38" s="48"/>
    </row>
    <row r="39" spans="2:12" s="1" customFormat="1" ht="25.35" customHeight="1">
      <c r="B39" s="334"/>
      <c r="C39" s="347"/>
      <c r="D39" s="83" t="s">
        <v>36</v>
      </c>
      <c r="E39" s="50"/>
      <c r="F39" s="50"/>
      <c r="G39" s="84" t="s">
        <v>37</v>
      </c>
      <c r="H39" s="85" t="s">
        <v>38</v>
      </c>
      <c r="I39" s="50"/>
      <c r="J39" s="86">
        <f>SUM(J30:J37)</f>
        <v>0</v>
      </c>
      <c r="K39" s="352"/>
      <c r="L39" s="48"/>
    </row>
    <row r="40" spans="2:12" s="1" customFormat="1" ht="14.4" customHeight="1">
      <c r="B40" s="334"/>
      <c r="C40" s="48"/>
      <c r="D40" s="48"/>
      <c r="E40" s="48"/>
      <c r="F40" s="48"/>
      <c r="G40" s="48"/>
      <c r="H40" s="48"/>
      <c r="I40" s="48"/>
      <c r="J40" s="48"/>
      <c r="K40" s="335"/>
      <c r="L40" s="48"/>
    </row>
    <row r="41" spans="2:12" ht="14.4" customHeight="1">
      <c r="B41" s="329"/>
      <c r="C41" s="330"/>
      <c r="D41" s="330"/>
      <c r="E41" s="330"/>
      <c r="F41" s="330"/>
      <c r="G41" s="330"/>
      <c r="H41" s="330"/>
      <c r="I41" s="330"/>
      <c r="J41" s="330"/>
      <c r="K41" s="332"/>
      <c r="L41" s="330"/>
    </row>
    <row r="42" spans="2:12" ht="14.4" customHeight="1">
      <c r="B42" s="329"/>
      <c r="C42" s="330"/>
      <c r="D42" s="330"/>
      <c r="E42" s="330"/>
      <c r="F42" s="330"/>
      <c r="G42" s="330"/>
      <c r="H42" s="330"/>
      <c r="I42" s="330"/>
      <c r="J42" s="330"/>
      <c r="K42" s="332"/>
      <c r="L42" s="330"/>
    </row>
    <row r="43" spans="2:12" ht="14.4" customHeight="1">
      <c r="B43" s="329"/>
      <c r="C43" s="330"/>
      <c r="D43" s="330"/>
      <c r="E43" s="330"/>
      <c r="F43" s="330"/>
      <c r="G43" s="330"/>
      <c r="H43" s="330"/>
      <c r="I43" s="330"/>
      <c r="J43" s="330"/>
      <c r="K43" s="332"/>
      <c r="L43" s="330"/>
    </row>
    <row r="44" spans="2:12" ht="14.4" customHeight="1">
      <c r="B44" s="329"/>
      <c r="C44" s="330"/>
      <c r="D44" s="330"/>
      <c r="E44" s="330"/>
      <c r="F44" s="330"/>
      <c r="G44" s="330"/>
      <c r="H44" s="330"/>
      <c r="I44" s="330"/>
      <c r="J44" s="330"/>
      <c r="K44" s="332"/>
      <c r="L44" s="330"/>
    </row>
    <row r="45" spans="2:12" ht="14.4" customHeight="1">
      <c r="B45" s="329"/>
      <c r="C45" s="330"/>
      <c r="D45" s="330"/>
      <c r="E45" s="330"/>
      <c r="F45" s="330"/>
      <c r="G45" s="330"/>
      <c r="H45" s="330"/>
      <c r="I45" s="330"/>
      <c r="J45" s="330"/>
      <c r="K45" s="332"/>
      <c r="L45" s="330"/>
    </row>
    <row r="46" spans="2:12" ht="14.4" customHeight="1">
      <c r="B46" s="329"/>
      <c r="C46" s="330"/>
      <c r="D46" s="330"/>
      <c r="E46" s="330"/>
      <c r="F46" s="330"/>
      <c r="G46" s="330"/>
      <c r="H46" s="330"/>
      <c r="I46" s="330"/>
      <c r="J46" s="330"/>
      <c r="K46" s="332"/>
      <c r="L46" s="330"/>
    </row>
    <row r="47" spans="2:12" ht="14.4" customHeight="1">
      <c r="B47" s="329"/>
      <c r="C47" s="330"/>
      <c r="D47" s="330"/>
      <c r="E47" s="330"/>
      <c r="F47" s="330"/>
      <c r="G47" s="330"/>
      <c r="H47" s="330"/>
      <c r="I47" s="330"/>
      <c r="J47" s="330"/>
      <c r="K47" s="332"/>
      <c r="L47" s="330"/>
    </row>
    <row r="48" spans="2:12" ht="14.4" customHeight="1">
      <c r="B48" s="329"/>
      <c r="C48" s="330"/>
      <c r="D48" s="330"/>
      <c r="E48" s="330"/>
      <c r="F48" s="330"/>
      <c r="G48" s="330"/>
      <c r="H48" s="330"/>
      <c r="I48" s="330"/>
      <c r="J48" s="330"/>
      <c r="K48" s="332"/>
      <c r="L48" s="330"/>
    </row>
    <row r="49" spans="2:33" ht="14.4" customHeight="1">
      <c r="B49" s="329"/>
      <c r="C49" s="330"/>
      <c r="D49" s="337" t="s">
        <v>714</v>
      </c>
      <c r="E49" s="330"/>
      <c r="F49" s="330"/>
      <c r="G49" s="330"/>
      <c r="H49" s="330"/>
      <c r="I49" s="330"/>
      <c r="J49" s="330"/>
      <c r="K49" s="332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60"/>
      <c r="AA49" s="160"/>
      <c r="AB49" s="160"/>
      <c r="AC49" s="160"/>
      <c r="AD49" s="160"/>
      <c r="AE49" s="160"/>
      <c r="AF49" s="160"/>
      <c r="AG49" s="160"/>
    </row>
    <row r="50" spans="2:33" s="1" customFormat="1" ht="14.4" customHeight="1">
      <c r="B50" s="334"/>
      <c r="C50" s="48"/>
      <c r="D50" s="35" t="s">
        <v>39</v>
      </c>
      <c r="E50" s="36"/>
      <c r="F50" s="36"/>
      <c r="G50" s="35" t="s">
        <v>40</v>
      </c>
      <c r="H50" s="36"/>
      <c r="I50" s="36"/>
      <c r="J50" s="36"/>
      <c r="K50" s="348"/>
      <c r="L50" s="48"/>
    </row>
    <row r="51" spans="2:33">
      <c r="B51" s="329"/>
      <c r="C51" s="330"/>
      <c r="D51" s="330"/>
      <c r="E51" s="330"/>
      <c r="F51" s="330"/>
      <c r="G51" s="330"/>
      <c r="H51" s="330"/>
      <c r="I51" s="330"/>
      <c r="J51" s="330"/>
      <c r="K51" s="332"/>
      <c r="L51" s="330"/>
    </row>
    <row r="52" spans="2:33">
      <c r="B52" s="329"/>
      <c r="C52" s="330"/>
      <c r="D52" s="330"/>
      <c r="E52" s="330"/>
      <c r="F52" s="330"/>
      <c r="G52" s="330"/>
      <c r="H52" s="330"/>
      <c r="I52" s="330"/>
      <c r="J52" s="330"/>
      <c r="K52" s="332"/>
      <c r="L52" s="330"/>
    </row>
    <row r="53" spans="2:33">
      <c r="B53" s="329"/>
      <c r="C53" s="330"/>
      <c r="D53" s="330"/>
      <c r="E53" s="330"/>
      <c r="F53" s="330"/>
      <c r="G53" s="330"/>
      <c r="H53" s="330"/>
      <c r="I53" s="330"/>
      <c r="J53" s="330"/>
      <c r="K53" s="332"/>
      <c r="L53" s="330"/>
    </row>
    <row r="54" spans="2:33">
      <c r="B54" s="329"/>
      <c r="C54" s="330"/>
      <c r="D54" s="330"/>
      <c r="E54" s="330"/>
      <c r="F54" s="330"/>
      <c r="G54" s="330"/>
      <c r="H54" s="330"/>
      <c r="I54" s="330"/>
      <c r="J54" s="330"/>
      <c r="K54" s="332"/>
      <c r="L54" s="330"/>
    </row>
    <row r="55" spans="2:33">
      <c r="B55" s="329"/>
      <c r="C55" s="330"/>
      <c r="D55" s="330"/>
      <c r="E55" s="330"/>
      <c r="F55" s="330"/>
      <c r="G55" s="330"/>
      <c r="H55" s="330"/>
      <c r="I55" s="330"/>
      <c r="J55" s="330"/>
      <c r="K55" s="332"/>
      <c r="L55" s="330"/>
    </row>
    <row r="56" spans="2:33">
      <c r="B56" s="329"/>
      <c r="C56" s="330"/>
      <c r="D56" s="330"/>
      <c r="E56" s="330"/>
      <c r="F56" s="330"/>
      <c r="G56" s="330"/>
      <c r="H56" s="330"/>
      <c r="I56" s="330"/>
      <c r="J56" s="330"/>
      <c r="K56" s="332"/>
      <c r="L56" s="330"/>
    </row>
    <row r="57" spans="2:33">
      <c r="B57" s="329"/>
      <c r="C57" s="330"/>
      <c r="D57" s="330"/>
      <c r="E57" s="330"/>
      <c r="F57" s="330"/>
      <c r="G57" s="330"/>
      <c r="H57" s="330"/>
      <c r="I57" s="330"/>
      <c r="J57" s="330"/>
      <c r="K57" s="332"/>
      <c r="L57" s="330"/>
    </row>
    <row r="58" spans="2:33">
      <c r="B58" s="329"/>
      <c r="C58" s="330"/>
      <c r="D58" s="330"/>
      <c r="E58" s="330"/>
      <c r="F58" s="330"/>
      <c r="G58" s="330"/>
      <c r="H58" s="330"/>
      <c r="I58" s="330"/>
      <c r="J58" s="330"/>
      <c r="K58" s="332"/>
      <c r="L58" s="330"/>
    </row>
    <row r="59" spans="2:33">
      <c r="B59" s="329"/>
      <c r="C59" s="330"/>
      <c r="D59" s="330"/>
      <c r="E59" s="330"/>
      <c r="F59" s="330"/>
      <c r="G59" s="330"/>
      <c r="H59" s="330"/>
      <c r="I59" s="330"/>
      <c r="J59" s="330"/>
      <c r="K59" s="332"/>
      <c r="L59" s="330"/>
    </row>
    <row r="60" spans="2:33">
      <c r="B60" s="329"/>
      <c r="C60" s="330"/>
      <c r="D60" s="330"/>
      <c r="E60" s="330"/>
      <c r="F60" s="330"/>
      <c r="G60" s="330"/>
      <c r="H60" s="330"/>
      <c r="I60" s="330"/>
      <c r="J60" s="330"/>
      <c r="K60" s="332"/>
      <c r="L60" s="330"/>
    </row>
    <row r="61" spans="2:33" s="1" customFormat="1" ht="13.2">
      <c r="B61" s="334"/>
      <c r="C61" s="48"/>
      <c r="D61" s="37" t="s">
        <v>41</v>
      </c>
      <c r="E61" s="284"/>
      <c r="F61" s="87" t="s">
        <v>42</v>
      </c>
      <c r="G61" s="37" t="s">
        <v>41</v>
      </c>
      <c r="H61" s="284"/>
      <c r="I61" s="284"/>
      <c r="J61" s="88" t="s">
        <v>42</v>
      </c>
      <c r="K61" s="353"/>
      <c r="L61" s="48"/>
    </row>
    <row r="62" spans="2:33">
      <c r="B62" s="329"/>
      <c r="C62" s="330"/>
      <c r="D62" s="330"/>
      <c r="E62" s="330"/>
      <c r="F62" s="330"/>
      <c r="G62" s="330"/>
      <c r="H62" s="330"/>
      <c r="I62" s="330"/>
      <c r="J62" s="330"/>
      <c r="K62" s="332"/>
      <c r="L62" s="330"/>
    </row>
    <row r="63" spans="2:33">
      <c r="B63" s="329"/>
      <c r="C63" s="330"/>
      <c r="D63" s="330"/>
      <c r="E63" s="330"/>
      <c r="F63" s="330"/>
      <c r="G63" s="330"/>
      <c r="H63" s="330"/>
      <c r="I63" s="330"/>
      <c r="J63" s="330"/>
      <c r="K63" s="332"/>
      <c r="L63" s="330"/>
    </row>
    <row r="64" spans="2:33" ht="13.2">
      <c r="B64" s="329"/>
      <c r="C64" s="330"/>
      <c r="D64" s="337"/>
      <c r="E64" s="337"/>
      <c r="F64" s="337"/>
      <c r="G64" s="337"/>
      <c r="H64" s="337"/>
      <c r="I64" s="337"/>
      <c r="J64" s="337"/>
      <c r="K64" s="338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60"/>
      <c r="Z64" s="160"/>
      <c r="AA64" s="160"/>
    </row>
    <row r="65" spans="2:12" s="1" customFormat="1" ht="13.2">
      <c r="B65" s="334"/>
      <c r="C65" s="48"/>
      <c r="D65" s="35" t="s">
        <v>43</v>
      </c>
      <c r="E65" s="36"/>
      <c r="F65" s="36"/>
      <c r="G65" s="35" t="s">
        <v>44</v>
      </c>
      <c r="H65" s="36"/>
      <c r="I65" s="36"/>
      <c r="J65" s="36"/>
      <c r="K65" s="348"/>
      <c r="L65" s="48"/>
    </row>
    <row r="66" spans="2:12">
      <c r="B66" s="329"/>
      <c r="C66" s="330"/>
      <c r="D66" s="330"/>
      <c r="E66" s="330"/>
      <c r="F66" s="330"/>
      <c r="G66" s="330"/>
      <c r="H66" s="330"/>
      <c r="I66" s="330"/>
      <c r="J66" s="330"/>
      <c r="K66" s="332"/>
      <c r="L66" s="330"/>
    </row>
    <row r="67" spans="2:12">
      <c r="B67" s="329"/>
      <c r="C67" s="330"/>
      <c r="D67" s="330"/>
      <c r="E67" s="330"/>
      <c r="F67" s="330"/>
      <c r="G67" s="330"/>
      <c r="H67" s="330"/>
      <c r="I67" s="330"/>
      <c r="J67" s="330"/>
      <c r="K67" s="332"/>
      <c r="L67" s="330"/>
    </row>
    <row r="68" spans="2:12">
      <c r="B68" s="329"/>
      <c r="C68" s="330"/>
      <c r="D68" s="330"/>
      <c r="E68" s="330"/>
      <c r="F68" s="330"/>
      <c r="G68" s="330"/>
      <c r="H68" s="330"/>
      <c r="I68" s="330"/>
      <c r="J68" s="330"/>
      <c r="K68" s="332"/>
      <c r="L68" s="330"/>
    </row>
    <row r="69" spans="2:12">
      <c r="B69" s="329"/>
      <c r="C69" s="330"/>
      <c r="D69" s="330"/>
      <c r="E69" s="330"/>
      <c r="F69" s="330"/>
      <c r="G69" s="330"/>
      <c r="H69" s="330"/>
      <c r="I69" s="330"/>
      <c r="J69" s="330"/>
      <c r="K69" s="332"/>
      <c r="L69" s="330"/>
    </row>
    <row r="70" spans="2:12">
      <c r="B70" s="329"/>
      <c r="C70" s="330"/>
      <c r="D70" s="330"/>
      <c r="E70" s="330"/>
      <c r="F70" s="330"/>
      <c r="G70" s="330"/>
      <c r="H70" s="330"/>
      <c r="I70" s="330"/>
      <c r="J70" s="330"/>
      <c r="K70" s="332"/>
      <c r="L70" s="330"/>
    </row>
    <row r="71" spans="2:12">
      <c r="B71" s="329"/>
      <c r="C71" s="330"/>
      <c r="D71" s="330"/>
      <c r="E71" s="330"/>
      <c r="F71" s="330"/>
      <c r="G71" s="330"/>
      <c r="H71" s="330"/>
      <c r="I71" s="330"/>
      <c r="J71" s="330"/>
      <c r="K71" s="332"/>
      <c r="L71" s="330"/>
    </row>
    <row r="72" spans="2:12">
      <c r="B72" s="329"/>
      <c r="C72" s="330"/>
      <c r="D72" s="330"/>
      <c r="E72" s="330"/>
      <c r="F72" s="330"/>
      <c r="G72" s="330"/>
      <c r="H72" s="330"/>
      <c r="I72" s="330"/>
      <c r="J72" s="330"/>
      <c r="K72" s="332"/>
      <c r="L72" s="330"/>
    </row>
    <row r="73" spans="2:12">
      <c r="B73" s="329"/>
      <c r="C73" s="330"/>
      <c r="D73" s="330"/>
      <c r="E73" s="330"/>
      <c r="F73" s="330"/>
      <c r="G73" s="330"/>
      <c r="H73" s="330"/>
      <c r="I73" s="330"/>
      <c r="J73" s="330"/>
      <c r="K73" s="332"/>
      <c r="L73" s="330"/>
    </row>
    <row r="74" spans="2:12">
      <c r="B74" s="329"/>
      <c r="C74" s="330"/>
      <c r="D74" s="330"/>
      <c r="E74" s="330"/>
      <c r="F74" s="330"/>
      <c r="G74" s="330"/>
      <c r="H74" s="330"/>
      <c r="I74" s="330"/>
      <c r="J74" s="330"/>
      <c r="K74" s="332"/>
      <c r="L74" s="330"/>
    </row>
    <row r="75" spans="2:12">
      <c r="B75" s="329"/>
      <c r="C75" s="330"/>
      <c r="D75" s="330"/>
      <c r="E75" s="330"/>
      <c r="F75" s="330"/>
      <c r="G75" s="330"/>
      <c r="H75" s="330"/>
      <c r="I75" s="330"/>
      <c r="J75" s="330"/>
      <c r="K75" s="332"/>
      <c r="L75" s="330"/>
    </row>
    <row r="76" spans="2:12" s="1" customFormat="1" ht="13.2">
      <c r="B76" s="334"/>
      <c r="C76" s="48"/>
      <c r="D76" s="37" t="s">
        <v>41</v>
      </c>
      <c r="E76" s="284"/>
      <c r="F76" s="87" t="s">
        <v>42</v>
      </c>
      <c r="G76" s="37" t="s">
        <v>41</v>
      </c>
      <c r="H76" s="284"/>
      <c r="I76" s="284"/>
      <c r="J76" s="88" t="s">
        <v>42</v>
      </c>
      <c r="K76" s="353"/>
      <c r="L76" s="48"/>
    </row>
    <row r="77" spans="2:12" s="1" customFormat="1" ht="14.4" customHeight="1">
      <c r="B77" s="349"/>
      <c r="C77" s="350"/>
      <c r="D77" s="350"/>
      <c r="E77" s="350"/>
      <c r="F77" s="350"/>
      <c r="G77" s="350"/>
      <c r="H77" s="350"/>
      <c r="I77" s="350"/>
      <c r="J77" s="350"/>
      <c r="K77" s="351"/>
      <c r="L77" s="48"/>
    </row>
    <row r="81" spans="2:47" s="1" customFormat="1" ht="6.9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7"/>
    </row>
    <row r="82" spans="2:47" s="1" customFormat="1" ht="24.9" customHeight="1">
      <c r="B82" s="27"/>
      <c r="C82" s="19" t="s">
        <v>85</v>
      </c>
      <c r="L82" s="27"/>
    </row>
    <row r="83" spans="2:47" s="1" customFormat="1" ht="6.9" customHeight="1">
      <c r="B83" s="27"/>
      <c r="L83" s="27"/>
    </row>
    <row r="84" spans="2:47" s="1" customFormat="1" ht="12" customHeight="1">
      <c r="B84" s="27"/>
      <c r="C84" s="24" t="s">
        <v>11</v>
      </c>
      <c r="L84" s="27"/>
    </row>
    <row r="85" spans="2:47" s="1" customFormat="1" ht="16.5" customHeight="1">
      <c r="B85" s="27"/>
      <c r="E85" s="603" t="str">
        <f>E7</f>
        <v>Revitalizácia atletického štadiónu v Spišskej Novej Vsi</v>
      </c>
      <c r="F85" s="604"/>
      <c r="G85" s="604"/>
      <c r="H85" s="604"/>
      <c r="L85" s="27"/>
    </row>
    <row r="86" spans="2:47" s="1" customFormat="1" ht="12" customHeight="1">
      <c r="B86" s="27"/>
      <c r="C86" s="24" t="s">
        <v>84</v>
      </c>
      <c r="L86" s="27"/>
    </row>
    <row r="87" spans="2:47" s="1" customFormat="1" ht="16.5" customHeight="1">
      <c r="B87" s="27"/>
      <c r="E87" s="590" t="str">
        <f>E9</f>
        <v>SO 02 Skok do diaľky</v>
      </c>
      <c r="F87" s="602"/>
      <c r="G87" s="602"/>
      <c r="H87" s="602"/>
      <c r="L87" s="27"/>
    </row>
    <row r="88" spans="2:47" s="1" customFormat="1" ht="6.9" customHeight="1">
      <c r="B88" s="27"/>
      <c r="L88" s="27"/>
    </row>
    <row r="89" spans="2:47" s="1" customFormat="1" ht="12" customHeight="1">
      <c r="B89" s="27"/>
      <c r="C89" s="24" t="s">
        <v>14</v>
      </c>
      <c r="F89" s="22" t="str">
        <f>F12</f>
        <v>ATLETICKÝ ŠTADIÓN TATRAN, Sadová ulica, k.ú. SNV</v>
      </c>
      <c r="I89" s="24" t="s">
        <v>16</v>
      </c>
      <c r="J89" s="45" t="str">
        <f>IF(J12="","",J12)</f>
        <v>vyplní uchádzač</v>
      </c>
      <c r="L89" s="27"/>
    </row>
    <row r="90" spans="2:47" s="1" customFormat="1" ht="6.9" customHeight="1">
      <c r="B90" s="27"/>
      <c r="L90" s="27"/>
    </row>
    <row r="91" spans="2:47" s="1" customFormat="1" ht="15.15" customHeight="1">
      <c r="B91" s="27"/>
      <c r="C91" s="24" t="s">
        <v>17</v>
      </c>
      <c r="F91" s="22" t="str">
        <f>F14</f>
        <v>Mesto Spišská Nová Ves, Radničné námestie 1843/7, 052 70 SNV</v>
      </c>
      <c r="I91" s="24" t="s">
        <v>21</v>
      </c>
      <c r="J91" s="25" t="str">
        <f>E21</f>
        <v xml:space="preserve"> </v>
      </c>
      <c r="L91" s="27"/>
    </row>
    <row r="92" spans="2:47" s="1" customFormat="1" ht="15.15" customHeight="1">
      <c r="B92" s="27"/>
      <c r="C92" s="24" t="s">
        <v>20</v>
      </c>
      <c r="F92" s="22" t="str">
        <f>'Rekapitulácia stavby'!K13</f>
        <v>vyplní uchádzač</v>
      </c>
      <c r="I92" s="24" t="s">
        <v>24</v>
      </c>
      <c r="J92" s="25" t="str">
        <f>E24</f>
        <v xml:space="preserve"> 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89" t="s">
        <v>86</v>
      </c>
      <c r="D94" s="82"/>
      <c r="E94" s="82"/>
      <c r="F94" s="82"/>
      <c r="G94" s="82"/>
      <c r="H94" s="82"/>
      <c r="I94" s="82"/>
      <c r="J94" s="90" t="s">
        <v>87</v>
      </c>
      <c r="K94" s="82"/>
      <c r="L94" s="27"/>
    </row>
    <row r="95" spans="2:47" s="1" customFormat="1" ht="10.35" customHeight="1">
      <c r="B95" s="27"/>
      <c r="L95" s="27"/>
    </row>
    <row r="96" spans="2:47" s="1" customFormat="1" ht="22.95" customHeight="1">
      <c r="B96" s="27"/>
      <c r="C96" s="91" t="s">
        <v>88</v>
      </c>
      <c r="J96" s="59">
        <f>J126</f>
        <v>0</v>
      </c>
      <c r="L96" s="27"/>
      <c r="AU96" s="15" t="s">
        <v>89</v>
      </c>
    </row>
    <row r="97" spans="2:12" s="8" customFormat="1" ht="24.9" customHeight="1">
      <c r="B97" s="92"/>
      <c r="D97" s="93" t="s">
        <v>90</v>
      </c>
      <c r="E97" s="94"/>
      <c r="F97" s="94"/>
      <c r="G97" s="94"/>
      <c r="H97" s="94"/>
      <c r="I97" s="94"/>
      <c r="J97" s="95">
        <f>J127</f>
        <v>0</v>
      </c>
      <c r="L97" s="92"/>
    </row>
    <row r="98" spans="2:12" s="9" customFormat="1" ht="19.95" customHeight="1">
      <c r="B98" s="96"/>
      <c r="D98" s="97" t="s">
        <v>91</v>
      </c>
      <c r="E98" s="98"/>
      <c r="F98" s="98"/>
      <c r="G98" s="98"/>
      <c r="H98" s="98"/>
      <c r="I98" s="98"/>
      <c r="J98" s="99">
        <f>J128</f>
        <v>0</v>
      </c>
      <c r="L98" s="96"/>
    </row>
    <row r="99" spans="2:12" s="9" customFormat="1" ht="19.95" customHeight="1">
      <c r="B99" s="96"/>
      <c r="D99" s="97" t="s">
        <v>92</v>
      </c>
      <c r="E99" s="98"/>
      <c r="F99" s="98"/>
      <c r="G99" s="98"/>
      <c r="H99" s="98"/>
      <c r="I99" s="98"/>
      <c r="J99" s="99">
        <f>J170</f>
        <v>0</v>
      </c>
      <c r="L99" s="96"/>
    </row>
    <row r="100" spans="2:12" s="9" customFormat="1" ht="19.95" customHeight="1">
      <c r="B100" s="96"/>
      <c r="D100" s="97" t="s">
        <v>93</v>
      </c>
      <c r="E100" s="98"/>
      <c r="F100" s="98"/>
      <c r="G100" s="98"/>
      <c r="H100" s="98"/>
      <c r="I100" s="98"/>
      <c r="J100" s="99">
        <f>J184</f>
        <v>0</v>
      </c>
      <c r="L100" s="96"/>
    </row>
    <row r="101" spans="2:12" s="9" customFormat="1" ht="19.95" customHeight="1">
      <c r="B101" s="96"/>
      <c r="D101" s="97" t="s">
        <v>94</v>
      </c>
      <c r="E101" s="98"/>
      <c r="F101" s="98"/>
      <c r="G101" s="98"/>
      <c r="H101" s="98"/>
      <c r="I101" s="98"/>
      <c r="J101" s="99">
        <f>J188</f>
        <v>0</v>
      </c>
      <c r="L101" s="96"/>
    </row>
    <row r="102" spans="2:12" s="9" customFormat="1" ht="19.95" customHeight="1">
      <c r="B102" s="96"/>
      <c r="D102" s="97" t="s">
        <v>96</v>
      </c>
      <c r="E102" s="98"/>
      <c r="F102" s="98"/>
      <c r="G102" s="98"/>
      <c r="H102" s="98"/>
      <c r="I102" s="98"/>
      <c r="J102" s="99">
        <f>J211</f>
        <v>0</v>
      </c>
      <c r="L102" s="96"/>
    </row>
    <row r="103" spans="2:12" s="9" customFormat="1" ht="19.95" customHeight="1">
      <c r="B103" s="96"/>
      <c r="D103" s="97" t="s">
        <v>97</v>
      </c>
      <c r="E103" s="98"/>
      <c r="F103" s="98"/>
      <c r="G103" s="98"/>
      <c r="H103" s="98"/>
      <c r="I103" s="98"/>
      <c r="J103" s="99">
        <f>J232</f>
        <v>0</v>
      </c>
      <c r="L103" s="96"/>
    </row>
    <row r="104" spans="2:12" s="8" customFormat="1" ht="24.9" customHeight="1">
      <c r="B104" s="92"/>
      <c r="D104" s="93" t="s">
        <v>411</v>
      </c>
      <c r="E104" s="94"/>
      <c r="F104" s="94"/>
      <c r="G104" s="94"/>
      <c r="H104" s="94"/>
      <c r="I104" s="94"/>
      <c r="J104" s="95">
        <f>J234</f>
        <v>0</v>
      </c>
      <c r="L104" s="92"/>
    </row>
    <row r="105" spans="2:12" s="9" customFormat="1" ht="19.95" customHeight="1">
      <c r="B105" s="96"/>
      <c r="D105" s="97" t="s">
        <v>412</v>
      </c>
      <c r="E105" s="98"/>
      <c r="F105" s="98"/>
      <c r="G105" s="98"/>
      <c r="H105" s="98"/>
      <c r="I105" s="98"/>
      <c r="J105" s="99">
        <f>J235</f>
        <v>0</v>
      </c>
      <c r="L105" s="96"/>
    </row>
    <row r="106" spans="2:12" s="8" customFormat="1" ht="24.9" customHeight="1">
      <c r="B106" s="92"/>
      <c r="D106" s="93" t="s">
        <v>98</v>
      </c>
      <c r="E106" s="94"/>
      <c r="F106" s="94"/>
      <c r="G106" s="94"/>
      <c r="H106" s="94"/>
      <c r="I106" s="94"/>
      <c r="J106" s="95">
        <f>J240</f>
        <v>0</v>
      </c>
      <c r="L106" s="92"/>
    </row>
    <row r="107" spans="2:12" s="1" customFormat="1" ht="21.75" customHeight="1">
      <c r="B107" s="27"/>
      <c r="L107" s="27"/>
    </row>
    <row r="108" spans="2:12" s="1" customFormat="1" ht="6.9" customHeight="1"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27"/>
    </row>
    <row r="112" spans="2:12" s="1" customFormat="1" ht="6.9" customHeight="1"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27"/>
    </row>
    <row r="113" spans="2:63" s="1" customFormat="1" ht="24.9" customHeight="1">
      <c r="B113" s="27"/>
      <c r="C113" s="19" t="s">
        <v>99</v>
      </c>
      <c r="L113" s="27"/>
    </row>
    <row r="114" spans="2:63" s="1" customFormat="1" ht="6.9" customHeight="1">
      <c r="B114" s="27"/>
      <c r="L114" s="27"/>
    </row>
    <row r="115" spans="2:63" s="1" customFormat="1" ht="12" customHeight="1">
      <c r="B115" s="27"/>
      <c r="C115" s="24" t="s">
        <v>11</v>
      </c>
      <c r="L115" s="27"/>
    </row>
    <row r="116" spans="2:63" s="1" customFormat="1" ht="16.5" customHeight="1">
      <c r="B116" s="27"/>
      <c r="E116" s="603" t="str">
        <f>E7</f>
        <v>Revitalizácia atletického štadiónu v Spišskej Novej Vsi</v>
      </c>
      <c r="F116" s="604"/>
      <c r="G116" s="604"/>
      <c r="H116" s="604"/>
      <c r="L116" s="27"/>
    </row>
    <row r="117" spans="2:63" s="1" customFormat="1" ht="12" customHeight="1">
      <c r="B117" s="27"/>
      <c r="C117" s="24" t="s">
        <v>84</v>
      </c>
      <c r="L117" s="27"/>
    </row>
    <row r="118" spans="2:63" s="1" customFormat="1" ht="16.5" customHeight="1">
      <c r="B118" s="27"/>
      <c r="E118" s="590" t="str">
        <f>E9</f>
        <v>SO 02 Skok do diaľky</v>
      </c>
      <c r="F118" s="602"/>
      <c r="G118" s="602"/>
      <c r="H118" s="602"/>
      <c r="L118" s="27"/>
    </row>
    <row r="119" spans="2:63" s="1" customFormat="1" ht="6.9" customHeight="1">
      <c r="B119" s="27"/>
      <c r="L119" s="27"/>
    </row>
    <row r="120" spans="2:63" s="1" customFormat="1" ht="12" customHeight="1">
      <c r="B120" s="27"/>
      <c r="C120" s="24" t="s">
        <v>14</v>
      </c>
      <c r="F120" s="22" t="str">
        <f>F12</f>
        <v>ATLETICKÝ ŠTADIÓN TATRAN, Sadová ulica, k.ú. SNV</v>
      </c>
      <c r="I120" s="24" t="s">
        <v>16</v>
      </c>
      <c r="J120" s="45" t="str">
        <f>IF(J12="","",J12)</f>
        <v>vyplní uchádzač</v>
      </c>
      <c r="L120" s="27"/>
    </row>
    <row r="121" spans="2:63" s="1" customFormat="1" ht="6.9" customHeight="1">
      <c r="B121" s="27"/>
      <c r="L121" s="27"/>
    </row>
    <row r="122" spans="2:63" s="1" customFormat="1" ht="15.15" customHeight="1">
      <c r="B122" s="27"/>
      <c r="C122" s="24" t="s">
        <v>17</v>
      </c>
      <c r="F122" s="22" t="str">
        <f>F91</f>
        <v>Mesto Spišská Nová Ves, Radničné námestie 1843/7, 052 70 SNV</v>
      </c>
      <c r="I122" s="24" t="s">
        <v>21</v>
      </c>
      <c r="J122" s="25" t="str">
        <f>E21</f>
        <v xml:space="preserve"> </v>
      </c>
      <c r="L122" s="27"/>
    </row>
    <row r="123" spans="2:63" s="1" customFormat="1" ht="15.15" customHeight="1">
      <c r="B123" s="27"/>
      <c r="C123" s="24" t="s">
        <v>20</v>
      </c>
      <c r="F123" s="22" t="str">
        <f>F92</f>
        <v>vyplní uchádzač</v>
      </c>
      <c r="I123" s="24" t="s">
        <v>24</v>
      </c>
      <c r="J123" s="25" t="str">
        <f>E24</f>
        <v xml:space="preserve"> </v>
      </c>
      <c r="L123" s="27"/>
    </row>
    <row r="124" spans="2:63" s="1" customFormat="1" ht="10.35" customHeight="1">
      <c r="B124" s="27"/>
      <c r="L124" s="27"/>
    </row>
    <row r="125" spans="2:63" s="10" customFormat="1" ht="29.25" customHeight="1">
      <c r="B125" s="100"/>
      <c r="C125" s="101" t="s">
        <v>100</v>
      </c>
      <c r="D125" s="102" t="s">
        <v>51</v>
      </c>
      <c r="E125" s="102" t="s">
        <v>47</v>
      </c>
      <c r="F125" s="102" t="s">
        <v>48</v>
      </c>
      <c r="G125" s="102" t="s">
        <v>101</v>
      </c>
      <c r="H125" s="102" t="s">
        <v>102</v>
      </c>
      <c r="I125" s="102" t="s">
        <v>103</v>
      </c>
      <c r="J125" s="103" t="s">
        <v>87</v>
      </c>
      <c r="K125" s="104" t="s">
        <v>104</v>
      </c>
      <c r="L125" s="100"/>
      <c r="M125" s="52" t="s">
        <v>1</v>
      </c>
      <c r="N125" s="53" t="s">
        <v>30</v>
      </c>
      <c r="O125" s="53" t="s">
        <v>105</v>
      </c>
      <c r="P125" s="53" t="s">
        <v>106</v>
      </c>
      <c r="Q125" s="53" t="s">
        <v>107</v>
      </c>
      <c r="R125" s="53" t="s">
        <v>108</v>
      </c>
      <c r="S125" s="53" t="s">
        <v>109</v>
      </c>
      <c r="T125" s="54" t="s">
        <v>110</v>
      </c>
    </row>
    <row r="126" spans="2:63" s="1" customFormat="1" ht="22.95" customHeight="1">
      <c r="B126" s="27"/>
      <c r="C126" s="57" t="s">
        <v>88</v>
      </c>
      <c r="I126" s="129"/>
      <c r="J126" s="359">
        <f>J127+J234+J240</f>
        <v>0</v>
      </c>
      <c r="L126" s="27"/>
      <c r="M126" s="55"/>
      <c r="N126" s="46"/>
      <c r="O126" s="46"/>
      <c r="P126" s="105">
        <f>P127+P234+P240</f>
        <v>365.16482999999999</v>
      </c>
      <c r="Q126" s="46"/>
      <c r="R126" s="105">
        <f>R127+R234+R240</f>
        <v>219.22506999999999</v>
      </c>
      <c r="S126" s="46"/>
      <c r="T126" s="106">
        <f>T127+T234+T240</f>
        <v>28.938089999999999</v>
      </c>
      <c r="AT126" s="15" t="s">
        <v>65</v>
      </c>
      <c r="AU126" s="15" t="s">
        <v>89</v>
      </c>
      <c r="BK126" s="107">
        <f>BK127+BK234+BK240</f>
        <v>0</v>
      </c>
    </row>
    <row r="127" spans="2:63" s="11" customFormat="1" ht="25.95" customHeight="1">
      <c r="B127" s="108"/>
      <c r="D127" s="109" t="s">
        <v>65</v>
      </c>
      <c r="E127" s="110" t="s">
        <v>111</v>
      </c>
      <c r="F127" s="110" t="s">
        <v>112</v>
      </c>
      <c r="I127" s="358"/>
      <c r="J127" s="360">
        <f>J128+J170+J184+J188+J211+J232</f>
        <v>0</v>
      </c>
      <c r="L127" s="108"/>
      <c r="M127" s="111"/>
      <c r="N127" s="112"/>
      <c r="O127" s="112"/>
      <c r="P127" s="113">
        <f>P128+P170+P184+P188+P211+P232</f>
        <v>335.88114999999999</v>
      </c>
      <c r="Q127" s="112"/>
      <c r="R127" s="113">
        <f>R128+R170+R184+R188+R211+R232</f>
        <v>219.06465</v>
      </c>
      <c r="S127" s="112"/>
      <c r="T127" s="114">
        <f>T128+T170+T184+T188+T211+T232</f>
        <v>28.938089999999999</v>
      </c>
      <c r="AR127" s="109" t="s">
        <v>74</v>
      </c>
      <c r="AT127" s="115" t="s">
        <v>65</v>
      </c>
      <c r="AU127" s="115" t="s">
        <v>66</v>
      </c>
      <c r="AY127" s="109" t="s">
        <v>113</v>
      </c>
      <c r="BK127" s="116">
        <f>BK128+BK170+BK184+BK188+BK211+BK232</f>
        <v>0</v>
      </c>
    </row>
    <row r="128" spans="2:63" s="11" customFormat="1" ht="22.95" customHeight="1">
      <c r="B128" s="108"/>
      <c r="D128" s="109" t="s">
        <v>65</v>
      </c>
      <c r="E128" s="117" t="s">
        <v>74</v>
      </c>
      <c r="F128" s="117" t="s">
        <v>114</v>
      </c>
      <c r="I128" s="358"/>
      <c r="J128" s="361">
        <f>SUM(J129:J169)</f>
        <v>0</v>
      </c>
      <c r="L128" s="108"/>
      <c r="M128" s="111"/>
      <c r="N128" s="112"/>
      <c r="O128" s="112"/>
      <c r="P128" s="113">
        <f>SUM(P129:P169)</f>
        <v>154.78613000000001</v>
      </c>
      <c r="Q128" s="112"/>
      <c r="R128" s="113">
        <f>SUM(R129:R169)</f>
        <v>7.1000000000000004E-3</v>
      </c>
      <c r="S128" s="112"/>
      <c r="T128" s="114">
        <f>SUM(T129:T169)</f>
        <v>28.938089999999999</v>
      </c>
      <c r="AR128" s="109" t="s">
        <v>74</v>
      </c>
      <c r="AT128" s="115" t="s">
        <v>65</v>
      </c>
      <c r="AU128" s="115" t="s">
        <v>74</v>
      </c>
      <c r="AY128" s="109" t="s">
        <v>113</v>
      </c>
      <c r="BK128" s="116">
        <f>SUM(BK129:BK169)</f>
        <v>0</v>
      </c>
    </row>
    <row r="129" spans="2:65" s="1" customFormat="1" ht="24" customHeight="1">
      <c r="B129" s="118"/>
      <c r="C129" s="119" t="s">
        <v>74</v>
      </c>
      <c r="D129" s="119" t="s">
        <v>115</v>
      </c>
      <c r="E129" s="120" t="s">
        <v>116</v>
      </c>
      <c r="F129" s="121" t="s">
        <v>117</v>
      </c>
      <c r="G129" s="122" t="s">
        <v>118</v>
      </c>
      <c r="H129" s="123">
        <v>199.57300000000001</v>
      </c>
      <c r="I129" s="354"/>
      <c r="J129" s="354">
        <f>ROUND(I129*H129,2)</f>
        <v>0</v>
      </c>
      <c r="K129" s="121" t="s">
        <v>119</v>
      </c>
      <c r="L129" s="27"/>
      <c r="M129" s="124" t="s">
        <v>1</v>
      </c>
      <c r="N129" s="125" t="s">
        <v>32</v>
      </c>
      <c r="O129" s="126">
        <v>0.127</v>
      </c>
      <c r="P129" s="126">
        <f>O129*H129</f>
        <v>25.345770000000002</v>
      </c>
      <c r="Q129" s="126">
        <v>0</v>
      </c>
      <c r="R129" s="126">
        <f>Q129*H129</f>
        <v>0</v>
      </c>
      <c r="S129" s="126">
        <v>0.14499999999999999</v>
      </c>
      <c r="T129" s="127">
        <f>S129*H129</f>
        <v>28.938089999999999</v>
      </c>
      <c r="AR129" s="128" t="s">
        <v>120</v>
      </c>
      <c r="AT129" s="128" t="s">
        <v>115</v>
      </c>
      <c r="AU129" s="128" t="s">
        <v>121</v>
      </c>
      <c r="AY129" s="15" t="s">
        <v>113</v>
      </c>
      <c r="BE129" s="129">
        <f>IF(N129="základná",J129,0)</f>
        <v>0</v>
      </c>
      <c r="BF129" s="129">
        <f>IF(N129="znížená",J129,0)</f>
        <v>0</v>
      </c>
      <c r="BG129" s="129">
        <f>IF(N129="zákl. prenesená",J129,0)</f>
        <v>0</v>
      </c>
      <c r="BH129" s="129">
        <f>IF(N129="zníž. prenesená",J129,0)</f>
        <v>0</v>
      </c>
      <c r="BI129" s="129">
        <f>IF(N129="nulová",J129,0)</f>
        <v>0</v>
      </c>
      <c r="BJ129" s="15" t="s">
        <v>121</v>
      </c>
      <c r="BK129" s="130">
        <f>ROUND(I129*H129,3)</f>
        <v>0</v>
      </c>
      <c r="BL129" s="15" t="s">
        <v>120</v>
      </c>
      <c r="BM129" s="128" t="s">
        <v>413</v>
      </c>
    </row>
    <row r="130" spans="2:65" s="12" customFormat="1">
      <c r="B130" s="131"/>
      <c r="D130" s="132" t="s">
        <v>123</v>
      </c>
      <c r="E130" s="133" t="s">
        <v>1</v>
      </c>
      <c r="F130" s="134" t="s">
        <v>414</v>
      </c>
      <c r="H130" s="135">
        <v>199.57300000000001</v>
      </c>
      <c r="I130" s="355"/>
      <c r="J130" s="355"/>
      <c r="L130" s="131"/>
      <c r="M130" s="136"/>
      <c r="N130" s="137"/>
      <c r="O130" s="137"/>
      <c r="P130" s="137"/>
      <c r="Q130" s="137"/>
      <c r="R130" s="137"/>
      <c r="S130" s="137"/>
      <c r="T130" s="138"/>
      <c r="AT130" s="133" t="s">
        <v>123</v>
      </c>
      <c r="AU130" s="133" t="s">
        <v>121</v>
      </c>
      <c r="AV130" s="12" t="s">
        <v>121</v>
      </c>
      <c r="AW130" s="12" t="s">
        <v>22</v>
      </c>
      <c r="AX130" s="12" t="s">
        <v>66</v>
      </c>
      <c r="AY130" s="133" t="s">
        <v>113</v>
      </c>
    </row>
    <row r="131" spans="2:65" s="13" customFormat="1">
      <c r="B131" s="139"/>
      <c r="D131" s="132" t="s">
        <v>123</v>
      </c>
      <c r="E131" s="140" t="s">
        <v>1</v>
      </c>
      <c r="F131" s="141" t="s">
        <v>125</v>
      </c>
      <c r="H131" s="142">
        <v>199.57300000000001</v>
      </c>
      <c r="I131" s="356"/>
      <c r="J131" s="356"/>
      <c r="L131" s="139"/>
      <c r="M131" s="143"/>
      <c r="N131" s="144"/>
      <c r="O131" s="144"/>
      <c r="P131" s="144"/>
      <c r="Q131" s="144"/>
      <c r="R131" s="144"/>
      <c r="S131" s="144"/>
      <c r="T131" s="145"/>
      <c r="AT131" s="140" t="s">
        <v>123</v>
      </c>
      <c r="AU131" s="140" t="s">
        <v>121</v>
      </c>
      <c r="AV131" s="13" t="s">
        <v>120</v>
      </c>
      <c r="AW131" s="13" t="s">
        <v>22</v>
      </c>
      <c r="AX131" s="13" t="s">
        <v>74</v>
      </c>
      <c r="AY131" s="140" t="s">
        <v>113</v>
      </c>
    </row>
    <row r="132" spans="2:65" s="1" customFormat="1" ht="24" customHeight="1">
      <c r="B132" s="118"/>
      <c r="C132" s="119" t="s">
        <v>121</v>
      </c>
      <c r="D132" s="119" t="s">
        <v>115</v>
      </c>
      <c r="E132" s="120" t="s">
        <v>126</v>
      </c>
      <c r="F132" s="121" t="s">
        <v>127</v>
      </c>
      <c r="G132" s="122" t="s">
        <v>128</v>
      </c>
      <c r="H132" s="123">
        <v>15.348000000000001</v>
      </c>
      <c r="I132" s="354"/>
      <c r="J132" s="354">
        <f>ROUND(I132*H132,2)</f>
        <v>0</v>
      </c>
      <c r="K132" s="121" t="s">
        <v>119</v>
      </c>
      <c r="L132" s="27"/>
      <c r="M132" s="124" t="s">
        <v>1</v>
      </c>
      <c r="N132" s="125" t="s">
        <v>32</v>
      </c>
      <c r="O132" s="126">
        <v>1.2E-2</v>
      </c>
      <c r="P132" s="126">
        <f>O132*H132</f>
        <v>0.18418000000000001</v>
      </c>
      <c r="Q132" s="126">
        <v>0</v>
      </c>
      <c r="R132" s="126">
        <f>Q132*H132</f>
        <v>0</v>
      </c>
      <c r="S132" s="126">
        <v>0</v>
      </c>
      <c r="T132" s="127">
        <f>S132*H132</f>
        <v>0</v>
      </c>
      <c r="AR132" s="128" t="s">
        <v>120</v>
      </c>
      <c r="AT132" s="128" t="s">
        <v>115</v>
      </c>
      <c r="AU132" s="128" t="s">
        <v>121</v>
      </c>
      <c r="AY132" s="15" t="s">
        <v>113</v>
      </c>
      <c r="BE132" s="129">
        <f>IF(N132="základná",J132,0)</f>
        <v>0</v>
      </c>
      <c r="BF132" s="129">
        <f>IF(N132="znížená",J132,0)</f>
        <v>0</v>
      </c>
      <c r="BG132" s="129">
        <f>IF(N132="zákl. prenesená",J132,0)</f>
        <v>0</v>
      </c>
      <c r="BH132" s="129">
        <f>IF(N132="zníž. prenesená",J132,0)</f>
        <v>0</v>
      </c>
      <c r="BI132" s="129">
        <f>IF(N132="nulová",J132,0)</f>
        <v>0</v>
      </c>
      <c r="BJ132" s="15" t="s">
        <v>121</v>
      </c>
      <c r="BK132" s="130">
        <f>ROUND(I132*H132,3)</f>
        <v>0</v>
      </c>
      <c r="BL132" s="15" t="s">
        <v>120</v>
      </c>
      <c r="BM132" s="128" t="s">
        <v>415</v>
      </c>
    </row>
    <row r="133" spans="2:65" s="12" customFormat="1">
      <c r="B133" s="131"/>
      <c r="D133" s="132" t="s">
        <v>123</v>
      </c>
      <c r="E133" s="133" t="s">
        <v>1</v>
      </c>
      <c r="F133" s="134" t="s">
        <v>416</v>
      </c>
      <c r="H133" s="135">
        <v>15.348000000000001</v>
      </c>
      <c r="I133" s="355"/>
      <c r="J133" s="355"/>
      <c r="L133" s="131"/>
      <c r="M133" s="136"/>
      <c r="N133" s="137"/>
      <c r="O133" s="137"/>
      <c r="P133" s="137"/>
      <c r="Q133" s="137"/>
      <c r="R133" s="137"/>
      <c r="S133" s="137"/>
      <c r="T133" s="138"/>
      <c r="AT133" s="133" t="s">
        <v>123</v>
      </c>
      <c r="AU133" s="133" t="s">
        <v>121</v>
      </c>
      <c r="AV133" s="12" t="s">
        <v>121</v>
      </c>
      <c r="AW133" s="12" t="s">
        <v>22</v>
      </c>
      <c r="AX133" s="12" t="s">
        <v>66</v>
      </c>
      <c r="AY133" s="133" t="s">
        <v>113</v>
      </c>
    </row>
    <row r="134" spans="2:65" s="13" customFormat="1">
      <c r="B134" s="139"/>
      <c r="D134" s="132" t="s">
        <v>123</v>
      </c>
      <c r="E134" s="140" t="s">
        <v>1</v>
      </c>
      <c r="F134" s="141" t="s">
        <v>125</v>
      </c>
      <c r="H134" s="142">
        <v>15.348000000000001</v>
      </c>
      <c r="I134" s="356"/>
      <c r="J134" s="356"/>
      <c r="L134" s="139"/>
      <c r="M134" s="143"/>
      <c r="N134" s="144"/>
      <c r="O134" s="144"/>
      <c r="P134" s="144"/>
      <c r="Q134" s="144"/>
      <c r="R134" s="144"/>
      <c r="S134" s="144"/>
      <c r="T134" s="145"/>
      <c r="AT134" s="140" t="s">
        <v>123</v>
      </c>
      <c r="AU134" s="140" t="s">
        <v>121</v>
      </c>
      <c r="AV134" s="13" t="s">
        <v>120</v>
      </c>
      <c r="AW134" s="13" t="s">
        <v>22</v>
      </c>
      <c r="AX134" s="13" t="s">
        <v>74</v>
      </c>
      <c r="AY134" s="140" t="s">
        <v>113</v>
      </c>
    </row>
    <row r="135" spans="2:65" s="1" customFormat="1" ht="24" customHeight="1">
      <c r="B135" s="118"/>
      <c r="C135" s="119" t="s">
        <v>131</v>
      </c>
      <c r="D135" s="119" t="s">
        <v>115</v>
      </c>
      <c r="E135" s="120" t="s">
        <v>136</v>
      </c>
      <c r="F135" s="121" t="s">
        <v>137</v>
      </c>
      <c r="G135" s="122" t="s">
        <v>128</v>
      </c>
      <c r="H135" s="123">
        <v>71.603999999999999</v>
      </c>
      <c r="I135" s="354"/>
      <c r="J135" s="354">
        <f>ROUND(I135*H135,2)</f>
        <v>0</v>
      </c>
      <c r="K135" s="121" t="s">
        <v>119</v>
      </c>
      <c r="L135" s="27"/>
      <c r="M135" s="124" t="s">
        <v>1</v>
      </c>
      <c r="N135" s="125" t="s">
        <v>32</v>
      </c>
      <c r="O135" s="126">
        <v>0.24299999999999999</v>
      </c>
      <c r="P135" s="126">
        <f>O135*H135</f>
        <v>17.39977</v>
      </c>
      <c r="Q135" s="126">
        <v>0</v>
      </c>
      <c r="R135" s="126">
        <f>Q135*H135</f>
        <v>0</v>
      </c>
      <c r="S135" s="126">
        <v>0</v>
      </c>
      <c r="T135" s="127">
        <f>S135*H135</f>
        <v>0</v>
      </c>
      <c r="AR135" s="128" t="s">
        <v>120</v>
      </c>
      <c r="AT135" s="128" t="s">
        <v>115</v>
      </c>
      <c r="AU135" s="128" t="s">
        <v>121</v>
      </c>
      <c r="AY135" s="15" t="s">
        <v>113</v>
      </c>
      <c r="BE135" s="129">
        <f>IF(N135="základná",J135,0)</f>
        <v>0</v>
      </c>
      <c r="BF135" s="129">
        <f>IF(N135="znížená",J135,0)</f>
        <v>0</v>
      </c>
      <c r="BG135" s="129">
        <f>IF(N135="zákl. prenesená",J135,0)</f>
        <v>0</v>
      </c>
      <c r="BH135" s="129">
        <f>IF(N135="zníž. prenesená",J135,0)</f>
        <v>0</v>
      </c>
      <c r="BI135" s="129">
        <f>IF(N135="nulová",J135,0)</f>
        <v>0</v>
      </c>
      <c r="BJ135" s="15" t="s">
        <v>121</v>
      </c>
      <c r="BK135" s="130">
        <f>ROUND(I135*H135,3)</f>
        <v>0</v>
      </c>
      <c r="BL135" s="15" t="s">
        <v>120</v>
      </c>
      <c r="BM135" s="128" t="s">
        <v>417</v>
      </c>
    </row>
    <row r="136" spans="2:65" s="12" customFormat="1">
      <c r="B136" s="131"/>
      <c r="D136" s="132" t="s">
        <v>123</v>
      </c>
      <c r="E136" s="133" t="s">
        <v>1</v>
      </c>
      <c r="F136" s="134" t="s">
        <v>418</v>
      </c>
      <c r="H136" s="135">
        <v>71.603999999999999</v>
      </c>
      <c r="I136" s="355"/>
      <c r="J136" s="355"/>
      <c r="L136" s="131"/>
      <c r="M136" s="136"/>
      <c r="N136" s="137"/>
      <c r="O136" s="137"/>
      <c r="P136" s="137"/>
      <c r="Q136" s="137"/>
      <c r="R136" s="137"/>
      <c r="S136" s="137"/>
      <c r="T136" s="138"/>
      <c r="AT136" s="133" t="s">
        <v>123</v>
      </c>
      <c r="AU136" s="133" t="s">
        <v>121</v>
      </c>
      <c r="AV136" s="12" t="s">
        <v>121</v>
      </c>
      <c r="AW136" s="12" t="s">
        <v>22</v>
      </c>
      <c r="AX136" s="12" t="s">
        <v>66</v>
      </c>
      <c r="AY136" s="133" t="s">
        <v>113</v>
      </c>
    </row>
    <row r="137" spans="2:65" s="13" customFormat="1">
      <c r="B137" s="139"/>
      <c r="D137" s="132" t="s">
        <v>123</v>
      </c>
      <c r="E137" s="140" t="s">
        <v>1</v>
      </c>
      <c r="F137" s="141" t="s">
        <v>125</v>
      </c>
      <c r="H137" s="142">
        <v>71.603999999999999</v>
      </c>
      <c r="I137" s="356"/>
      <c r="J137" s="356"/>
      <c r="L137" s="139"/>
      <c r="M137" s="143"/>
      <c r="N137" s="144"/>
      <c r="O137" s="144"/>
      <c r="P137" s="144"/>
      <c r="Q137" s="144"/>
      <c r="R137" s="144"/>
      <c r="S137" s="144"/>
      <c r="T137" s="145"/>
      <c r="AT137" s="140" t="s">
        <v>123</v>
      </c>
      <c r="AU137" s="140" t="s">
        <v>121</v>
      </c>
      <c r="AV137" s="13" t="s">
        <v>120</v>
      </c>
      <c r="AW137" s="13" t="s">
        <v>22</v>
      </c>
      <c r="AX137" s="13" t="s">
        <v>74</v>
      </c>
      <c r="AY137" s="140" t="s">
        <v>113</v>
      </c>
    </row>
    <row r="138" spans="2:65" s="1" customFormat="1" ht="24" customHeight="1">
      <c r="B138" s="118"/>
      <c r="C138" s="119" t="s">
        <v>120</v>
      </c>
      <c r="D138" s="119" t="s">
        <v>115</v>
      </c>
      <c r="E138" s="120" t="s">
        <v>141</v>
      </c>
      <c r="F138" s="121" t="s">
        <v>142</v>
      </c>
      <c r="G138" s="122" t="s">
        <v>128</v>
      </c>
      <c r="H138" s="123">
        <v>71.603999999999999</v>
      </c>
      <c r="I138" s="354"/>
      <c r="J138" s="354">
        <f>ROUND(I138*H138,2)</f>
        <v>0</v>
      </c>
      <c r="K138" s="121" t="s">
        <v>119</v>
      </c>
      <c r="L138" s="27"/>
      <c r="M138" s="124" t="s">
        <v>1</v>
      </c>
      <c r="N138" s="125" t="s">
        <v>32</v>
      </c>
      <c r="O138" s="126">
        <v>5.6000000000000001E-2</v>
      </c>
      <c r="P138" s="126">
        <f>O138*H138</f>
        <v>4.0098200000000004</v>
      </c>
      <c r="Q138" s="126">
        <v>0</v>
      </c>
      <c r="R138" s="126">
        <f>Q138*H138</f>
        <v>0</v>
      </c>
      <c r="S138" s="126">
        <v>0</v>
      </c>
      <c r="T138" s="127">
        <f>S138*H138</f>
        <v>0</v>
      </c>
      <c r="AR138" s="128" t="s">
        <v>120</v>
      </c>
      <c r="AT138" s="128" t="s">
        <v>115</v>
      </c>
      <c r="AU138" s="128" t="s">
        <v>121</v>
      </c>
      <c r="AY138" s="15" t="s">
        <v>113</v>
      </c>
      <c r="BE138" s="129">
        <f>IF(N138="základná",J138,0)</f>
        <v>0</v>
      </c>
      <c r="BF138" s="129">
        <f>IF(N138="znížená",J138,0)</f>
        <v>0</v>
      </c>
      <c r="BG138" s="129">
        <f>IF(N138="zákl. prenesená",J138,0)</f>
        <v>0</v>
      </c>
      <c r="BH138" s="129">
        <f>IF(N138="zníž. prenesená",J138,0)</f>
        <v>0</v>
      </c>
      <c r="BI138" s="129">
        <f>IF(N138="nulová",J138,0)</f>
        <v>0</v>
      </c>
      <c r="BJ138" s="15" t="s">
        <v>121</v>
      </c>
      <c r="BK138" s="130">
        <f>ROUND(I138*H138,3)</f>
        <v>0</v>
      </c>
      <c r="BL138" s="15" t="s">
        <v>120</v>
      </c>
      <c r="BM138" s="128" t="s">
        <v>419</v>
      </c>
    </row>
    <row r="139" spans="2:65" s="1" customFormat="1" ht="16.5" customHeight="1">
      <c r="B139" s="118"/>
      <c r="C139" s="119" t="s">
        <v>140</v>
      </c>
      <c r="D139" s="119" t="s">
        <v>115</v>
      </c>
      <c r="E139" s="120" t="s">
        <v>146</v>
      </c>
      <c r="F139" s="121" t="s">
        <v>147</v>
      </c>
      <c r="G139" s="122" t="s">
        <v>128</v>
      </c>
      <c r="H139" s="123">
        <v>1</v>
      </c>
      <c r="I139" s="354"/>
      <c r="J139" s="354">
        <f>ROUND(I139*H139,2)</f>
        <v>0</v>
      </c>
      <c r="K139" s="121" t="s">
        <v>119</v>
      </c>
      <c r="L139" s="27"/>
      <c r="M139" s="124" t="s">
        <v>1</v>
      </c>
      <c r="N139" s="125" t="s">
        <v>32</v>
      </c>
      <c r="O139" s="126">
        <v>0.83799999999999997</v>
      </c>
      <c r="P139" s="126">
        <f>O139*H139</f>
        <v>0.83799999999999997</v>
      </c>
      <c r="Q139" s="126">
        <v>0</v>
      </c>
      <c r="R139" s="126">
        <f>Q139*H139</f>
        <v>0</v>
      </c>
      <c r="S139" s="126">
        <v>0</v>
      </c>
      <c r="T139" s="127">
        <f>S139*H139</f>
        <v>0</v>
      </c>
      <c r="AR139" s="128" t="s">
        <v>120</v>
      </c>
      <c r="AT139" s="128" t="s">
        <v>115</v>
      </c>
      <c r="AU139" s="128" t="s">
        <v>121</v>
      </c>
      <c r="AY139" s="15" t="s">
        <v>113</v>
      </c>
      <c r="BE139" s="129">
        <f>IF(N139="základná",J139,0)</f>
        <v>0</v>
      </c>
      <c r="BF139" s="129">
        <f>IF(N139="znížená",J139,0)</f>
        <v>0</v>
      </c>
      <c r="BG139" s="129">
        <f>IF(N139="zákl. prenesená",J139,0)</f>
        <v>0</v>
      </c>
      <c r="BH139" s="129">
        <f>IF(N139="zníž. prenesená",J139,0)</f>
        <v>0</v>
      </c>
      <c r="BI139" s="129">
        <f>IF(N139="nulová",J139,0)</f>
        <v>0</v>
      </c>
      <c r="BJ139" s="15" t="s">
        <v>121</v>
      </c>
      <c r="BK139" s="130">
        <f>ROUND(I139*H139,3)</f>
        <v>0</v>
      </c>
      <c r="BL139" s="15" t="s">
        <v>120</v>
      </c>
      <c r="BM139" s="128" t="s">
        <v>420</v>
      </c>
    </row>
    <row r="140" spans="2:65" s="12" customFormat="1">
      <c r="B140" s="131"/>
      <c r="D140" s="132" t="s">
        <v>123</v>
      </c>
      <c r="E140" s="133" t="s">
        <v>1</v>
      </c>
      <c r="F140" s="134" t="s">
        <v>421</v>
      </c>
      <c r="H140" s="135">
        <v>1</v>
      </c>
      <c r="I140" s="355"/>
      <c r="J140" s="355"/>
      <c r="L140" s="131"/>
      <c r="M140" s="136"/>
      <c r="N140" s="137"/>
      <c r="O140" s="137"/>
      <c r="P140" s="137"/>
      <c r="Q140" s="137"/>
      <c r="R140" s="137"/>
      <c r="S140" s="137"/>
      <c r="T140" s="138"/>
      <c r="AT140" s="133" t="s">
        <v>123</v>
      </c>
      <c r="AU140" s="133" t="s">
        <v>121</v>
      </c>
      <c r="AV140" s="12" t="s">
        <v>121</v>
      </c>
      <c r="AW140" s="12" t="s">
        <v>22</v>
      </c>
      <c r="AX140" s="12" t="s">
        <v>66</v>
      </c>
      <c r="AY140" s="133" t="s">
        <v>113</v>
      </c>
    </row>
    <row r="141" spans="2:65" s="13" customFormat="1">
      <c r="B141" s="139"/>
      <c r="D141" s="132" t="s">
        <v>123</v>
      </c>
      <c r="E141" s="140" t="s">
        <v>1</v>
      </c>
      <c r="F141" s="141" t="s">
        <v>125</v>
      </c>
      <c r="H141" s="142">
        <v>1</v>
      </c>
      <c r="I141" s="356"/>
      <c r="J141" s="356"/>
      <c r="L141" s="139"/>
      <c r="M141" s="143"/>
      <c r="N141" s="144"/>
      <c r="O141" s="144"/>
      <c r="P141" s="144"/>
      <c r="Q141" s="144"/>
      <c r="R141" s="144"/>
      <c r="S141" s="144"/>
      <c r="T141" s="145"/>
      <c r="AT141" s="140" t="s">
        <v>123</v>
      </c>
      <c r="AU141" s="140" t="s">
        <v>121</v>
      </c>
      <c r="AV141" s="13" t="s">
        <v>120</v>
      </c>
      <c r="AW141" s="13" t="s">
        <v>22</v>
      </c>
      <c r="AX141" s="13" t="s">
        <v>74</v>
      </c>
      <c r="AY141" s="140" t="s">
        <v>113</v>
      </c>
    </row>
    <row r="142" spans="2:65" s="1" customFormat="1" ht="16.5" customHeight="1">
      <c r="B142" s="118"/>
      <c r="C142" s="119" t="s">
        <v>145</v>
      </c>
      <c r="D142" s="119" t="s">
        <v>115</v>
      </c>
      <c r="E142" s="120" t="s">
        <v>151</v>
      </c>
      <c r="F142" s="121" t="s">
        <v>152</v>
      </c>
      <c r="G142" s="122" t="s">
        <v>128</v>
      </c>
      <c r="H142" s="123">
        <v>6.8929999999999998</v>
      </c>
      <c r="I142" s="354"/>
      <c r="J142" s="354">
        <f>ROUND(I142*H142,2)</f>
        <v>0</v>
      </c>
      <c r="K142" s="121" t="s">
        <v>119</v>
      </c>
      <c r="L142" s="27"/>
      <c r="M142" s="124" t="s">
        <v>1</v>
      </c>
      <c r="N142" s="125" t="s">
        <v>32</v>
      </c>
      <c r="O142" s="126">
        <v>1.3009999999999999</v>
      </c>
      <c r="P142" s="126">
        <f>O142*H142</f>
        <v>8.9677900000000008</v>
      </c>
      <c r="Q142" s="126">
        <v>0</v>
      </c>
      <c r="R142" s="126">
        <f>Q142*H142</f>
        <v>0</v>
      </c>
      <c r="S142" s="126">
        <v>0</v>
      </c>
      <c r="T142" s="127">
        <f>S142*H142</f>
        <v>0</v>
      </c>
      <c r="AR142" s="128" t="s">
        <v>120</v>
      </c>
      <c r="AT142" s="128" t="s">
        <v>115</v>
      </c>
      <c r="AU142" s="128" t="s">
        <v>121</v>
      </c>
      <c r="AY142" s="15" t="s">
        <v>113</v>
      </c>
      <c r="BE142" s="129">
        <f>IF(N142="základná",J142,0)</f>
        <v>0</v>
      </c>
      <c r="BF142" s="129">
        <f>IF(N142="znížená",J142,0)</f>
        <v>0</v>
      </c>
      <c r="BG142" s="129">
        <f>IF(N142="zákl. prenesená",J142,0)</f>
        <v>0</v>
      </c>
      <c r="BH142" s="129">
        <f>IF(N142="zníž. prenesená",J142,0)</f>
        <v>0</v>
      </c>
      <c r="BI142" s="129">
        <f>IF(N142="nulová",J142,0)</f>
        <v>0</v>
      </c>
      <c r="BJ142" s="15" t="s">
        <v>121</v>
      </c>
      <c r="BK142" s="130">
        <f>ROUND(I142*H142,3)</f>
        <v>0</v>
      </c>
      <c r="BL142" s="15" t="s">
        <v>120</v>
      </c>
      <c r="BM142" s="128" t="s">
        <v>422</v>
      </c>
    </row>
    <row r="143" spans="2:65" s="12" customFormat="1">
      <c r="B143" s="131"/>
      <c r="D143" s="132" t="s">
        <v>123</v>
      </c>
      <c r="E143" s="133" t="s">
        <v>1</v>
      </c>
      <c r="F143" s="134" t="s">
        <v>423</v>
      </c>
      <c r="H143" s="135">
        <v>6.8929999999999998</v>
      </c>
      <c r="I143" s="355"/>
      <c r="J143" s="355"/>
      <c r="L143" s="131"/>
      <c r="M143" s="136"/>
      <c r="N143" s="137"/>
      <c r="O143" s="137"/>
      <c r="P143" s="137"/>
      <c r="Q143" s="137"/>
      <c r="R143" s="137"/>
      <c r="S143" s="137"/>
      <c r="T143" s="138"/>
      <c r="AT143" s="133" t="s">
        <v>123</v>
      </c>
      <c r="AU143" s="133" t="s">
        <v>121</v>
      </c>
      <c r="AV143" s="12" t="s">
        <v>121</v>
      </c>
      <c r="AW143" s="12" t="s">
        <v>22</v>
      </c>
      <c r="AX143" s="12" t="s">
        <v>66</v>
      </c>
      <c r="AY143" s="133" t="s">
        <v>113</v>
      </c>
    </row>
    <row r="144" spans="2:65" s="13" customFormat="1">
      <c r="B144" s="139"/>
      <c r="D144" s="132" t="s">
        <v>123</v>
      </c>
      <c r="E144" s="140" t="s">
        <v>1</v>
      </c>
      <c r="F144" s="141" t="s">
        <v>125</v>
      </c>
      <c r="H144" s="142">
        <v>6.8929999999999998</v>
      </c>
      <c r="I144" s="356"/>
      <c r="J144" s="356"/>
      <c r="L144" s="139"/>
      <c r="M144" s="143"/>
      <c r="N144" s="144"/>
      <c r="O144" s="144"/>
      <c r="P144" s="144"/>
      <c r="Q144" s="144"/>
      <c r="R144" s="144"/>
      <c r="S144" s="144"/>
      <c r="T144" s="145"/>
      <c r="AT144" s="140" t="s">
        <v>123</v>
      </c>
      <c r="AU144" s="140" t="s">
        <v>121</v>
      </c>
      <c r="AV144" s="13" t="s">
        <v>120</v>
      </c>
      <c r="AW144" s="13" t="s">
        <v>22</v>
      </c>
      <c r="AX144" s="13" t="s">
        <v>74</v>
      </c>
      <c r="AY144" s="140" t="s">
        <v>113</v>
      </c>
    </row>
    <row r="145" spans="2:65" s="1" customFormat="1" ht="36" customHeight="1">
      <c r="B145" s="118"/>
      <c r="C145" s="119" t="s">
        <v>150</v>
      </c>
      <c r="D145" s="119" t="s">
        <v>115</v>
      </c>
      <c r="E145" s="120" t="s">
        <v>156</v>
      </c>
      <c r="F145" s="121" t="s">
        <v>157</v>
      </c>
      <c r="G145" s="122" t="s">
        <v>128</v>
      </c>
      <c r="H145" s="123">
        <v>6.8929999999999998</v>
      </c>
      <c r="I145" s="354"/>
      <c r="J145" s="354">
        <f>ROUND(I145*H145,2)</f>
        <v>0</v>
      </c>
      <c r="K145" s="121" t="s">
        <v>119</v>
      </c>
      <c r="L145" s="27"/>
      <c r="M145" s="124" t="s">
        <v>1</v>
      </c>
      <c r="N145" s="125" t="s">
        <v>32</v>
      </c>
      <c r="O145" s="126">
        <v>0.61299999999999999</v>
      </c>
      <c r="P145" s="126">
        <f>O145*H145</f>
        <v>4.2254100000000001</v>
      </c>
      <c r="Q145" s="126">
        <v>0</v>
      </c>
      <c r="R145" s="126">
        <f>Q145*H145</f>
        <v>0</v>
      </c>
      <c r="S145" s="126">
        <v>0</v>
      </c>
      <c r="T145" s="127">
        <f>S145*H145</f>
        <v>0</v>
      </c>
      <c r="AR145" s="128" t="s">
        <v>120</v>
      </c>
      <c r="AT145" s="128" t="s">
        <v>115</v>
      </c>
      <c r="AU145" s="128" t="s">
        <v>121</v>
      </c>
      <c r="AY145" s="15" t="s">
        <v>113</v>
      </c>
      <c r="BE145" s="129">
        <f>IF(N145="základná",J145,0)</f>
        <v>0</v>
      </c>
      <c r="BF145" s="129">
        <f>IF(N145="znížená",J145,0)</f>
        <v>0</v>
      </c>
      <c r="BG145" s="129">
        <f>IF(N145="zákl. prenesená",J145,0)</f>
        <v>0</v>
      </c>
      <c r="BH145" s="129">
        <f>IF(N145="zníž. prenesená",J145,0)</f>
        <v>0</v>
      </c>
      <c r="BI145" s="129">
        <f>IF(N145="nulová",J145,0)</f>
        <v>0</v>
      </c>
      <c r="BJ145" s="15" t="s">
        <v>121</v>
      </c>
      <c r="BK145" s="130">
        <f>ROUND(I145*H145,3)</f>
        <v>0</v>
      </c>
      <c r="BL145" s="15" t="s">
        <v>120</v>
      </c>
      <c r="BM145" s="128" t="s">
        <v>424</v>
      </c>
    </row>
    <row r="146" spans="2:65" s="1" customFormat="1" ht="36" customHeight="1">
      <c r="B146" s="118"/>
      <c r="C146" s="119" t="s">
        <v>155</v>
      </c>
      <c r="D146" s="119" t="s">
        <v>115</v>
      </c>
      <c r="E146" s="120" t="s">
        <v>160</v>
      </c>
      <c r="F146" s="121" t="s">
        <v>161</v>
      </c>
      <c r="G146" s="122" t="s">
        <v>128</v>
      </c>
      <c r="H146" s="123">
        <v>79.497</v>
      </c>
      <c r="I146" s="354"/>
      <c r="J146" s="354">
        <f>ROUND(I146*H146,2)</f>
        <v>0</v>
      </c>
      <c r="K146" s="121" t="s">
        <v>119</v>
      </c>
      <c r="L146" s="27"/>
      <c r="M146" s="124" t="s">
        <v>1</v>
      </c>
      <c r="N146" s="125" t="s">
        <v>32</v>
      </c>
      <c r="O146" s="126">
        <v>4.4999999999999998E-2</v>
      </c>
      <c r="P146" s="126">
        <f>O146*H146</f>
        <v>3.5773700000000002</v>
      </c>
      <c r="Q146" s="126">
        <v>0</v>
      </c>
      <c r="R146" s="126">
        <f>Q146*H146</f>
        <v>0</v>
      </c>
      <c r="S146" s="126">
        <v>0</v>
      </c>
      <c r="T146" s="127">
        <f>S146*H146</f>
        <v>0</v>
      </c>
      <c r="AR146" s="128" t="s">
        <v>120</v>
      </c>
      <c r="AT146" s="128" t="s">
        <v>115</v>
      </c>
      <c r="AU146" s="128" t="s">
        <v>121</v>
      </c>
      <c r="AY146" s="15" t="s">
        <v>113</v>
      </c>
      <c r="BE146" s="129">
        <f>IF(N146="základná",J146,0)</f>
        <v>0</v>
      </c>
      <c r="BF146" s="129">
        <f>IF(N146="znížená",J146,0)</f>
        <v>0</v>
      </c>
      <c r="BG146" s="129">
        <f>IF(N146="zákl. prenesená",J146,0)</f>
        <v>0</v>
      </c>
      <c r="BH146" s="129">
        <f>IF(N146="zníž. prenesená",J146,0)</f>
        <v>0</v>
      </c>
      <c r="BI146" s="129">
        <f>IF(N146="nulová",J146,0)</f>
        <v>0</v>
      </c>
      <c r="BJ146" s="15" t="s">
        <v>121</v>
      </c>
      <c r="BK146" s="130">
        <f>ROUND(I146*H146,3)</f>
        <v>0</v>
      </c>
      <c r="BL146" s="15" t="s">
        <v>120</v>
      </c>
      <c r="BM146" s="128" t="s">
        <v>425</v>
      </c>
    </row>
    <row r="147" spans="2:65" s="12" customFormat="1">
      <c r="B147" s="131"/>
      <c r="D147" s="132" t="s">
        <v>123</v>
      </c>
      <c r="E147" s="133" t="s">
        <v>1</v>
      </c>
      <c r="F147" s="134" t="s">
        <v>426</v>
      </c>
      <c r="H147" s="135">
        <v>79.497</v>
      </c>
      <c r="I147" s="355"/>
      <c r="J147" s="355"/>
      <c r="L147" s="131"/>
      <c r="M147" s="136"/>
      <c r="N147" s="137"/>
      <c r="O147" s="137"/>
      <c r="P147" s="137"/>
      <c r="Q147" s="137"/>
      <c r="R147" s="137"/>
      <c r="S147" s="137"/>
      <c r="T147" s="138"/>
      <c r="AT147" s="133" t="s">
        <v>123</v>
      </c>
      <c r="AU147" s="133" t="s">
        <v>121</v>
      </c>
      <c r="AV147" s="12" t="s">
        <v>121</v>
      </c>
      <c r="AW147" s="12" t="s">
        <v>22</v>
      </c>
      <c r="AX147" s="12" t="s">
        <v>66</v>
      </c>
      <c r="AY147" s="133" t="s">
        <v>113</v>
      </c>
    </row>
    <row r="148" spans="2:65" s="13" customFormat="1">
      <c r="B148" s="139"/>
      <c r="D148" s="132" t="s">
        <v>123</v>
      </c>
      <c r="E148" s="140" t="s">
        <v>1</v>
      </c>
      <c r="F148" s="141" t="s">
        <v>125</v>
      </c>
      <c r="H148" s="142">
        <v>79.497</v>
      </c>
      <c r="I148" s="356"/>
      <c r="J148" s="356"/>
      <c r="L148" s="139"/>
      <c r="M148" s="143"/>
      <c r="N148" s="144"/>
      <c r="O148" s="144"/>
      <c r="P148" s="144"/>
      <c r="Q148" s="144"/>
      <c r="R148" s="144"/>
      <c r="S148" s="144"/>
      <c r="T148" s="145"/>
      <c r="AT148" s="140" t="s">
        <v>123</v>
      </c>
      <c r="AU148" s="140" t="s">
        <v>121</v>
      </c>
      <c r="AV148" s="13" t="s">
        <v>120</v>
      </c>
      <c r="AW148" s="13" t="s">
        <v>22</v>
      </c>
      <c r="AX148" s="13" t="s">
        <v>74</v>
      </c>
      <c r="AY148" s="140" t="s">
        <v>113</v>
      </c>
    </row>
    <row r="149" spans="2:65" s="1" customFormat="1" ht="47.4" customHeight="1">
      <c r="B149" s="118"/>
      <c r="C149" s="119" t="s">
        <v>159</v>
      </c>
      <c r="D149" s="119" t="s">
        <v>115</v>
      </c>
      <c r="E149" s="120" t="s">
        <v>165</v>
      </c>
      <c r="F149" s="121" t="s">
        <v>166</v>
      </c>
      <c r="G149" s="122" t="s">
        <v>128</v>
      </c>
      <c r="H149" s="123">
        <v>556.47900000000004</v>
      </c>
      <c r="I149" s="354"/>
      <c r="J149" s="354">
        <f>ROUND(I149*H149,2)</f>
        <v>0</v>
      </c>
      <c r="K149" s="121" t="s">
        <v>119</v>
      </c>
      <c r="L149" s="27"/>
      <c r="M149" s="124" t="s">
        <v>1</v>
      </c>
      <c r="N149" s="125" t="s">
        <v>32</v>
      </c>
      <c r="O149" s="126">
        <v>3.0000000000000001E-3</v>
      </c>
      <c r="P149" s="126">
        <f>O149*H149</f>
        <v>1.66944</v>
      </c>
      <c r="Q149" s="126">
        <v>0</v>
      </c>
      <c r="R149" s="126">
        <f>Q149*H149</f>
        <v>0</v>
      </c>
      <c r="S149" s="126">
        <v>0</v>
      </c>
      <c r="T149" s="127">
        <f>S149*H149</f>
        <v>0</v>
      </c>
      <c r="AR149" s="128" t="s">
        <v>120</v>
      </c>
      <c r="AT149" s="128" t="s">
        <v>115</v>
      </c>
      <c r="AU149" s="128" t="s">
        <v>121</v>
      </c>
      <c r="AY149" s="15" t="s">
        <v>113</v>
      </c>
      <c r="BE149" s="129">
        <f>IF(N149="základná",J149,0)</f>
        <v>0</v>
      </c>
      <c r="BF149" s="129">
        <f>IF(N149="znížená",J149,0)</f>
        <v>0</v>
      </c>
      <c r="BG149" s="129">
        <f>IF(N149="zákl. prenesená",J149,0)</f>
        <v>0</v>
      </c>
      <c r="BH149" s="129">
        <f>IF(N149="zníž. prenesená",J149,0)</f>
        <v>0</v>
      </c>
      <c r="BI149" s="129">
        <f>IF(N149="nulová",J149,0)</f>
        <v>0</v>
      </c>
      <c r="BJ149" s="15" t="s">
        <v>121</v>
      </c>
      <c r="BK149" s="130">
        <f>ROUND(I149*H149,3)</f>
        <v>0</v>
      </c>
      <c r="BL149" s="15" t="s">
        <v>120</v>
      </c>
      <c r="BM149" s="128" t="s">
        <v>427</v>
      </c>
    </row>
    <row r="150" spans="2:65" s="12" customFormat="1">
      <c r="B150" s="131"/>
      <c r="D150" s="132" t="s">
        <v>123</v>
      </c>
      <c r="F150" s="134" t="s">
        <v>428</v>
      </c>
      <c r="H150" s="135">
        <v>556.47900000000004</v>
      </c>
      <c r="I150" s="355"/>
      <c r="J150" s="355"/>
      <c r="L150" s="131"/>
      <c r="M150" s="136"/>
      <c r="N150" s="137"/>
      <c r="O150" s="137"/>
      <c r="P150" s="137"/>
      <c r="Q150" s="137"/>
      <c r="R150" s="137"/>
      <c r="S150" s="137"/>
      <c r="T150" s="138"/>
      <c r="AT150" s="133" t="s">
        <v>123</v>
      </c>
      <c r="AU150" s="133" t="s">
        <v>121</v>
      </c>
      <c r="AV150" s="12" t="s">
        <v>121</v>
      </c>
      <c r="AW150" s="12" t="s">
        <v>3</v>
      </c>
      <c r="AX150" s="12" t="s">
        <v>74</v>
      </c>
      <c r="AY150" s="133" t="s">
        <v>113</v>
      </c>
    </row>
    <row r="151" spans="2:65" s="1" customFormat="1" ht="24" customHeight="1">
      <c r="B151" s="118"/>
      <c r="C151" s="119" t="s">
        <v>164</v>
      </c>
      <c r="D151" s="119" t="s">
        <v>115</v>
      </c>
      <c r="E151" s="120" t="s">
        <v>170</v>
      </c>
      <c r="F151" s="121" t="s">
        <v>171</v>
      </c>
      <c r="G151" s="122" t="s">
        <v>128</v>
      </c>
      <c r="H151" s="123">
        <v>79.497</v>
      </c>
      <c r="I151" s="354"/>
      <c r="J151" s="354">
        <f>ROUND(I151*H151,2)</f>
        <v>0</v>
      </c>
      <c r="K151" s="121" t="s">
        <v>119</v>
      </c>
      <c r="L151" s="27"/>
      <c r="M151" s="124" t="s">
        <v>1</v>
      </c>
      <c r="N151" s="125" t="s">
        <v>32</v>
      </c>
      <c r="O151" s="126">
        <v>7.0000000000000001E-3</v>
      </c>
      <c r="P151" s="126">
        <f>O151*H151</f>
        <v>0.55647999999999997</v>
      </c>
      <c r="Q151" s="126">
        <v>0</v>
      </c>
      <c r="R151" s="126">
        <f>Q151*H151</f>
        <v>0</v>
      </c>
      <c r="S151" s="126">
        <v>0</v>
      </c>
      <c r="T151" s="127">
        <f>S151*H151</f>
        <v>0</v>
      </c>
      <c r="AR151" s="128" t="s">
        <v>120</v>
      </c>
      <c r="AT151" s="128" t="s">
        <v>115</v>
      </c>
      <c r="AU151" s="128" t="s">
        <v>121</v>
      </c>
      <c r="AY151" s="15" t="s">
        <v>113</v>
      </c>
      <c r="BE151" s="129">
        <f>IF(N151="základná",J151,0)</f>
        <v>0</v>
      </c>
      <c r="BF151" s="129">
        <f>IF(N151="znížená",J151,0)</f>
        <v>0</v>
      </c>
      <c r="BG151" s="129">
        <f>IF(N151="zákl. prenesená",J151,0)</f>
        <v>0</v>
      </c>
      <c r="BH151" s="129">
        <f>IF(N151="zníž. prenesená",J151,0)</f>
        <v>0</v>
      </c>
      <c r="BI151" s="129">
        <f>IF(N151="nulová",J151,0)</f>
        <v>0</v>
      </c>
      <c r="BJ151" s="15" t="s">
        <v>121</v>
      </c>
      <c r="BK151" s="130">
        <f>ROUND(I151*H151,3)</f>
        <v>0</v>
      </c>
      <c r="BL151" s="15" t="s">
        <v>120</v>
      </c>
      <c r="BM151" s="128" t="s">
        <v>429</v>
      </c>
    </row>
    <row r="152" spans="2:65" s="1" customFormat="1" ht="24" customHeight="1">
      <c r="B152" s="118"/>
      <c r="C152" s="119" t="s">
        <v>169</v>
      </c>
      <c r="D152" s="119" t="s">
        <v>115</v>
      </c>
      <c r="E152" s="120" t="s">
        <v>181</v>
      </c>
      <c r="F152" s="121" t="s">
        <v>182</v>
      </c>
      <c r="G152" s="122" t="s">
        <v>177</v>
      </c>
      <c r="H152" s="123">
        <v>135.14500000000001</v>
      </c>
      <c r="I152" s="354"/>
      <c r="J152" s="354">
        <f>ROUND(I152*H152,2)</f>
        <v>0</v>
      </c>
      <c r="K152" s="121" t="s">
        <v>119</v>
      </c>
      <c r="L152" s="27"/>
      <c r="M152" s="124" t="s">
        <v>1</v>
      </c>
      <c r="N152" s="125" t="s">
        <v>32</v>
      </c>
      <c r="O152" s="126">
        <v>0</v>
      </c>
      <c r="P152" s="126">
        <f>O152*H152</f>
        <v>0</v>
      </c>
      <c r="Q152" s="126">
        <v>0</v>
      </c>
      <c r="R152" s="126">
        <f>Q152*H152</f>
        <v>0</v>
      </c>
      <c r="S152" s="126">
        <v>0</v>
      </c>
      <c r="T152" s="127">
        <f>S152*H152</f>
        <v>0</v>
      </c>
      <c r="AR152" s="128" t="s">
        <v>120</v>
      </c>
      <c r="AT152" s="128" t="s">
        <v>115</v>
      </c>
      <c r="AU152" s="128" t="s">
        <v>121</v>
      </c>
      <c r="AY152" s="15" t="s">
        <v>113</v>
      </c>
      <c r="BE152" s="129">
        <f>IF(N152="základná",J152,0)</f>
        <v>0</v>
      </c>
      <c r="BF152" s="129">
        <f>IF(N152="znížená",J152,0)</f>
        <v>0</v>
      </c>
      <c r="BG152" s="129">
        <f>IF(N152="zákl. prenesená",J152,0)</f>
        <v>0</v>
      </c>
      <c r="BH152" s="129">
        <f>IF(N152="zníž. prenesená",J152,0)</f>
        <v>0</v>
      </c>
      <c r="BI152" s="129">
        <f>IF(N152="nulová",J152,0)</f>
        <v>0</v>
      </c>
      <c r="BJ152" s="15" t="s">
        <v>121</v>
      </c>
      <c r="BK152" s="130">
        <f>ROUND(I152*H152,3)</f>
        <v>0</v>
      </c>
      <c r="BL152" s="15" t="s">
        <v>120</v>
      </c>
      <c r="BM152" s="128" t="s">
        <v>430</v>
      </c>
    </row>
    <row r="153" spans="2:65" s="12" customFormat="1">
      <c r="B153" s="131"/>
      <c r="D153" s="132" t="s">
        <v>123</v>
      </c>
      <c r="E153" s="133" t="s">
        <v>1</v>
      </c>
      <c r="F153" s="134" t="s">
        <v>431</v>
      </c>
      <c r="H153" s="135">
        <v>135.14500000000001</v>
      </c>
      <c r="I153" s="355"/>
      <c r="J153" s="355"/>
      <c r="L153" s="131"/>
      <c r="M153" s="136"/>
      <c r="N153" s="137"/>
      <c r="O153" s="137"/>
      <c r="P153" s="137"/>
      <c r="Q153" s="137"/>
      <c r="R153" s="137"/>
      <c r="S153" s="137"/>
      <c r="T153" s="138"/>
      <c r="AT153" s="133" t="s">
        <v>123</v>
      </c>
      <c r="AU153" s="133" t="s">
        <v>121</v>
      </c>
      <c r="AV153" s="12" t="s">
        <v>121</v>
      </c>
      <c r="AW153" s="12" t="s">
        <v>22</v>
      </c>
      <c r="AX153" s="12" t="s">
        <v>66</v>
      </c>
      <c r="AY153" s="133" t="s">
        <v>113</v>
      </c>
    </row>
    <row r="154" spans="2:65" s="13" customFormat="1">
      <c r="B154" s="139"/>
      <c r="D154" s="132" t="s">
        <v>123</v>
      </c>
      <c r="E154" s="140" t="s">
        <v>1</v>
      </c>
      <c r="F154" s="141" t="s">
        <v>125</v>
      </c>
      <c r="H154" s="142">
        <v>135.14500000000001</v>
      </c>
      <c r="I154" s="356"/>
      <c r="J154" s="356"/>
      <c r="L154" s="139"/>
      <c r="M154" s="143"/>
      <c r="N154" s="144"/>
      <c r="O154" s="144"/>
      <c r="P154" s="144"/>
      <c r="Q154" s="144"/>
      <c r="R154" s="144"/>
      <c r="S154" s="144"/>
      <c r="T154" s="145"/>
      <c r="AT154" s="140" t="s">
        <v>123</v>
      </c>
      <c r="AU154" s="140" t="s">
        <v>121</v>
      </c>
      <c r="AV154" s="13" t="s">
        <v>120</v>
      </c>
      <c r="AW154" s="13" t="s">
        <v>22</v>
      </c>
      <c r="AX154" s="13" t="s">
        <v>74</v>
      </c>
      <c r="AY154" s="140" t="s">
        <v>113</v>
      </c>
    </row>
    <row r="155" spans="2:65" s="1" customFormat="1" ht="24" customHeight="1">
      <c r="B155" s="118"/>
      <c r="C155" s="119" t="s">
        <v>174</v>
      </c>
      <c r="D155" s="119" t="s">
        <v>115</v>
      </c>
      <c r="E155" s="120" t="s">
        <v>186</v>
      </c>
      <c r="F155" s="121" t="s">
        <v>187</v>
      </c>
      <c r="G155" s="122" t="s">
        <v>188</v>
      </c>
      <c r="H155" s="123">
        <v>236.73</v>
      </c>
      <c r="I155" s="354"/>
      <c r="J155" s="354">
        <f>ROUND(I155*H155,2)</f>
        <v>0</v>
      </c>
      <c r="K155" s="121" t="s">
        <v>119</v>
      </c>
      <c r="L155" s="27"/>
      <c r="M155" s="124" t="s">
        <v>1</v>
      </c>
      <c r="N155" s="125" t="s">
        <v>32</v>
      </c>
      <c r="O155" s="126">
        <v>0.23400000000000001</v>
      </c>
      <c r="P155" s="126">
        <f>O155*H155</f>
        <v>55.394820000000003</v>
      </c>
      <c r="Q155" s="126">
        <v>0</v>
      </c>
      <c r="R155" s="126">
        <f>Q155*H155</f>
        <v>0</v>
      </c>
      <c r="S155" s="126">
        <v>0</v>
      </c>
      <c r="T155" s="127">
        <f>S155*H155</f>
        <v>0</v>
      </c>
      <c r="AR155" s="128" t="s">
        <v>120</v>
      </c>
      <c r="AT155" s="128" t="s">
        <v>115</v>
      </c>
      <c r="AU155" s="128" t="s">
        <v>121</v>
      </c>
      <c r="AY155" s="15" t="s">
        <v>113</v>
      </c>
      <c r="BE155" s="129">
        <f>IF(N155="základná",J155,0)</f>
        <v>0</v>
      </c>
      <c r="BF155" s="129">
        <f>IF(N155="znížená",J155,0)</f>
        <v>0</v>
      </c>
      <c r="BG155" s="129">
        <f>IF(N155="zákl. prenesená",J155,0)</f>
        <v>0</v>
      </c>
      <c r="BH155" s="129">
        <f>IF(N155="zníž. prenesená",J155,0)</f>
        <v>0</v>
      </c>
      <c r="BI155" s="129">
        <f>IF(N155="nulová",J155,0)</f>
        <v>0</v>
      </c>
      <c r="BJ155" s="15" t="s">
        <v>121</v>
      </c>
      <c r="BK155" s="130">
        <f>ROUND(I155*H155,3)</f>
        <v>0</v>
      </c>
      <c r="BL155" s="15" t="s">
        <v>120</v>
      </c>
      <c r="BM155" s="128" t="s">
        <v>432</v>
      </c>
    </row>
    <row r="156" spans="2:65" s="12" customFormat="1">
      <c r="B156" s="131"/>
      <c r="D156" s="132" t="s">
        <v>123</v>
      </c>
      <c r="E156" s="133" t="s">
        <v>1</v>
      </c>
      <c r="F156" s="134" t="s">
        <v>433</v>
      </c>
      <c r="H156" s="135">
        <v>236.73</v>
      </c>
      <c r="I156" s="355"/>
      <c r="J156" s="355"/>
      <c r="L156" s="131"/>
      <c r="M156" s="136"/>
      <c r="N156" s="137"/>
      <c r="O156" s="137"/>
      <c r="P156" s="137"/>
      <c r="Q156" s="137"/>
      <c r="R156" s="137"/>
      <c r="S156" s="137"/>
      <c r="T156" s="138"/>
      <c r="AT156" s="133" t="s">
        <v>123</v>
      </c>
      <c r="AU156" s="133" t="s">
        <v>121</v>
      </c>
      <c r="AV156" s="12" t="s">
        <v>121</v>
      </c>
      <c r="AW156" s="12" t="s">
        <v>22</v>
      </c>
      <c r="AX156" s="12" t="s">
        <v>66</v>
      </c>
      <c r="AY156" s="133" t="s">
        <v>113</v>
      </c>
    </row>
    <row r="157" spans="2:65" s="13" customFormat="1">
      <c r="B157" s="139"/>
      <c r="D157" s="132" t="s">
        <v>123</v>
      </c>
      <c r="E157" s="140" t="s">
        <v>1</v>
      </c>
      <c r="F157" s="141" t="s">
        <v>125</v>
      </c>
      <c r="H157" s="142">
        <v>236.73</v>
      </c>
      <c r="I157" s="356"/>
      <c r="J157" s="356"/>
      <c r="L157" s="139"/>
      <c r="M157" s="143"/>
      <c r="N157" s="144"/>
      <c r="O157" s="144"/>
      <c r="P157" s="144"/>
      <c r="Q157" s="144"/>
      <c r="R157" s="144"/>
      <c r="S157" s="144"/>
      <c r="T157" s="145"/>
      <c r="AT157" s="140" t="s">
        <v>123</v>
      </c>
      <c r="AU157" s="140" t="s">
        <v>121</v>
      </c>
      <c r="AV157" s="13" t="s">
        <v>120</v>
      </c>
      <c r="AW157" s="13" t="s">
        <v>22</v>
      </c>
      <c r="AX157" s="13" t="s">
        <v>74</v>
      </c>
      <c r="AY157" s="140" t="s">
        <v>113</v>
      </c>
    </row>
    <row r="158" spans="2:65" s="1" customFormat="1" ht="16.5" customHeight="1">
      <c r="B158" s="118"/>
      <c r="C158" s="146" t="s">
        <v>180</v>
      </c>
      <c r="D158" s="146" t="s">
        <v>191</v>
      </c>
      <c r="E158" s="147" t="s">
        <v>192</v>
      </c>
      <c r="F158" s="148" t="s">
        <v>193</v>
      </c>
      <c r="G158" s="149" t="s">
        <v>194</v>
      </c>
      <c r="H158" s="150">
        <v>7.1020000000000003</v>
      </c>
      <c r="I158" s="357"/>
      <c r="J158" s="357">
        <f>ROUND(I158*H158,2)</f>
        <v>0</v>
      </c>
      <c r="K158" s="148" t="s">
        <v>119</v>
      </c>
      <c r="L158" s="151"/>
      <c r="M158" s="152" t="s">
        <v>1</v>
      </c>
      <c r="N158" s="153" t="s">
        <v>32</v>
      </c>
      <c r="O158" s="126">
        <v>0</v>
      </c>
      <c r="P158" s="126">
        <f>O158*H158</f>
        <v>0</v>
      </c>
      <c r="Q158" s="126">
        <v>1E-3</v>
      </c>
      <c r="R158" s="126">
        <f>Q158*H158</f>
        <v>7.1000000000000004E-3</v>
      </c>
      <c r="S158" s="126">
        <v>0</v>
      </c>
      <c r="T158" s="127">
        <f>S158*H158</f>
        <v>0</v>
      </c>
      <c r="AR158" s="128" t="s">
        <v>155</v>
      </c>
      <c r="AT158" s="128" t="s">
        <v>191</v>
      </c>
      <c r="AU158" s="128" t="s">
        <v>121</v>
      </c>
      <c r="AY158" s="15" t="s">
        <v>113</v>
      </c>
      <c r="BE158" s="129">
        <f>IF(N158="základná",J158,0)</f>
        <v>0</v>
      </c>
      <c r="BF158" s="129">
        <f>IF(N158="znížená",J158,0)</f>
        <v>0</v>
      </c>
      <c r="BG158" s="129">
        <f>IF(N158="zákl. prenesená",J158,0)</f>
        <v>0</v>
      </c>
      <c r="BH158" s="129">
        <f>IF(N158="zníž. prenesená",J158,0)</f>
        <v>0</v>
      </c>
      <c r="BI158" s="129">
        <f>IF(N158="nulová",J158,0)</f>
        <v>0</v>
      </c>
      <c r="BJ158" s="15" t="s">
        <v>121</v>
      </c>
      <c r="BK158" s="130">
        <f>ROUND(I158*H158,3)</f>
        <v>0</v>
      </c>
      <c r="BL158" s="15" t="s">
        <v>120</v>
      </c>
      <c r="BM158" s="128" t="s">
        <v>434</v>
      </c>
    </row>
    <row r="159" spans="2:65" s="12" customFormat="1">
      <c r="B159" s="131"/>
      <c r="D159" s="132" t="s">
        <v>123</v>
      </c>
      <c r="F159" s="134" t="s">
        <v>435</v>
      </c>
      <c r="H159" s="135">
        <v>7.1020000000000003</v>
      </c>
      <c r="I159" s="355"/>
      <c r="J159" s="355"/>
      <c r="L159" s="131"/>
      <c r="M159" s="136"/>
      <c r="N159" s="137"/>
      <c r="O159" s="137"/>
      <c r="P159" s="137"/>
      <c r="Q159" s="137"/>
      <c r="R159" s="137"/>
      <c r="S159" s="137"/>
      <c r="T159" s="138"/>
      <c r="AT159" s="133" t="s">
        <v>123</v>
      </c>
      <c r="AU159" s="133" t="s">
        <v>121</v>
      </c>
      <c r="AV159" s="12" t="s">
        <v>121</v>
      </c>
      <c r="AW159" s="12" t="s">
        <v>3</v>
      </c>
      <c r="AX159" s="12" t="s">
        <v>74</v>
      </c>
      <c r="AY159" s="133" t="s">
        <v>113</v>
      </c>
    </row>
    <row r="160" spans="2:65" s="1" customFormat="1" ht="16.5" customHeight="1">
      <c r="B160" s="118"/>
      <c r="C160" s="119" t="s">
        <v>185</v>
      </c>
      <c r="D160" s="119" t="s">
        <v>115</v>
      </c>
      <c r="E160" s="120" t="s">
        <v>198</v>
      </c>
      <c r="F160" s="121" t="s">
        <v>199</v>
      </c>
      <c r="G160" s="122" t="s">
        <v>188</v>
      </c>
      <c r="H160" s="123">
        <v>178.00200000000001</v>
      </c>
      <c r="I160" s="354"/>
      <c r="J160" s="354">
        <f>ROUND(I160*H160,2)</f>
        <v>0</v>
      </c>
      <c r="K160" s="121" t="s">
        <v>119</v>
      </c>
      <c r="L160" s="27"/>
      <c r="M160" s="124" t="s">
        <v>1</v>
      </c>
      <c r="N160" s="125" t="s">
        <v>32</v>
      </c>
      <c r="O160" s="126">
        <v>1.7000000000000001E-2</v>
      </c>
      <c r="P160" s="126">
        <f>O160*H160</f>
        <v>3.02603</v>
      </c>
      <c r="Q160" s="126">
        <v>0</v>
      </c>
      <c r="R160" s="126">
        <f>Q160*H160</f>
        <v>0</v>
      </c>
      <c r="S160" s="126">
        <v>0</v>
      </c>
      <c r="T160" s="127">
        <f>S160*H160</f>
        <v>0</v>
      </c>
      <c r="AR160" s="128" t="s">
        <v>120</v>
      </c>
      <c r="AT160" s="128" t="s">
        <v>115</v>
      </c>
      <c r="AU160" s="128" t="s">
        <v>121</v>
      </c>
      <c r="AY160" s="15" t="s">
        <v>113</v>
      </c>
      <c r="BE160" s="129">
        <f>IF(N160="základná",J160,0)</f>
        <v>0</v>
      </c>
      <c r="BF160" s="129">
        <f>IF(N160="znížená",J160,0)</f>
        <v>0</v>
      </c>
      <c r="BG160" s="129">
        <f>IF(N160="zákl. prenesená",J160,0)</f>
        <v>0</v>
      </c>
      <c r="BH160" s="129">
        <f>IF(N160="zníž. prenesená",J160,0)</f>
        <v>0</v>
      </c>
      <c r="BI160" s="129">
        <f>IF(N160="nulová",J160,0)</f>
        <v>0</v>
      </c>
      <c r="BJ160" s="15" t="s">
        <v>121</v>
      </c>
      <c r="BK160" s="130">
        <f>ROUND(I160*H160,3)</f>
        <v>0</v>
      </c>
      <c r="BL160" s="15" t="s">
        <v>120</v>
      </c>
      <c r="BM160" s="128" t="s">
        <v>436</v>
      </c>
    </row>
    <row r="161" spans="2:65" s="12" customFormat="1">
      <c r="B161" s="131"/>
      <c r="D161" s="132" t="s">
        <v>123</v>
      </c>
      <c r="E161" s="133" t="s">
        <v>1</v>
      </c>
      <c r="F161" s="134" t="s">
        <v>437</v>
      </c>
      <c r="H161" s="135">
        <v>178.00200000000001</v>
      </c>
      <c r="I161" s="355"/>
      <c r="J161" s="355"/>
      <c r="L161" s="131"/>
      <c r="M161" s="136"/>
      <c r="N161" s="137"/>
      <c r="O161" s="137"/>
      <c r="P161" s="137"/>
      <c r="Q161" s="137"/>
      <c r="R161" s="137"/>
      <c r="S161" s="137"/>
      <c r="T161" s="138"/>
      <c r="AT161" s="133" t="s">
        <v>123</v>
      </c>
      <c r="AU161" s="133" t="s">
        <v>121</v>
      </c>
      <c r="AV161" s="12" t="s">
        <v>121</v>
      </c>
      <c r="AW161" s="12" t="s">
        <v>22</v>
      </c>
      <c r="AX161" s="12" t="s">
        <v>66</v>
      </c>
      <c r="AY161" s="133" t="s">
        <v>113</v>
      </c>
    </row>
    <row r="162" spans="2:65" s="13" customFormat="1">
      <c r="B162" s="139"/>
      <c r="D162" s="132" t="s">
        <v>123</v>
      </c>
      <c r="E162" s="140" t="s">
        <v>1</v>
      </c>
      <c r="F162" s="141" t="s">
        <v>125</v>
      </c>
      <c r="H162" s="142">
        <v>178.00200000000001</v>
      </c>
      <c r="I162" s="356"/>
      <c r="J162" s="356"/>
      <c r="L162" s="139"/>
      <c r="M162" s="143"/>
      <c r="N162" s="144"/>
      <c r="O162" s="144"/>
      <c r="P162" s="144"/>
      <c r="Q162" s="144"/>
      <c r="R162" s="144"/>
      <c r="S162" s="144"/>
      <c r="T162" s="145"/>
      <c r="AT162" s="140" t="s">
        <v>123</v>
      </c>
      <c r="AU162" s="140" t="s">
        <v>121</v>
      </c>
      <c r="AV162" s="13" t="s">
        <v>120</v>
      </c>
      <c r="AW162" s="13" t="s">
        <v>22</v>
      </c>
      <c r="AX162" s="13" t="s">
        <v>74</v>
      </c>
      <c r="AY162" s="140" t="s">
        <v>113</v>
      </c>
    </row>
    <row r="163" spans="2:65" s="1" customFormat="1" ht="24" customHeight="1">
      <c r="B163" s="118"/>
      <c r="C163" s="119" t="s">
        <v>190</v>
      </c>
      <c r="D163" s="119" t="s">
        <v>115</v>
      </c>
      <c r="E163" s="120" t="s">
        <v>202</v>
      </c>
      <c r="F163" s="121" t="s">
        <v>203</v>
      </c>
      <c r="G163" s="122" t="s">
        <v>188</v>
      </c>
      <c r="H163" s="123">
        <v>236.73</v>
      </c>
      <c r="I163" s="354"/>
      <c r="J163" s="354">
        <f>ROUND(I163*H163,2)</f>
        <v>0</v>
      </c>
      <c r="K163" s="121" t="s">
        <v>119</v>
      </c>
      <c r="L163" s="27"/>
      <c r="M163" s="124" t="s">
        <v>1</v>
      </c>
      <c r="N163" s="125" t="s">
        <v>32</v>
      </c>
      <c r="O163" s="126">
        <v>1.7999999999999999E-2</v>
      </c>
      <c r="P163" s="126">
        <f>O163*H163</f>
        <v>4.2611400000000001</v>
      </c>
      <c r="Q163" s="126">
        <v>0</v>
      </c>
      <c r="R163" s="126">
        <f>Q163*H163</f>
        <v>0</v>
      </c>
      <c r="S163" s="126">
        <v>0</v>
      </c>
      <c r="T163" s="127">
        <f>S163*H163</f>
        <v>0</v>
      </c>
      <c r="AR163" s="128" t="s">
        <v>120</v>
      </c>
      <c r="AT163" s="128" t="s">
        <v>115</v>
      </c>
      <c r="AU163" s="128" t="s">
        <v>121</v>
      </c>
      <c r="AY163" s="15" t="s">
        <v>113</v>
      </c>
      <c r="BE163" s="129">
        <f>IF(N163="základná",J163,0)</f>
        <v>0</v>
      </c>
      <c r="BF163" s="129">
        <f>IF(N163="znížená",J163,0)</f>
        <v>0</v>
      </c>
      <c r="BG163" s="129">
        <f>IF(N163="zákl. prenesená",J163,0)</f>
        <v>0</v>
      </c>
      <c r="BH163" s="129">
        <f>IF(N163="zníž. prenesená",J163,0)</f>
        <v>0</v>
      </c>
      <c r="BI163" s="129">
        <f>IF(N163="nulová",J163,0)</f>
        <v>0</v>
      </c>
      <c r="BJ163" s="15" t="s">
        <v>121</v>
      </c>
      <c r="BK163" s="130">
        <f>ROUND(I163*H163,3)</f>
        <v>0</v>
      </c>
      <c r="BL163" s="15" t="s">
        <v>120</v>
      </c>
      <c r="BM163" s="128" t="s">
        <v>438</v>
      </c>
    </row>
    <row r="164" spans="2:65" s="12" customFormat="1">
      <c r="B164" s="131"/>
      <c r="D164" s="132" t="s">
        <v>123</v>
      </c>
      <c r="E164" s="133" t="s">
        <v>1</v>
      </c>
      <c r="F164" s="134" t="s">
        <v>433</v>
      </c>
      <c r="H164" s="135">
        <v>236.73</v>
      </c>
      <c r="I164" s="355"/>
      <c r="J164" s="355"/>
      <c r="L164" s="131"/>
      <c r="M164" s="136"/>
      <c r="N164" s="137"/>
      <c r="O164" s="137"/>
      <c r="P164" s="137"/>
      <c r="Q164" s="137"/>
      <c r="R164" s="137"/>
      <c r="S164" s="137"/>
      <c r="T164" s="138"/>
      <c r="AT164" s="133" t="s">
        <v>123</v>
      </c>
      <c r="AU164" s="133" t="s">
        <v>121</v>
      </c>
      <c r="AV164" s="12" t="s">
        <v>121</v>
      </c>
      <c r="AW164" s="12" t="s">
        <v>22</v>
      </c>
      <c r="AX164" s="12" t="s">
        <v>66</v>
      </c>
      <c r="AY164" s="133" t="s">
        <v>113</v>
      </c>
    </row>
    <row r="165" spans="2:65" s="13" customFormat="1">
      <c r="B165" s="139"/>
      <c r="D165" s="132" t="s">
        <v>123</v>
      </c>
      <c r="E165" s="140" t="s">
        <v>1</v>
      </c>
      <c r="F165" s="141" t="s">
        <v>125</v>
      </c>
      <c r="H165" s="142">
        <v>236.73</v>
      </c>
      <c r="I165" s="356"/>
      <c r="J165" s="356"/>
      <c r="L165" s="139"/>
      <c r="M165" s="143"/>
      <c r="N165" s="144"/>
      <c r="O165" s="144"/>
      <c r="P165" s="144"/>
      <c r="Q165" s="144"/>
      <c r="R165" s="144"/>
      <c r="S165" s="144"/>
      <c r="T165" s="145"/>
      <c r="AT165" s="140" t="s">
        <v>123</v>
      </c>
      <c r="AU165" s="140" t="s">
        <v>121</v>
      </c>
      <c r="AV165" s="13" t="s">
        <v>120</v>
      </c>
      <c r="AW165" s="13" t="s">
        <v>22</v>
      </c>
      <c r="AX165" s="13" t="s">
        <v>74</v>
      </c>
      <c r="AY165" s="140" t="s">
        <v>113</v>
      </c>
    </row>
    <row r="166" spans="2:65" s="1" customFormat="1" ht="24" customHeight="1">
      <c r="B166" s="118"/>
      <c r="C166" s="119" t="s">
        <v>197</v>
      </c>
      <c r="D166" s="119" t="s">
        <v>115</v>
      </c>
      <c r="E166" s="120" t="s">
        <v>207</v>
      </c>
      <c r="F166" s="121" t="s">
        <v>208</v>
      </c>
      <c r="G166" s="122" t="s">
        <v>188</v>
      </c>
      <c r="H166" s="123">
        <v>236.73</v>
      </c>
      <c r="I166" s="354"/>
      <c r="J166" s="354">
        <f>ROUND(I166*H166,2)</f>
        <v>0</v>
      </c>
      <c r="K166" s="121" t="s">
        <v>119</v>
      </c>
      <c r="L166" s="27"/>
      <c r="M166" s="124" t="s">
        <v>1</v>
      </c>
      <c r="N166" s="125" t="s">
        <v>32</v>
      </c>
      <c r="O166" s="126">
        <v>8.8999999999999996E-2</v>
      </c>
      <c r="P166" s="126">
        <f>O166*H166</f>
        <v>21.06897</v>
      </c>
      <c r="Q166" s="126">
        <v>0</v>
      </c>
      <c r="R166" s="126">
        <f>Q166*H166</f>
        <v>0</v>
      </c>
      <c r="S166" s="126">
        <v>0</v>
      </c>
      <c r="T166" s="127">
        <f>S166*H166</f>
        <v>0</v>
      </c>
      <c r="AR166" s="128" t="s">
        <v>120</v>
      </c>
      <c r="AT166" s="128" t="s">
        <v>115</v>
      </c>
      <c r="AU166" s="128" t="s">
        <v>121</v>
      </c>
      <c r="AY166" s="15" t="s">
        <v>113</v>
      </c>
      <c r="BE166" s="129">
        <f>IF(N166="základná",J166,0)</f>
        <v>0</v>
      </c>
      <c r="BF166" s="129">
        <f>IF(N166="znížená",J166,0)</f>
        <v>0</v>
      </c>
      <c r="BG166" s="129">
        <f>IF(N166="zákl. prenesená",J166,0)</f>
        <v>0</v>
      </c>
      <c r="BH166" s="129">
        <f>IF(N166="zníž. prenesená",J166,0)</f>
        <v>0</v>
      </c>
      <c r="BI166" s="129">
        <f>IF(N166="nulová",J166,0)</f>
        <v>0</v>
      </c>
      <c r="BJ166" s="15" t="s">
        <v>121</v>
      </c>
      <c r="BK166" s="130">
        <f>ROUND(I166*H166,3)</f>
        <v>0</v>
      </c>
      <c r="BL166" s="15" t="s">
        <v>120</v>
      </c>
      <c r="BM166" s="128" t="s">
        <v>439</v>
      </c>
    </row>
    <row r="167" spans="2:65" s="1" customFormat="1" ht="24" customHeight="1">
      <c r="B167" s="118"/>
      <c r="C167" s="119" t="s">
        <v>201</v>
      </c>
      <c r="D167" s="119" t="s">
        <v>115</v>
      </c>
      <c r="E167" s="120" t="s">
        <v>211</v>
      </c>
      <c r="F167" s="121" t="s">
        <v>212</v>
      </c>
      <c r="G167" s="122" t="s">
        <v>188</v>
      </c>
      <c r="H167" s="123">
        <v>236.73</v>
      </c>
      <c r="I167" s="354"/>
      <c r="J167" s="354">
        <f>ROUND(I167*H167,2)</f>
        <v>0</v>
      </c>
      <c r="K167" s="121" t="s">
        <v>119</v>
      </c>
      <c r="L167" s="27"/>
      <c r="M167" s="124" t="s">
        <v>1</v>
      </c>
      <c r="N167" s="125" t="s">
        <v>32</v>
      </c>
      <c r="O167" s="126">
        <v>2E-3</v>
      </c>
      <c r="P167" s="126">
        <f>O167*H167</f>
        <v>0.47345999999999999</v>
      </c>
      <c r="Q167" s="126">
        <v>0</v>
      </c>
      <c r="R167" s="126">
        <f>Q167*H167</f>
        <v>0</v>
      </c>
      <c r="S167" s="126">
        <v>0</v>
      </c>
      <c r="T167" s="127">
        <f>S167*H167</f>
        <v>0</v>
      </c>
      <c r="AR167" s="128" t="s">
        <v>120</v>
      </c>
      <c r="AT167" s="128" t="s">
        <v>115</v>
      </c>
      <c r="AU167" s="128" t="s">
        <v>121</v>
      </c>
      <c r="AY167" s="15" t="s">
        <v>113</v>
      </c>
      <c r="BE167" s="129">
        <f>IF(N167="základná",J167,0)</f>
        <v>0</v>
      </c>
      <c r="BF167" s="129">
        <f>IF(N167="znížená",J167,0)</f>
        <v>0</v>
      </c>
      <c r="BG167" s="129">
        <f>IF(N167="zákl. prenesená",J167,0)</f>
        <v>0</v>
      </c>
      <c r="BH167" s="129">
        <f>IF(N167="zníž. prenesená",J167,0)</f>
        <v>0</v>
      </c>
      <c r="BI167" s="129">
        <f>IF(N167="nulová",J167,0)</f>
        <v>0</v>
      </c>
      <c r="BJ167" s="15" t="s">
        <v>121</v>
      </c>
      <c r="BK167" s="130">
        <f>ROUND(I167*H167,3)</f>
        <v>0</v>
      </c>
      <c r="BL167" s="15" t="s">
        <v>120</v>
      </c>
      <c r="BM167" s="128" t="s">
        <v>440</v>
      </c>
    </row>
    <row r="168" spans="2:65" s="1" customFormat="1" ht="24" customHeight="1">
      <c r="B168" s="118"/>
      <c r="C168" s="119" t="s">
        <v>206</v>
      </c>
      <c r="D168" s="119" t="s">
        <v>115</v>
      </c>
      <c r="E168" s="120" t="s">
        <v>214</v>
      </c>
      <c r="F168" s="121" t="s">
        <v>215</v>
      </c>
      <c r="G168" s="122" t="s">
        <v>188</v>
      </c>
      <c r="H168" s="123">
        <v>236.73</v>
      </c>
      <c r="I168" s="354"/>
      <c r="J168" s="354">
        <f>ROUND(I168*H168,2)</f>
        <v>0</v>
      </c>
      <c r="K168" s="121" t="s">
        <v>119</v>
      </c>
      <c r="L168" s="27"/>
      <c r="M168" s="124" t="s">
        <v>1</v>
      </c>
      <c r="N168" s="125" t="s">
        <v>32</v>
      </c>
      <c r="O168" s="126">
        <v>1.4999999999999999E-2</v>
      </c>
      <c r="P168" s="126">
        <f>O168*H168</f>
        <v>3.5509499999999998</v>
      </c>
      <c r="Q168" s="126">
        <v>0</v>
      </c>
      <c r="R168" s="126">
        <f>Q168*H168</f>
        <v>0</v>
      </c>
      <c r="S168" s="126">
        <v>0</v>
      </c>
      <c r="T168" s="127">
        <f>S168*H168</f>
        <v>0</v>
      </c>
      <c r="AR168" s="128" t="s">
        <v>120</v>
      </c>
      <c r="AT168" s="128" t="s">
        <v>115</v>
      </c>
      <c r="AU168" s="128" t="s">
        <v>121</v>
      </c>
      <c r="AY168" s="15" t="s">
        <v>113</v>
      </c>
      <c r="BE168" s="129">
        <f>IF(N168="základná",J168,0)</f>
        <v>0</v>
      </c>
      <c r="BF168" s="129">
        <f>IF(N168="znížená",J168,0)</f>
        <v>0</v>
      </c>
      <c r="BG168" s="129">
        <f>IF(N168="zákl. prenesená",J168,0)</f>
        <v>0</v>
      </c>
      <c r="BH168" s="129">
        <f>IF(N168="zníž. prenesená",J168,0)</f>
        <v>0</v>
      </c>
      <c r="BI168" s="129">
        <f>IF(N168="nulová",J168,0)</f>
        <v>0</v>
      </c>
      <c r="BJ168" s="15" t="s">
        <v>121</v>
      </c>
      <c r="BK168" s="130">
        <f>ROUND(I168*H168,3)</f>
        <v>0</v>
      </c>
      <c r="BL168" s="15" t="s">
        <v>120</v>
      </c>
      <c r="BM168" s="128" t="s">
        <v>441</v>
      </c>
    </row>
    <row r="169" spans="2:65" s="1" customFormat="1" ht="24" customHeight="1">
      <c r="B169" s="118"/>
      <c r="C169" s="119" t="s">
        <v>210</v>
      </c>
      <c r="D169" s="119" t="s">
        <v>115</v>
      </c>
      <c r="E169" s="120" t="s">
        <v>218</v>
      </c>
      <c r="F169" s="121" t="s">
        <v>219</v>
      </c>
      <c r="G169" s="122" t="s">
        <v>188</v>
      </c>
      <c r="H169" s="123">
        <v>236.73</v>
      </c>
      <c r="I169" s="354"/>
      <c r="J169" s="354">
        <f>ROUND(I169*H169,2)</f>
        <v>0</v>
      </c>
      <c r="K169" s="121" t="s">
        <v>119</v>
      </c>
      <c r="L169" s="27"/>
      <c r="M169" s="124" t="s">
        <v>1</v>
      </c>
      <c r="N169" s="125" t="s">
        <v>32</v>
      </c>
      <c r="O169" s="126">
        <v>1E-3</v>
      </c>
      <c r="P169" s="126">
        <f>O169*H169</f>
        <v>0.23673</v>
      </c>
      <c r="Q169" s="126">
        <v>0</v>
      </c>
      <c r="R169" s="126">
        <f>Q169*H169</f>
        <v>0</v>
      </c>
      <c r="S169" s="126">
        <v>0</v>
      </c>
      <c r="T169" s="127">
        <f>S169*H169</f>
        <v>0</v>
      </c>
      <c r="AR169" s="128" t="s">
        <v>120</v>
      </c>
      <c r="AT169" s="128" t="s">
        <v>115</v>
      </c>
      <c r="AU169" s="128" t="s">
        <v>121</v>
      </c>
      <c r="AY169" s="15" t="s">
        <v>113</v>
      </c>
      <c r="BE169" s="129">
        <f>IF(N169="základná",J169,0)</f>
        <v>0</v>
      </c>
      <c r="BF169" s="129">
        <f>IF(N169="znížená",J169,0)</f>
        <v>0</v>
      </c>
      <c r="BG169" s="129">
        <f>IF(N169="zákl. prenesená",J169,0)</f>
        <v>0</v>
      </c>
      <c r="BH169" s="129">
        <f>IF(N169="zníž. prenesená",J169,0)</f>
        <v>0</v>
      </c>
      <c r="BI169" s="129">
        <f>IF(N169="nulová",J169,0)</f>
        <v>0</v>
      </c>
      <c r="BJ169" s="15" t="s">
        <v>121</v>
      </c>
      <c r="BK169" s="130">
        <f>ROUND(I169*H169,3)</f>
        <v>0</v>
      </c>
      <c r="BL169" s="15" t="s">
        <v>120</v>
      </c>
      <c r="BM169" s="128" t="s">
        <v>442</v>
      </c>
    </row>
    <row r="170" spans="2:65" s="11" customFormat="1" ht="22.95" customHeight="1">
      <c r="B170" s="108"/>
      <c r="D170" s="109" t="s">
        <v>65</v>
      </c>
      <c r="E170" s="117" t="s">
        <v>121</v>
      </c>
      <c r="F170" s="117" t="s">
        <v>221</v>
      </c>
      <c r="I170" s="358"/>
      <c r="J170" s="361">
        <f>SUM(J171:J181)</f>
        <v>0</v>
      </c>
      <c r="L170" s="108"/>
      <c r="M170" s="111"/>
      <c r="N170" s="112"/>
      <c r="O170" s="112"/>
      <c r="P170" s="113">
        <f>SUM(P171:P183)</f>
        <v>15.70213</v>
      </c>
      <c r="Q170" s="112"/>
      <c r="R170" s="113">
        <f>SUM(R171:R183)</f>
        <v>13.762460000000001</v>
      </c>
      <c r="S170" s="112"/>
      <c r="T170" s="114">
        <f>SUM(T171:T183)</f>
        <v>0</v>
      </c>
      <c r="AR170" s="109" t="s">
        <v>74</v>
      </c>
      <c r="AT170" s="115" t="s">
        <v>65</v>
      </c>
      <c r="AU170" s="115" t="s">
        <v>74</v>
      </c>
      <c r="AY170" s="109" t="s">
        <v>113</v>
      </c>
      <c r="BK170" s="116">
        <f>SUM(BK171:BK183)</f>
        <v>0</v>
      </c>
    </row>
    <row r="171" spans="2:65" s="1" customFormat="1" ht="24" customHeight="1">
      <c r="B171" s="118"/>
      <c r="C171" s="119" t="s">
        <v>7</v>
      </c>
      <c r="D171" s="119" t="s">
        <v>115</v>
      </c>
      <c r="E171" s="120" t="s">
        <v>223</v>
      </c>
      <c r="F171" s="121" t="s">
        <v>224</v>
      </c>
      <c r="G171" s="122" t="s">
        <v>128</v>
      </c>
      <c r="H171" s="123">
        <v>7.8929999999999998</v>
      </c>
      <c r="I171" s="354"/>
      <c r="J171" s="354">
        <f>ROUND(I171*H171,2)</f>
        <v>0</v>
      </c>
      <c r="K171" s="121" t="s">
        <v>119</v>
      </c>
      <c r="L171" s="27"/>
      <c r="M171" s="124" t="s">
        <v>1</v>
      </c>
      <c r="N171" s="125" t="s">
        <v>32</v>
      </c>
      <c r="O171" s="126">
        <v>0.87</v>
      </c>
      <c r="P171" s="126">
        <f>O171*H171</f>
        <v>6.8669099999999998</v>
      </c>
      <c r="Q171" s="126">
        <v>1.665</v>
      </c>
      <c r="R171" s="126">
        <f>Q171*H171</f>
        <v>13.14185</v>
      </c>
      <c r="S171" s="126">
        <v>0</v>
      </c>
      <c r="T171" s="127">
        <f>S171*H171</f>
        <v>0</v>
      </c>
      <c r="AR171" s="128" t="s">
        <v>120</v>
      </c>
      <c r="AT171" s="128" t="s">
        <v>115</v>
      </c>
      <c r="AU171" s="128" t="s">
        <v>121</v>
      </c>
      <c r="AY171" s="15" t="s">
        <v>113</v>
      </c>
      <c r="BE171" s="129">
        <f>IF(N171="základná",J171,0)</f>
        <v>0</v>
      </c>
      <c r="BF171" s="129">
        <f>IF(N171="znížená",J171,0)</f>
        <v>0</v>
      </c>
      <c r="BG171" s="129">
        <f>IF(N171="zákl. prenesená",J171,0)</f>
        <v>0</v>
      </c>
      <c r="BH171" s="129">
        <f>IF(N171="zníž. prenesená",J171,0)</f>
        <v>0</v>
      </c>
      <c r="BI171" s="129">
        <f>IF(N171="nulová",J171,0)</f>
        <v>0</v>
      </c>
      <c r="BJ171" s="15" t="s">
        <v>121</v>
      </c>
      <c r="BK171" s="130">
        <f>ROUND(I171*H171,3)</f>
        <v>0</v>
      </c>
      <c r="BL171" s="15" t="s">
        <v>120</v>
      </c>
      <c r="BM171" s="128" t="s">
        <v>443</v>
      </c>
    </row>
    <row r="172" spans="2:65" s="12" customFormat="1">
      <c r="B172" s="131"/>
      <c r="D172" s="132" t="s">
        <v>123</v>
      </c>
      <c r="E172" s="133" t="s">
        <v>1</v>
      </c>
      <c r="F172" s="134" t="s">
        <v>423</v>
      </c>
      <c r="H172" s="135">
        <v>6.8929999999999998</v>
      </c>
      <c r="I172" s="355"/>
      <c r="J172" s="355"/>
      <c r="L172" s="131"/>
      <c r="M172" s="136"/>
      <c r="N172" s="137"/>
      <c r="O172" s="137"/>
      <c r="P172" s="137"/>
      <c r="Q172" s="137"/>
      <c r="R172" s="137"/>
      <c r="S172" s="137"/>
      <c r="T172" s="138"/>
      <c r="AT172" s="133" t="s">
        <v>123</v>
      </c>
      <c r="AU172" s="133" t="s">
        <v>121</v>
      </c>
      <c r="AV172" s="12" t="s">
        <v>121</v>
      </c>
      <c r="AW172" s="12" t="s">
        <v>22</v>
      </c>
      <c r="AX172" s="12" t="s">
        <v>66</v>
      </c>
      <c r="AY172" s="133" t="s">
        <v>113</v>
      </c>
    </row>
    <row r="173" spans="2:65" s="12" customFormat="1">
      <c r="B173" s="131"/>
      <c r="D173" s="132" t="s">
        <v>123</v>
      </c>
      <c r="E173" s="133" t="s">
        <v>1</v>
      </c>
      <c r="F173" s="134" t="s">
        <v>421</v>
      </c>
      <c r="H173" s="135">
        <v>1</v>
      </c>
      <c r="I173" s="355"/>
      <c r="J173" s="355"/>
      <c r="L173" s="131"/>
      <c r="M173" s="136"/>
      <c r="N173" s="137"/>
      <c r="O173" s="137"/>
      <c r="P173" s="137"/>
      <c r="Q173" s="137"/>
      <c r="R173" s="137"/>
      <c r="S173" s="137"/>
      <c r="T173" s="138"/>
      <c r="AT173" s="133" t="s">
        <v>123</v>
      </c>
      <c r="AU173" s="133" t="s">
        <v>121</v>
      </c>
      <c r="AV173" s="12" t="s">
        <v>121</v>
      </c>
      <c r="AW173" s="12" t="s">
        <v>22</v>
      </c>
      <c r="AX173" s="12" t="s">
        <v>66</v>
      </c>
      <c r="AY173" s="133" t="s">
        <v>113</v>
      </c>
    </row>
    <row r="174" spans="2:65" s="13" customFormat="1">
      <c r="B174" s="139"/>
      <c r="D174" s="132" t="s">
        <v>123</v>
      </c>
      <c r="E174" s="140" t="s">
        <v>1</v>
      </c>
      <c r="F174" s="141" t="s">
        <v>125</v>
      </c>
      <c r="H174" s="142">
        <v>7.8929999999999998</v>
      </c>
      <c r="I174" s="356"/>
      <c r="J174" s="356"/>
      <c r="L174" s="139"/>
      <c r="M174" s="143"/>
      <c r="N174" s="144"/>
      <c r="O174" s="144"/>
      <c r="P174" s="144"/>
      <c r="Q174" s="144"/>
      <c r="R174" s="144"/>
      <c r="S174" s="144"/>
      <c r="T174" s="145"/>
      <c r="AT174" s="140" t="s">
        <v>123</v>
      </c>
      <c r="AU174" s="140" t="s">
        <v>121</v>
      </c>
      <c r="AV174" s="13" t="s">
        <v>120</v>
      </c>
      <c r="AW174" s="13" t="s">
        <v>22</v>
      </c>
      <c r="AX174" s="13" t="s">
        <v>74</v>
      </c>
      <c r="AY174" s="140" t="s">
        <v>113</v>
      </c>
    </row>
    <row r="175" spans="2:65" s="1" customFormat="1" ht="24" customHeight="1">
      <c r="B175" s="118"/>
      <c r="C175" s="119" t="s">
        <v>217</v>
      </c>
      <c r="D175" s="119" t="s">
        <v>115</v>
      </c>
      <c r="E175" s="120" t="s">
        <v>227</v>
      </c>
      <c r="F175" s="121" t="s">
        <v>228</v>
      </c>
      <c r="G175" s="122" t="s">
        <v>188</v>
      </c>
      <c r="H175" s="123">
        <v>86.415999999999997</v>
      </c>
      <c r="I175" s="354"/>
      <c r="J175" s="354">
        <f>ROUND(I175*H175,2)</f>
        <v>0</v>
      </c>
      <c r="K175" s="121" t="s">
        <v>119</v>
      </c>
      <c r="L175" s="27"/>
      <c r="M175" s="124" t="s">
        <v>1</v>
      </c>
      <c r="N175" s="125" t="s">
        <v>32</v>
      </c>
      <c r="O175" s="126">
        <v>7.0999999999999994E-2</v>
      </c>
      <c r="P175" s="126">
        <f>O175*H175</f>
        <v>6.1355399999999998</v>
      </c>
      <c r="Q175" s="126">
        <v>1.8000000000000001E-4</v>
      </c>
      <c r="R175" s="126">
        <f>Q175*H175</f>
        <v>1.555E-2</v>
      </c>
      <c r="S175" s="126">
        <v>0</v>
      </c>
      <c r="T175" s="127">
        <f>S175*H175</f>
        <v>0</v>
      </c>
      <c r="AR175" s="128" t="s">
        <v>120</v>
      </c>
      <c r="AT175" s="128" t="s">
        <v>115</v>
      </c>
      <c r="AU175" s="128" t="s">
        <v>121</v>
      </c>
      <c r="AY175" s="15" t="s">
        <v>113</v>
      </c>
      <c r="BE175" s="129">
        <f>IF(N175="základná",J175,0)</f>
        <v>0</v>
      </c>
      <c r="BF175" s="129">
        <f>IF(N175="znížená",J175,0)</f>
        <v>0</v>
      </c>
      <c r="BG175" s="129">
        <f>IF(N175="zákl. prenesená",J175,0)</f>
        <v>0</v>
      </c>
      <c r="BH175" s="129">
        <f>IF(N175="zníž. prenesená",J175,0)</f>
        <v>0</v>
      </c>
      <c r="BI175" s="129">
        <f>IF(N175="nulová",J175,0)</f>
        <v>0</v>
      </c>
      <c r="BJ175" s="15" t="s">
        <v>121</v>
      </c>
      <c r="BK175" s="130">
        <f>ROUND(I175*H175,3)</f>
        <v>0</v>
      </c>
      <c r="BL175" s="15" t="s">
        <v>120</v>
      </c>
      <c r="BM175" s="128" t="s">
        <v>444</v>
      </c>
    </row>
    <row r="176" spans="2:65" s="12" customFormat="1">
      <c r="B176" s="131"/>
      <c r="D176" s="132" t="s">
        <v>123</v>
      </c>
      <c r="E176" s="133" t="s">
        <v>1</v>
      </c>
      <c r="F176" s="134" t="s">
        <v>445</v>
      </c>
      <c r="H176" s="135">
        <v>80.415999999999997</v>
      </c>
      <c r="I176" s="355"/>
      <c r="J176" s="355"/>
      <c r="L176" s="131"/>
      <c r="M176" s="136"/>
      <c r="N176" s="137"/>
      <c r="O176" s="137"/>
      <c r="P176" s="137"/>
      <c r="Q176" s="137"/>
      <c r="R176" s="137"/>
      <c r="S176" s="137"/>
      <c r="T176" s="138"/>
      <c r="AT176" s="133" t="s">
        <v>123</v>
      </c>
      <c r="AU176" s="133" t="s">
        <v>121</v>
      </c>
      <c r="AV176" s="12" t="s">
        <v>121</v>
      </c>
      <c r="AW176" s="12" t="s">
        <v>22</v>
      </c>
      <c r="AX176" s="12" t="s">
        <v>66</v>
      </c>
      <c r="AY176" s="133" t="s">
        <v>113</v>
      </c>
    </row>
    <row r="177" spans="2:65" s="12" customFormat="1">
      <c r="B177" s="131"/>
      <c r="D177" s="132" t="s">
        <v>123</v>
      </c>
      <c r="E177" s="133" t="s">
        <v>1</v>
      </c>
      <c r="F177" s="134" t="s">
        <v>446</v>
      </c>
      <c r="H177" s="135">
        <v>6</v>
      </c>
      <c r="I177" s="355"/>
      <c r="J177" s="355"/>
      <c r="L177" s="131"/>
      <c r="M177" s="136"/>
      <c r="N177" s="137"/>
      <c r="O177" s="137"/>
      <c r="P177" s="137"/>
      <c r="Q177" s="137"/>
      <c r="R177" s="137"/>
      <c r="S177" s="137"/>
      <c r="T177" s="138"/>
      <c r="AT177" s="133" t="s">
        <v>123</v>
      </c>
      <c r="AU177" s="133" t="s">
        <v>121</v>
      </c>
      <c r="AV177" s="12" t="s">
        <v>121</v>
      </c>
      <c r="AW177" s="12" t="s">
        <v>22</v>
      </c>
      <c r="AX177" s="12" t="s">
        <v>66</v>
      </c>
      <c r="AY177" s="133" t="s">
        <v>113</v>
      </c>
    </row>
    <row r="178" spans="2:65" s="13" customFormat="1">
      <c r="B178" s="139"/>
      <c r="D178" s="132" t="s">
        <v>123</v>
      </c>
      <c r="E178" s="140" t="s">
        <v>1</v>
      </c>
      <c r="F178" s="141" t="s">
        <v>125</v>
      </c>
      <c r="H178" s="142">
        <v>86.415999999999997</v>
      </c>
      <c r="I178" s="356"/>
      <c r="J178" s="356"/>
      <c r="L178" s="139"/>
      <c r="M178" s="143"/>
      <c r="N178" s="144"/>
      <c r="O178" s="144"/>
      <c r="P178" s="144"/>
      <c r="Q178" s="144"/>
      <c r="R178" s="144"/>
      <c r="S178" s="144"/>
      <c r="T178" s="145"/>
      <c r="AT178" s="140" t="s">
        <v>123</v>
      </c>
      <c r="AU178" s="140" t="s">
        <v>121</v>
      </c>
      <c r="AV178" s="13" t="s">
        <v>120</v>
      </c>
      <c r="AW178" s="13" t="s">
        <v>22</v>
      </c>
      <c r="AX178" s="13" t="s">
        <v>74</v>
      </c>
      <c r="AY178" s="140" t="s">
        <v>113</v>
      </c>
    </row>
    <row r="179" spans="2:65" s="1" customFormat="1" ht="36" customHeight="1">
      <c r="B179" s="118"/>
      <c r="C179" s="146" t="s">
        <v>222</v>
      </c>
      <c r="D179" s="146" t="s">
        <v>191</v>
      </c>
      <c r="E179" s="147" t="s">
        <v>233</v>
      </c>
      <c r="F179" s="148" t="s">
        <v>234</v>
      </c>
      <c r="G179" s="149" t="s">
        <v>188</v>
      </c>
      <c r="H179" s="150">
        <v>88.144000000000005</v>
      </c>
      <c r="I179" s="357"/>
      <c r="J179" s="357">
        <f>ROUND(I179*H179,2)</f>
        <v>0</v>
      </c>
      <c r="K179" s="148" t="s">
        <v>119</v>
      </c>
      <c r="L179" s="151"/>
      <c r="M179" s="152" t="s">
        <v>1</v>
      </c>
      <c r="N179" s="153" t="s">
        <v>32</v>
      </c>
      <c r="O179" s="126">
        <v>0</v>
      </c>
      <c r="P179" s="126">
        <f>O179*H179</f>
        <v>0</v>
      </c>
      <c r="Q179" s="126">
        <v>4.0000000000000002E-4</v>
      </c>
      <c r="R179" s="126">
        <f>Q179*H179</f>
        <v>3.526E-2</v>
      </c>
      <c r="S179" s="126">
        <v>0</v>
      </c>
      <c r="T179" s="127">
        <f>S179*H179</f>
        <v>0</v>
      </c>
      <c r="AR179" s="128" t="s">
        <v>155</v>
      </c>
      <c r="AT179" s="128" t="s">
        <v>191</v>
      </c>
      <c r="AU179" s="128" t="s">
        <v>121</v>
      </c>
      <c r="AY179" s="15" t="s">
        <v>113</v>
      </c>
      <c r="BE179" s="129">
        <f>IF(N179="základná",J179,0)</f>
        <v>0</v>
      </c>
      <c r="BF179" s="129">
        <f>IF(N179="znížená",J179,0)</f>
        <v>0</v>
      </c>
      <c r="BG179" s="129">
        <f>IF(N179="zákl. prenesená",J179,0)</f>
        <v>0</v>
      </c>
      <c r="BH179" s="129">
        <f>IF(N179="zníž. prenesená",J179,0)</f>
        <v>0</v>
      </c>
      <c r="BI179" s="129">
        <f>IF(N179="nulová",J179,0)</f>
        <v>0</v>
      </c>
      <c r="BJ179" s="15" t="s">
        <v>121</v>
      </c>
      <c r="BK179" s="130">
        <f>ROUND(I179*H179,3)</f>
        <v>0</v>
      </c>
      <c r="BL179" s="15" t="s">
        <v>120</v>
      </c>
      <c r="BM179" s="128" t="s">
        <v>447</v>
      </c>
    </row>
    <row r="180" spans="2:65" s="12" customFormat="1">
      <c r="B180" s="131"/>
      <c r="D180" s="132" t="s">
        <v>123</v>
      </c>
      <c r="F180" s="134" t="s">
        <v>448</v>
      </c>
      <c r="H180" s="135">
        <v>88.144000000000005</v>
      </c>
      <c r="I180" s="355"/>
      <c r="J180" s="355"/>
      <c r="L180" s="131"/>
      <c r="M180" s="136"/>
      <c r="N180" s="137"/>
      <c r="O180" s="137"/>
      <c r="P180" s="137"/>
      <c r="Q180" s="137"/>
      <c r="R180" s="137"/>
      <c r="S180" s="137"/>
      <c r="T180" s="138"/>
      <c r="AT180" s="133" t="s">
        <v>123</v>
      </c>
      <c r="AU180" s="133" t="s">
        <v>121</v>
      </c>
      <c r="AV180" s="12" t="s">
        <v>121</v>
      </c>
      <c r="AW180" s="12" t="s">
        <v>3</v>
      </c>
      <c r="AX180" s="12" t="s">
        <v>74</v>
      </c>
      <c r="AY180" s="133" t="s">
        <v>113</v>
      </c>
    </row>
    <row r="181" spans="2:65" s="1" customFormat="1" ht="24" customHeight="1">
      <c r="B181" s="118"/>
      <c r="C181" s="119" t="s">
        <v>226</v>
      </c>
      <c r="D181" s="119" t="s">
        <v>115</v>
      </c>
      <c r="E181" s="120" t="s">
        <v>449</v>
      </c>
      <c r="F181" s="121" t="s">
        <v>450</v>
      </c>
      <c r="G181" s="122" t="s">
        <v>118</v>
      </c>
      <c r="H181" s="123">
        <v>57.44</v>
      </c>
      <c r="I181" s="354"/>
      <c r="J181" s="354">
        <f>ROUND(I181*H181,2)</f>
        <v>0</v>
      </c>
      <c r="K181" s="121" t="s">
        <v>119</v>
      </c>
      <c r="L181" s="27"/>
      <c r="M181" s="124" t="s">
        <v>1</v>
      </c>
      <c r="N181" s="125" t="s">
        <v>32</v>
      </c>
      <c r="O181" s="126">
        <v>4.7E-2</v>
      </c>
      <c r="P181" s="126">
        <f>O181*H181</f>
        <v>2.6996799999999999</v>
      </c>
      <c r="Q181" s="126">
        <v>9.92E-3</v>
      </c>
      <c r="R181" s="126">
        <f>Q181*H181</f>
        <v>0.56979999999999997</v>
      </c>
      <c r="S181" s="126">
        <v>0</v>
      </c>
      <c r="T181" s="127">
        <f>S181*H181</f>
        <v>0</v>
      </c>
      <c r="AR181" s="128" t="s">
        <v>120</v>
      </c>
      <c r="AT181" s="128" t="s">
        <v>115</v>
      </c>
      <c r="AU181" s="128" t="s">
        <v>121</v>
      </c>
      <c r="AY181" s="15" t="s">
        <v>113</v>
      </c>
      <c r="BE181" s="129">
        <f>IF(N181="základná",J181,0)</f>
        <v>0</v>
      </c>
      <c r="BF181" s="129">
        <f>IF(N181="znížená",J181,0)</f>
        <v>0</v>
      </c>
      <c r="BG181" s="129">
        <f>IF(N181="zákl. prenesená",J181,0)</f>
        <v>0</v>
      </c>
      <c r="BH181" s="129">
        <f>IF(N181="zníž. prenesená",J181,0)</f>
        <v>0</v>
      </c>
      <c r="BI181" s="129">
        <f>IF(N181="nulová",J181,0)</f>
        <v>0</v>
      </c>
      <c r="BJ181" s="15" t="s">
        <v>121</v>
      </c>
      <c r="BK181" s="130">
        <f>ROUND(I181*H181,3)</f>
        <v>0</v>
      </c>
      <c r="BL181" s="15" t="s">
        <v>120</v>
      </c>
      <c r="BM181" s="128" t="s">
        <v>451</v>
      </c>
    </row>
    <row r="182" spans="2:65" s="12" customFormat="1">
      <c r="B182" s="131"/>
      <c r="D182" s="132" t="s">
        <v>123</v>
      </c>
      <c r="E182" s="133" t="s">
        <v>1</v>
      </c>
      <c r="F182" s="134" t="s">
        <v>452</v>
      </c>
      <c r="H182" s="135">
        <v>57.44</v>
      </c>
      <c r="I182" s="355"/>
      <c r="J182" s="355"/>
      <c r="L182" s="131"/>
      <c r="M182" s="136"/>
      <c r="N182" s="137"/>
      <c r="O182" s="137"/>
      <c r="P182" s="137"/>
      <c r="Q182" s="137"/>
      <c r="R182" s="137"/>
      <c r="S182" s="137"/>
      <c r="T182" s="138"/>
      <c r="AT182" s="133" t="s">
        <v>123</v>
      </c>
      <c r="AU182" s="133" t="s">
        <v>121</v>
      </c>
      <c r="AV182" s="12" t="s">
        <v>121</v>
      </c>
      <c r="AW182" s="12" t="s">
        <v>22</v>
      </c>
      <c r="AX182" s="12" t="s">
        <v>66</v>
      </c>
      <c r="AY182" s="133" t="s">
        <v>113</v>
      </c>
    </row>
    <row r="183" spans="2:65" s="13" customFormat="1">
      <c r="B183" s="139"/>
      <c r="D183" s="132" t="s">
        <v>123</v>
      </c>
      <c r="E183" s="140" t="s">
        <v>1</v>
      </c>
      <c r="F183" s="141" t="s">
        <v>125</v>
      </c>
      <c r="H183" s="142">
        <v>57.44</v>
      </c>
      <c r="I183" s="356"/>
      <c r="J183" s="356"/>
      <c r="L183" s="139"/>
      <c r="M183" s="143"/>
      <c r="N183" s="144"/>
      <c r="O183" s="144"/>
      <c r="P183" s="144"/>
      <c r="Q183" s="144"/>
      <c r="R183" s="144"/>
      <c r="S183" s="144"/>
      <c r="T183" s="145"/>
      <c r="AT183" s="140" t="s">
        <v>123</v>
      </c>
      <c r="AU183" s="140" t="s">
        <v>121</v>
      </c>
      <c r="AV183" s="13" t="s">
        <v>120</v>
      </c>
      <c r="AW183" s="13" t="s">
        <v>22</v>
      </c>
      <c r="AX183" s="13" t="s">
        <v>74</v>
      </c>
      <c r="AY183" s="140" t="s">
        <v>113</v>
      </c>
    </row>
    <row r="184" spans="2:65" s="11" customFormat="1" ht="22.95" customHeight="1">
      <c r="B184" s="108"/>
      <c r="D184" s="109" t="s">
        <v>65</v>
      </c>
      <c r="E184" s="117" t="s">
        <v>120</v>
      </c>
      <c r="F184" s="117" t="s">
        <v>242</v>
      </c>
      <c r="I184" s="358"/>
      <c r="J184" s="361">
        <f>J185</f>
        <v>0</v>
      </c>
      <c r="L184" s="108"/>
      <c r="M184" s="111"/>
      <c r="N184" s="112"/>
      <c r="O184" s="112"/>
      <c r="P184" s="113">
        <f>SUM(P185:P187)</f>
        <v>1.3817900000000001</v>
      </c>
      <c r="Q184" s="112"/>
      <c r="R184" s="113">
        <f>SUM(R185:R187)</f>
        <v>1.62984</v>
      </c>
      <c r="S184" s="112"/>
      <c r="T184" s="114">
        <f>SUM(T185:T187)</f>
        <v>0</v>
      </c>
      <c r="AR184" s="109" t="s">
        <v>74</v>
      </c>
      <c r="AT184" s="115" t="s">
        <v>65</v>
      </c>
      <c r="AU184" s="115" t="s">
        <v>74</v>
      </c>
      <c r="AY184" s="109" t="s">
        <v>113</v>
      </c>
      <c r="BK184" s="116">
        <f>SUM(BK185:BK187)</f>
        <v>0</v>
      </c>
    </row>
    <row r="185" spans="2:65" s="1" customFormat="1" ht="36" customHeight="1">
      <c r="B185" s="118"/>
      <c r="C185" s="119" t="s">
        <v>232</v>
      </c>
      <c r="D185" s="119" t="s">
        <v>115</v>
      </c>
      <c r="E185" s="120" t="s">
        <v>244</v>
      </c>
      <c r="F185" s="121" t="s">
        <v>245</v>
      </c>
      <c r="G185" s="122" t="s">
        <v>128</v>
      </c>
      <c r="H185" s="123">
        <v>0.86199999999999999</v>
      </c>
      <c r="I185" s="354"/>
      <c r="J185" s="354">
        <f>ROUND(I185*H185,2)</f>
        <v>0</v>
      </c>
      <c r="K185" s="121" t="s">
        <v>119</v>
      </c>
      <c r="L185" s="27"/>
      <c r="M185" s="124" t="s">
        <v>1</v>
      </c>
      <c r="N185" s="125" t="s">
        <v>32</v>
      </c>
      <c r="O185" s="126">
        <v>1.603</v>
      </c>
      <c r="P185" s="126">
        <f>O185*H185</f>
        <v>1.3817900000000001</v>
      </c>
      <c r="Q185" s="126">
        <v>1.8907700000000001</v>
      </c>
      <c r="R185" s="126">
        <f>Q185*H185</f>
        <v>1.62984</v>
      </c>
      <c r="S185" s="126">
        <v>0</v>
      </c>
      <c r="T185" s="127">
        <f>S185*H185</f>
        <v>0</v>
      </c>
      <c r="AR185" s="128" t="s">
        <v>120</v>
      </c>
      <c r="AT185" s="128" t="s">
        <v>115</v>
      </c>
      <c r="AU185" s="128" t="s">
        <v>121</v>
      </c>
      <c r="AY185" s="15" t="s">
        <v>113</v>
      </c>
      <c r="BE185" s="129">
        <f>IF(N185="základná",J185,0)</f>
        <v>0</v>
      </c>
      <c r="BF185" s="129">
        <f>IF(N185="znížená",J185,0)</f>
        <v>0</v>
      </c>
      <c r="BG185" s="129">
        <f>IF(N185="zákl. prenesená",J185,0)</f>
        <v>0</v>
      </c>
      <c r="BH185" s="129">
        <f>IF(N185="zníž. prenesená",J185,0)</f>
        <v>0</v>
      </c>
      <c r="BI185" s="129">
        <f>IF(N185="nulová",J185,0)</f>
        <v>0</v>
      </c>
      <c r="BJ185" s="15" t="s">
        <v>121</v>
      </c>
      <c r="BK185" s="130">
        <f>ROUND(I185*H185,3)</f>
        <v>0</v>
      </c>
      <c r="BL185" s="15" t="s">
        <v>120</v>
      </c>
      <c r="BM185" s="128" t="s">
        <v>453</v>
      </c>
    </row>
    <row r="186" spans="2:65" s="12" customFormat="1">
      <c r="B186" s="131"/>
      <c r="D186" s="132" t="s">
        <v>123</v>
      </c>
      <c r="E186" s="133" t="s">
        <v>1</v>
      </c>
      <c r="F186" s="134" t="s">
        <v>454</v>
      </c>
      <c r="H186" s="135">
        <v>0.86199999999999999</v>
      </c>
      <c r="I186" s="355"/>
      <c r="J186" s="355"/>
      <c r="L186" s="131"/>
      <c r="M186" s="136"/>
      <c r="N186" s="137"/>
      <c r="O186" s="137"/>
      <c r="P186" s="137"/>
      <c r="Q186" s="137"/>
      <c r="R186" s="137"/>
      <c r="S186" s="137"/>
      <c r="T186" s="138"/>
      <c r="AT186" s="133" t="s">
        <v>123</v>
      </c>
      <c r="AU186" s="133" t="s">
        <v>121</v>
      </c>
      <c r="AV186" s="12" t="s">
        <v>121</v>
      </c>
      <c r="AW186" s="12" t="s">
        <v>22</v>
      </c>
      <c r="AX186" s="12" t="s">
        <v>66</v>
      </c>
      <c r="AY186" s="133" t="s">
        <v>113</v>
      </c>
    </row>
    <row r="187" spans="2:65" s="13" customFormat="1">
      <c r="B187" s="139"/>
      <c r="D187" s="132" t="s">
        <v>123</v>
      </c>
      <c r="E187" s="140" t="s">
        <v>1</v>
      </c>
      <c r="F187" s="141" t="s">
        <v>125</v>
      </c>
      <c r="H187" s="142">
        <v>0.86199999999999999</v>
      </c>
      <c r="I187" s="356"/>
      <c r="J187" s="356"/>
      <c r="L187" s="139"/>
      <c r="M187" s="143"/>
      <c r="N187" s="144"/>
      <c r="O187" s="144"/>
      <c r="P187" s="144"/>
      <c r="Q187" s="144"/>
      <c r="R187" s="144"/>
      <c r="S187" s="144"/>
      <c r="T187" s="145"/>
      <c r="AT187" s="140" t="s">
        <v>123</v>
      </c>
      <c r="AU187" s="140" t="s">
        <v>121</v>
      </c>
      <c r="AV187" s="13" t="s">
        <v>120</v>
      </c>
      <c r="AW187" s="13" t="s">
        <v>22</v>
      </c>
      <c r="AX187" s="13" t="s">
        <v>74</v>
      </c>
      <c r="AY187" s="140" t="s">
        <v>113</v>
      </c>
    </row>
    <row r="188" spans="2:65" s="11" customFormat="1" ht="22.95" customHeight="1">
      <c r="B188" s="108"/>
      <c r="D188" s="109" t="s">
        <v>65</v>
      </c>
      <c r="E188" s="117" t="s">
        <v>140</v>
      </c>
      <c r="F188" s="117" t="s">
        <v>248</v>
      </c>
      <c r="I188" s="358"/>
      <c r="J188" s="361">
        <f>SUM(J189:J210)</f>
        <v>0</v>
      </c>
      <c r="L188" s="108"/>
      <c r="M188" s="111"/>
      <c r="N188" s="112"/>
      <c r="O188" s="112"/>
      <c r="P188" s="113">
        <f>SUM(P189:P210)</f>
        <v>90.228669999999994</v>
      </c>
      <c r="Q188" s="112"/>
      <c r="R188" s="113">
        <f>SUM(R189:R210)</f>
        <v>165.39708999999999</v>
      </c>
      <c r="S188" s="112"/>
      <c r="T188" s="114">
        <f>SUM(T189:T210)</f>
        <v>0</v>
      </c>
      <c r="AR188" s="109" t="s">
        <v>74</v>
      </c>
      <c r="AT188" s="115" t="s">
        <v>65</v>
      </c>
      <c r="AU188" s="115" t="s">
        <v>74</v>
      </c>
      <c r="AY188" s="109" t="s">
        <v>113</v>
      </c>
      <c r="BK188" s="116">
        <f>SUM(BK189:BK210)</f>
        <v>0</v>
      </c>
    </row>
    <row r="189" spans="2:65" s="1" customFormat="1" ht="24" customHeight="1">
      <c r="B189" s="118"/>
      <c r="C189" s="119" t="s">
        <v>237</v>
      </c>
      <c r="D189" s="119" t="s">
        <v>115</v>
      </c>
      <c r="E189" s="120" t="s">
        <v>455</v>
      </c>
      <c r="F189" s="121" t="s">
        <v>456</v>
      </c>
      <c r="G189" s="122" t="s">
        <v>188</v>
      </c>
      <c r="H189" s="123">
        <v>64</v>
      </c>
      <c r="I189" s="354"/>
      <c r="J189" s="354">
        <f>ROUND(I189*H189,2)</f>
        <v>0</v>
      </c>
      <c r="K189" s="121" t="s">
        <v>1</v>
      </c>
      <c r="L189" s="27"/>
      <c r="M189" s="124" t="s">
        <v>1</v>
      </c>
      <c r="N189" s="125" t="s">
        <v>32</v>
      </c>
      <c r="O189" s="126">
        <v>2.1999999999999999E-2</v>
      </c>
      <c r="P189" s="126">
        <f>O189*H189</f>
        <v>1.4079999999999999</v>
      </c>
      <c r="Q189" s="126">
        <v>0.60719999999999996</v>
      </c>
      <c r="R189" s="126">
        <f>Q189*H189</f>
        <v>38.860799999999998</v>
      </c>
      <c r="S189" s="126">
        <v>0</v>
      </c>
      <c r="T189" s="127">
        <f>S189*H189</f>
        <v>0</v>
      </c>
      <c r="AR189" s="128" t="s">
        <v>120</v>
      </c>
      <c r="AT189" s="128" t="s">
        <v>115</v>
      </c>
      <c r="AU189" s="128" t="s">
        <v>121</v>
      </c>
      <c r="AY189" s="15" t="s">
        <v>113</v>
      </c>
      <c r="BE189" s="129">
        <f>IF(N189="základná",J189,0)</f>
        <v>0</v>
      </c>
      <c r="BF189" s="129">
        <f>IF(N189="znížená",J189,0)</f>
        <v>0</v>
      </c>
      <c r="BG189" s="129">
        <f>IF(N189="zákl. prenesená",J189,0)</f>
        <v>0</v>
      </c>
      <c r="BH189" s="129">
        <f>IF(N189="zníž. prenesená",J189,0)</f>
        <v>0</v>
      </c>
      <c r="BI189" s="129">
        <f>IF(N189="nulová",J189,0)</f>
        <v>0</v>
      </c>
      <c r="BJ189" s="15" t="s">
        <v>121</v>
      </c>
      <c r="BK189" s="130">
        <f>ROUND(I189*H189,3)</f>
        <v>0</v>
      </c>
      <c r="BL189" s="15" t="s">
        <v>120</v>
      </c>
      <c r="BM189" s="128" t="s">
        <v>457</v>
      </c>
    </row>
    <row r="190" spans="2:65" s="12" customFormat="1">
      <c r="B190" s="131"/>
      <c r="D190" s="132" t="s">
        <v>123</v>
      </c>
      <c r="E190" s="133" t="s">
        <v>1</v>
      </c>
      <c r="F190" s="134" t="s">
        <v>458</v>
      </c>
      <c r="H190" s="135">
        <v>64</v>
      </c>
      <c r="I190" s="355"/>
      <c r="J190" s="355"/>
      <c r="L190" s="131"/>
      <c r="M190" s="136"/>
      <c r="N190" s="137"/>
      <c r="O190" s="137"/>
      <c r="P190" s="137"/>
      <c r="Q190" s="137"/>
      <c r="R190" s="137"/>
      <c r="S190" s="137"/>
      <c r="T190" s="138"/>
      <c r="AT190" s="133" t="s">
        <v>123</v>
      </c>
      <c r="AU190" s="133" t="s">
        <v>121</v>
      </c>
      <c r="AV190" s="12" t="s">
        <v>121</v>
      </c>
      <c r="AW190" s="12" t="s">
        <v>22</v>
      </c>
      <c r="AX190" s="12" t="s">
        <v>66</v>
      </c>
      <c r="AY190" s="133" t="s">
        <v>113</v>
      </c>
    </row>
    <row r="191" spans="2:65" s="13" customFormat="1">
      <c r="B191" s="139"/>
      <c r="D191" s="132" t="s">
        <v>123</v>
      </c>
      <c r="E191" s="140" t="s">
        <v>1</v>
      </c>
      <c r="F191" s="141" t="s">
        <v>125</v>
      </c>
      <c r="H191" s="142">
        <v>64</v>
      </c>
      <c r="I191" s="356"/>
      <c r="J191" s="356"/>
      <c r="L191" s="139"/>
      <c r="M191" s="143"/>
      <c r="N191" s="144"/>
      <c r="O191" s="144"/>
      <c r="P191" s="144"/>
      <c r="Q191" s="144"/>
      <c r="R191" s="144"/>
      <c r="S191" s="144"/>
      <c r="T191" s="145"/>
      <c r="AT191" s="140" t="s">
        <v>123</v>
      </c>
      <c r="AU191" s="140" t="s">
        <v>121</v>
      </c>
      <c r="AV191" s="13" t="s">
        <v>120</v>
      </c>
      <c r="AW191" s="13" t="s">
        <v>22</v>
      </c>
      <c r="AX191" s="13" t="s">
        <v>74</v>
      </c>
      <c r="AY191" s="140" t="s">
        <v>113</v>
      </c>
    </row>
    <row r="192" spans="2:65" s="1" customFormat="1" ht="36" customHeight="1">
      <c r="B192" s="118"/>
      <c r="C192" s="119" t="s">
        <v>243</v>
      </c>
      <c r="D192" s="119" t="s">
        <v>115</v>
      </c>
      <c r="E192" s="120" t="s">
        <v>250</v>
      </c>
      <c r="F192" s="121" t="s">
        <v>251</v>
      </c>
      <c r="G192" s="122" t="s">
        <v>188</v>
      </c>
      <c r="H192" s="123">
        <v>148.16999999999999</v>
      </c>
      <c r="I192" s="354"/>
      <c r="J192" s="354">
        <f>ROUND(I192*H192,2)</f>
        <v>0</v>
      </c>
      <c r="K192" s="121" t="s">
        <v>119</v>
      </c>
      <c r="L192" s="27"/>
      <c r="M192" s="124" t="s">
        <v>1</v>
      </c>
      <c r="N192" s="125" t="s">
        <v>32</v>
      </c>
      <c r="O192" s="126">
        <v>2.5000000000000001E-2</v>
      </c>
      <c r="P192" s="126">
        <f>O192*H192</f>
        <v>3.70425</v>
      </c>
      <c r="Q192" s="126">
        <v>0.19900000000000001</v>
      </c>
      <c r="R192" s="126">
        <f>Q192*H192</f>
        <v>29.48583</v>
      </c>
      <c r="S192" s="126">
        <v>0</v>
      </c>
      <c r="T192" s="127">
        <f>S192*H192</f>
        <v>0</v>
      </c>
      <c r="AR192" s="128" t="s">
        <v>120</v>
      </c>
      <c r="AT192" s="128" t="s">
        <v>115</v>
      </c>
      <c r="AU192" s="128" t="s">
        <v>121</v>
      </c>
      <c r="AY192" s="15" t="s">
        <v>113</v>
      </c>
      <c r="BE192" s="129">
        <f>IF(N192="základná",J192,0)</f>
        <v>0</v>
      </c>
      <c r="BF192" s="129">
        <f>IF(N192="znížená",J192,0)</f>
        <v>0</v>
      </c>
      <c r="BG192" s="129">
        <f>IF(N192="zákl. prenesená",J192,0)</f>
        <v>0</v>
      </c>
      <c r="BH192" s="129">
        <f>IF(N192="zníž. prenesená",J192,0)</f>
        <v>0</v>
      </c>
      <c r="BI192" s="129">
        <f>IF(N192="nulová",J192,0)</f>
        <v>0</v>
      </c>
      <c r="BJ192" s="15" t="s">
        <v>121</v>
      </c>
      <c r="BK192" s="130">
        <f>ROUND(I192*H192,3)</f>
        <v>0</v>
      </c>
      <c r="BL192" s="15" t="s">
        <v>120</v>
      </c>
      <c r="BM192" s="128" t="s">
        <v>459</v>
      </c>
    </row>
    <row r="193" spans="2:65" s="12" customFormat="1">
      <c r="B193" s="131"/>
      <c r="D193" s="132" t="s">
        <v>123</v>
      </c>
      <c r="E193" s="133" t="s">
        <v>1</v>
      </c>
      <c r="F193" s="134" t="s">
        <v>460</v>
      </c>
      <c r="H193" s="135">
        <v>148.16999999999999</v>
      </c>
      <c r="I193" s="355"/>
      <c r="J193" s="355"/>
      <c r="L193" s="131"/>
      <c r="M193" s="136"/>
      <c r="N193" s="137"/>
      <c r="O193" s="137"/>
      <c r="P193" s="137"/>
      <c r="Q193" s="137"/>
      <c r="R193" s="137"/>
      <c r="S193" s="137"/>
      <c r="T193" s="138"/>
      <c r="AT193" s="133" t="s">
        <v>123</v>
      </c>
      <c r="AU193" s="133" t="s">
        <v>121</v>
      </c>
      <c r="AV193" s="12" t="s">
        <v>121</v>
      </c>
      <c r="AW193" s="12" t="s">
        <v>22</v>
      </c>
      <c r="AX193" s="12" t="s">
        <v>66</v>
      </c>
      <c r="AY193" s="133" t="s">
        <v>113</v>
      </c>
    </row>
    <row r="194" spans="2:65" s="13" customFormat="1">
      <c r="B194" s="139"/>
      <c r="D194" s="132" t="s">
        <v>123</v>
      </c>
      <c r="E194" s="140" t="s">
        <v>1</v>
      </c>
      <c r="F194" s="141" t="s">
        <v>125</v>
      </c>
      <c r="H194" s="142">
        <v>148.16999999999999</v>
      </c>
      <c r="I194" s="356"/>
      <c r="J194" s="356"/>
      <c r="L194" s="139"/>
      <c r="M194" s="143"/>
      <c r="N194" s="144"/>
      <c r="O194" s="144"/>
      <c r="P194" s="144"/>
      <c r="Q194" s="144"/>
      <c r="R194" s="144"/>
      <c r="S194" s="144"/>
      <c r="T194" s="145"/>
      <c r="AT194" s="140" t="s">
        <v>123</v>
      </c>
      <c r="AU194" s="140" t="s">
        <v>121</v>
      </c>
      <c r="AV194" s="13" t="s">
        <v>120</v>
      </c>
      <c r="AW194" s="13" t="s">
        <v>22</v>
      </c>
      <c r="AX194" s="13" t="s">
        <v>74</v>
      </c>
      <c r="AY194" s="140" t="s">
        <v>113</v>
      </c>
    </row>
    <row r="195" spans="2:65" s="1" customFormat="1" ht="36" customHeight="1">
      <c r="B195" s="118"/>
      <c r="C195" s="119" t="s">
        <v>249</v>
      </c>
      <c r="D195" s="119" t="s">
        <v>115</v>
      </c>
      <c r="E195" s="120" t="s">
        <v>254</v>
      </c>
      <c r="F195" s="121" t="s">
        <v>255</v>
      </c>
      <c r="G195" s="122" t="s">
        <v>188</v>
      </c>
      <c r="H195" s="123">
        <v>162.98699999999999</v>
      </c>
      <c r="I195" s="354"/>
      <c r="J195" s="354">
        <f>ROUND(I195*H195,2)</f>
        <v>0</v>
      </c>
      <c r="K195" s="121" t="s">
        <v>119</v>
      </c>
      <c r="L195" s="27"/>
      <c r="M195" s="124" t="s">
        <v>1</v>
      </c>
      <c r="N195" s="125" t="s">
        <v>32</v>
      </c>
      <c r="O195" s="126">
        <v>2.1000000000000001E-2</v>
      </c>
      <c r="P195" s="126">
        <f>O195*H195</f>
        <v>3.4227300000000001</v>
      </c>
      <c r="Q195" s="126">
        <v>0.29160000000000003</v>
      </c>
      <c r="R195" s="126">
        <f>Q195*H195</f>
        <v>47.527009999999997</v>
      </c>
      <c r="S195" s="126">
        <v>0</v>
      </c>
      <c r="T195" s="127">
        <f>S195*H195</f>
        <v>0</v>
      </c>
      <c r="AR195" s="128" t="s">
        <v>120</v>
      </c>
      <c r="AT195" s="128" t="s">
        <v>115</v>
      </c>
      <c r="AU195" s="128" t="s">
        <v>121</v>
      </c>
      <c r="AY195" s="15" t="s">
        <v>113</v>
      </c>
      <c r="BE195" s="129">
        <f>IF(N195="základná",J195,0)</f>
        <v>0</v>
      </c>
      <c r="BF195" s="129">
        <f>IF(N195="znížená",J195,0)</f>
        <v>0</v>
      </c>
      <c r="BG195" s="129">
        <f>IF(N195="zákl. prenesená",J195,0)</f>
        <v>0</v>
      </c>
      <c r="BH195" s="129">
        <f>IF(N195="zníž. prenesená",J195,0)</f>
        <v>0</v>
      </c>
      <c r="BI195" s="129">
        <f>IF(N195="nulová",J195,0)</f>
        <v>0</v>
      </c>
      <c r="BJ195" s="15" t="s">
        <v>121</v>
      </c>
      <c r="BK195" s="130">
        <f>ROUND(I195*H195,3)</f>
        <v>0</v>
      </c>
      <c r="BL195" s="15" t="s">
        <v>120</v>
      </c>
      <c r="BM195" s="128" t="s">
        <v>461</v>
      </c>
    </row>
    <row r="196" spans="2:65" s="12" customFormat="1">
      <c r="B196" s="131"/>
      <c r="D196" s="132" t="s">
        <v>123</v>
      </c>
      <c r="E196" s="133" t="s">
        <v>1</v>
      </c>
      <c r="F196" s="134" t="s">
        <v>462</v>
      </c>
      <c r="H196" s="135">
        <v>162.98699999999999</v>
      </c>
      <c r="I196" s="355"/>
      <c r="J196" s="355"/>
      <c r="L196" s="131"/>
      <c r="M196" s="136"/>
      <c r="N196" s="137"/>
      <c r="O196" s="137"/>
      <c r="P196" s="137"/>
      <c r="Q196" s="137"/>
      <c r="R196" s="137"/>
      <c r="S196" s="137"/>
      <c r="T196" s="138"/>
      <c r="AT196" s="133" t="s">
        <v>123</v>
      </c>
      <c r="AU196" s="133" t="s">
        <v>121</v>
      </c>
      <c r="AV196" s="12" t="s">
        <v>121</v>
      </c>
      <c r="AW196" s="12" t="s">
        <v>22</v>
      </c>
      <c r="AX196" s="12" t="s">
        <v>66</v>
      </c>
      <c r="AY196" s="133" t="s">
        <v>113</v>
      </c>
    </row>
    <row r="197" spans="2:65" s="13" customFormat="1">
      <c r="B197" s="139"/>
      <c r="D197" s="132" t="s">
        <v>123</v>
      </c>
      <c r="E197" s="140" t="s">
        <v>1</v>
      </c>
      <c r="F197" s="141" t="s">
        <v>125</v>
      </c>
      <c r="H197" s="142">
        <v>162.98699999999999</v>
      </c>
      <c r="I197" s="356"/>
      <c r="J197" s="356"/>
      <c r="L197" s="139"/>
      <c r="M197" s="143"/>
      <c r="N197" s="144"/>
      <c r="O197" s="144"/>
      <c r="P197" s="144"/>
      <c r="Q197" s="144"/>
      <c r="R197" s="144"/>
      <c r="S197" s="144"/>
      <c r="T197" s="145"/>
      <c r="AT197" s="140" t="s">
        <v>123</v>
      </c>
      <c r="AU197" s="140" t="s">
        <v>121</v>
      </c>
      <c r="AV197" s="13" t="s">
        <v>120</v>
      </c>
      <c r="AW197" s="13" t="s">
        <v>22</v>
      </c>
      <c r="AX197" s="13" t="s">
        <v>74</v>
      </c>
      <c r="AY197" s="140" t="s">
        <v>113</v>
      </c>
    </row>
    <row r="198" spans="2:65" s="1" customFormat="1" ht="24" customHeight="1">
      <c r="B198" s="118"/>
      <c r="C198" s="119" t="s">
        <v>253</v>
      </c>
      <c r="D198" s="119" t="s">
        <v>115</v>
      </c>
      <c r="E198" s="120" t="s">
        <v>259</v>
      </c>
      <c r="F198" s="121" t="s">
        <v>260</v>
      </c>
      <c r="G198" s="122" t="s">
        <v>188</v>
      </c>
      <c r="H198" s="123">
        <v>148.16999999999999</v>
      </c>
      <c r="I198" s="354"/>
      <c r="J198" s="354">
        <f>ROUND(I198*H198,2)</f>
        <v>0</v>
      </c>
      <c r="K198" s="121" t="s">
        <v>1</v>
      </c>
      <c r="L198" s="27"/>
      <c r="M198" s="124" t="s">
        <v>1</v>
      </c>
      <c r="N198" s="125" t="s">
        <v>32</v>
      </c>
      <c r="O198" s="126">
        <v>0.02</v>
      </c>
      <c r="P198" s="126">
        <f>O198*H198</f>
        <v>2.9634</v>
      </c>
      <c r="Q198" s="126">
        <v>9.8199999999999996E-2</v>
      </c>
      <c r="R198" s="126">
        <f>Q198*H198</f>
        <v>14.55029</v>
      </c>
      <c r="S198" s="126">
        <v>0</v>
      </c>
      <c r="T198" s="127">
        <f>S198*H198</f>
        <v>0</v>
      </c>
      <c r="AR198" s="128" t="s">
        <v>120</v>
      </c>
      <c r="AT198" s="128" t="s">
        <v>115</v>
      </c>
      <c r="AU198" s="128" t="s">
        <v>121</v>
      </c>
      <c r="AY198" s="15" t="s">
        <v>113</v>
      </c>
      <c r="BE198" s="129">
        <f>IF(N198="základná",J198,0)</f>
        <v>0</v>
      </c>
      <c r="BF198" s="129">
        <f>IF(N198="znížená",J198,0)</f>
        <v>0</v>
      </c>
      <c r="BG198" s="129">
        <f>IF(N198="zákl. prenesená",J198,0)</f>
        <v>0</v>
      </c>
      <c r="BH198" s="129">
        <f>IF(N198="zníž. prenesená",J198,0)</f>
        <v>0</v>
      </c>
      <c r="BI198" s="129">
        <f>IF(N198="nulová",J198,0)</f>
        <v>0</v>
      </c>
      <c r="BJ198" s="15" t="s">
        <v>121</v>
      </c>
      <c r="BK198" s="130">
        <f>ROUND(I198*H198,3)</f>
        <v>0</v>
      </c>
      <c r="BL198" s="15" t="s">
        <v>120</v>
      </c>
      <c r="BM198" s="128" t="s">
        <v>463</v>
      </c>
    </row>
    <row r="199" spans="2:65" s="12" customFormat="1">
      <c r="B199" s="131"/>
      <c r="D199" s="132" t="s">
        <v>123</v>
      </c>
      <c r="E199" s="133" t="s">
        <v>1</v>
      </c>
      <c r="F199" s="134" t="s">
        <v>460</v>
      </c>
      <c r="H199" s="135">
        <v>148.16999999999999</v>
      </c>
      <c r="I199" s="355"/>
      <c r="J199" s="355"/>
      <c r="L199" s="131"/>
      <c r="M199" s="136"/>
      <c r="N199" s="137"/>
      <c r="O199" s="137"/>
      <c r="P199" s="137"/>
      <c r="Q199" s="137"/>
      <c r="R199" s="137"/>
      <c r="S199" s="137"/>
      <c r="T199" s="138"/>
      <c r="AT199" s="133" t="s">
        <v>123</v>
      </c>
      <c r="AU199" s="133" t="s">
        <v>121</v>
      </c>
      <c r="AV199" s="12" t="s">
        <v>121</v>
      </c>
      <c r="AW199" s="12" t="s">
        <v>22</v>
      </c>
      <c r="AX199" s="12" t="s">
        <v>66</v>
      </c>
      <c r="AY199" s="133" t="s">
        <v>113</v>
      </c>
    </row>
    <row r="200" spans="2:65" s="13" customFormat="1">
      <c r="B200" s="139"/>
      <c r="D200" s="132" t="s">
        <v>123</v>
      </c>
      <c r="E200" s="140" t="s">
        <v>1</v>
      </c>
      <c r="F200" s="141" t="s">
        <v>125</v>
      </c>
      <c r="H200" s="142">
        <v>148.16999999999999</v>
      </c>
      <c r="I200" s="356"/>
      <c r="J200" s="356"/>
      <c r="L200" s="139"/>
      <c r="M200" s="143"/>
      <c r="N200" s="144"/>
      <c r="O200" s="144"/>
      <c r="P200" s="144"/>
      <c r="Q200" s="144"/>
      <c r="R200" s="144"/>
      <c r="S200" s="144"/>
      <c r="T200" s="145"/>
      <c r="AT200" s="140" t="s">
        <v>123</v>
      </c>
      <c r="AU200" s="140" t="s">
        <v>121</v>
      </c>
      <c r="AV200" s="13" t="s">
        <v>120</v>
      </c>
      <c r="AW200" s="13" t="s">
        <v>22</v>
      </c>
      <c r="AX200" s="13" t="s">
        <v>74</v>
      </c>
      <c r="AY200" s="140" t="s">
        <v>113</v>
      </c>
    </row>
    <row r="201" spans="2:65" s="1" customFormat="1" ht="24" customHeight="1">
      <c r="B201" s="118"/>
      <c r="C201" s="119" t="s">
        <v>258</v>
      </c>
      <c r="D201" s="119" t="s">
        <v>115</v>
      </c>
      <c r="E201" s="120" t="s">
        <v>263</v>
      </c>
      <c r="F201" s="121" t="s">
        <v>264</v>
      </c>
      <c r="G201" s="122" t="s">
        <v>188</v>
      </c>
      <c r="H201" s="123">
        <v>148.16999999999999</v>
      </c>
      <c r="I201" s="354"/>
      <c r="J201" s="354">
        <f>ROUND(I201*H201,2)</f>
        <v>0</v>
      </c>
      <c r="K201" s="121" t="s">
        <v>1</v>
      </c>
      <c r="L201" s="27"/>
      <c r="M201" s="124" t="s">
        <v>1</v>
      </c>
      <c r="N201" s="125" t="s">
        <v>32</v>
      </c>
      <c r="O201" s="126">
        <v>3.7999999999999999E-2</v>
      </c>
      <c r="P201" s="126">
        <f>O201*H201</f>
        <v>5.6304600000000002</v>
      </c>
      <c r="Q201" s="126">
        <v>0.10373</v>
      </c>
      <c r="R201" s="126">
        <f>Q201*H201</f>
        <v>15.369669999999999</v>
      </c>
      <c r="S201" s="126">
        <v>0</v>
      </c>
      <c r="T201" s="127">
        <f>S201*H201</f>
        <v>0</v>
      </c>
      <c r="AR201" s="128" t="s">
        <v>120</v>
      </c>
      <c r="AT201" s="128" t="s">
        <v>115</v>
      </c>
      <c r="AU201" s="128" t="s">
        <v>121</v>
      </c>
      <c r="AY201" s="15" t="s">
        <v>113</v>
      </c>
      <c r="BE201" s="129">
        <f>IF(N201="základná",J201,0)</f>
        <v>0</v>
      </c>
      <c r="BF201" s="129">
        <f>IF(N201="znížená",J201,0)</f>
        <v>0</v>
      </c>
      <c r="BG201" s="129">
        <f>IF(N201="zákl. prenesená",J201,0)</f>
        <v>0</v>
      </c>
      <c r="BH201" s="129">
        <f>IF(N201="zníž. prenesená",J201,0)</f>
        <v>0</v>
      </c>
      <c r="BI201" s="129">
        <f>IF(N201="nulová",J201,0)</f>
        <v>0</v>
      </c>
      <c r="BJ201" s="15" t="s">
        <v>121</v>
      </c>
      <c r="BK201" s="130">
        <f>ROUND(I201*H201,3)</f>
        <v>0</v>
      </c>
      <c r="BL201" s="15" t="s">
        <v>120</v>
      </c>
      <c r="BM201" s="128" t="s">
        <v>464</v>
      </c>
    </row>
    <row r="202" spans="2:65" s="12" customFormat="1">
      <c r="B202" s="131"/>
      <c r="D202" s="132" t="s">
        <v>123</v>
      </c>
      <c r="E202" s="133" t="s">
        <v>1</v>
      </c>
      <c r="F202" s="134" t="s">
        <v>460</v>
      </c>
      <c r="H202" s="135">
        <v>148.16999999999999</v>
      </c>
      <c r="I202" s="355"/>
      <c r="J202" s="355"/>
      <c r="L202" s="131"/>
      <c r="M202" s="136"/>
      <c r="N202" s="137"/>
      <c r="O202" s="137"/>
      <c r="P202" s="137"/>
      <c r="Q202" s="137"/>
      <c r="R202" s="137"/>
      <c r="S202" s="137"/>
      <c r="T202" s="138"/>
      <c r="AT202" s="133" t="s">
        <v>123</v>
      </c>
      <c r="AU202" s="133" t="s">
        <v>121</v>
      </c>
      <c r="AV202" s="12" t="s">
        <v>121</v>
      </c>
      <c r="AW202" s="12" t="s">
        <v>22</v>
      </c>
      <c r="AX202" s="12" t="s">
        <v>66</v>
      </c>
      <c r="AY202" s="133" t="s">
        <v>113</v>
      </c>
    </row>
    <row r="203" spans="2:65" s="13" customFormat="1">
      <c r="B203" s="139"/>
      <c r="D203" s="132" t="s">
        <v>123</v>
      </c>
      <c r="E203" s="140" t="s">
        <v>1</v>
      </c>
      <c r="F203" s="141" t="s">
        <v>125</v>
      </c>
      <c r="H203" s="142">
        <v>148.16999999999999</v>
      </c>
      <c r="I203" s="356"/>
      <c r="J203" s="356"/>
      <c r="L203" s="139"/>
      <c r="M203" s="143"/>
      <c r="N203" s="144"/>
      <c r="O203" s="144"/>
      <c r="P203" s="144"/>
      <c r="Q203" s="144"/>
      <c r="R203" s="144"/>
      <c r="S203" s="144"/>
      <c r="T203" s="145"/>
      <c r="AT203" s="140" t="s">
        <v>123</v>
      </c>
      <c r="AU203" s="140" t="s">
        <v>121</v>
      </c>
      <c r="AV203" s="13" t="s">
        <v>120</v>
      </c>
      <c r="AW203" s="13" t="s">
        <v>22</v>
      </c>
      <c r="AX203" s="13" t="s">
        <v>74</v>
      </c>
      <c r="AY203" s="140" t="s">
        <v>113</v>
      </c>
    </row>
    <row r="204" spans="2:65" s="1" customFormat="1" ht="24" customHeight="1">
      <c r="B204" s="118"/>
      <c r="C204" s="119" t="s">
        <v>262</v>
      </c>
      <c r="D204" s="119" t="s">
        <v>115</v>
      </c>
      <c r="E204" s="120" t="s">
        <v>267</v>
      </c>
      <c r="F204" s="121" t="s">
        <v>268</v>
      </c>
      <c r="G204" s="122" t="s">
        <v>188</v>
      </c>
      <c r="H204" s="123">
        <v>148.16999999999999</v>
      </c>
      <c r="I204" s="354"/>
      <c r="J204" s="354">
        <f>ROUND(I204*H204,2)</f>
        <v>0</v>
      </c>
      <c r="K204" s="121" t="s">
        <v>1</v>
      </c>
      <c r="L204" s="27"/>
      <c r="M204" s="124" t="s">
        <v>1</v>
      </c>
      <c r="N204" s="125" t="s">
        <v>32</v>
      </c>
      <c r="O204" s="126">
        <v>4.5999999999999999E-2</v>
      </c>
      <c r="P204" s="126">
        <f>O204*H204</f>
        <v>6.8158200000000004</v>
      </c>
      <c r="Q204" s="126">
        <v>0.12966</v>
      </c>
      <c r="R204" s="126">
        <f>Q204*H204</f>
        <v>19.21172</v>
      </c>
      <c r="S204" s="126">
        <v>0</v>
      </c>
      <c r="T204" s="127">
        <f>S204*H204</f>
        <v>0</v>
      </c>
      <c r="AR204" s="128" t="s">
        <v>120</v>
      </c>
      <c r="AT204" s="128" t="s">
        <v>115</v>
      </c>
      <c r="AU204" s="128" t="s">
        <v>121</v>
      </c>
      <c r="AY204" s="15" t="s">
        <v>113</v>
      </c>
      <c r="BE204" s="129">
        <f>IF(N204="základná",J204,0)</f>
        <v>0</v>
      </c>
      <c r="BF204" s="129">
        <f>IF(N204="znížená",J204,0)</f>
        <v>0</v>
      </c>
      <c r="BG204" s="129">
        <f>IF(N204="zákl. prenesená",J204,0)</f>
        <v>0</v>
      </c>
      <c r="BH204" s="129">
        <f>IF(N204="zníž. prenesená",J204,0)</f>
        <v>0</v>
      </c>
      <c r="BI204" s="129">
        <f>IF(N204="nulová",J204,0)</f>
        <v>0</v>
      </c>
      <c r="BJ204" s="15" t="s">
        <v>121</v>
      </c>
      <c r="BK204" s="130">
        <f>ROUND(I204*H204,3)</f>
        <v>0</v>
      </c>
      <c r="BL204" s="15" t="s">
        <v>120</v>
      </c>
      <c r="BM204" s="128" t="s">
        <v>465</v>
      </c>
    </row>
    <row r="205" spans="2:65" s="12" customFormat="1">
      <c r="B205" s="131"/>
      <c r="D205" s="132" t="s">
        <v>123</v>
      </c>
      <c r="E205" s="133" t="s">
        <v>1</v>
      </c>
      <c r="F205" s="134" t="s">
        <v>460</v>
      </c>
      <c r="H205" s="135">
        <v>148.16999999999999</v>
      </c>
      <c r="I205" s="355"/>
      <c r="J205" s="355"/>
      <c r="L205" s="131"/>
      <c r="M205" s="136"/>
      <c r="N205" s="137"/>
      <c r="O205" s="137"/>
      <c r="P205" s="137"/>
      <c r="Q205" s="137"/>
      <c r="R205" s="137"/>
      <c r="S205" s="137"/>
      <c r="T205" s="138"/>
      <c r="AT205" s="133" t="s">
        <v>123</v>
      </c>
      <c r="AU205" s="133" t="s">
        <v>121</v>
      </c>
      <c r="AV205" s="12" t="s">
        <v>121</v>
      </c>
      <c r="AW205" s="12" t="s">
        <v>22</v>
      </c>
      <c r="AX205" s="12" t="s">
        <v>66</v>
      </c>
      <c r="AY205" s="133" t="s">
        <v>113</v>
      </c>
    </row>
    <row r="206" spans="2:65" s="13" customFormat="1">
      <c r="B206" s="139"/>
      <c r="D206" s="132" t="s">
        <v>123</v>
      </c>
      <c r="E206" s="140" t="s">
        <v>1</v>
      </c>
      <c r="F206" s="141" t="s">
        <v>125</v>
      </c>
      <c r="H206" s="142">
        <v>148.16999999999999</v>
      </c>
      <c r="I206" s="356"/>
      <c r="J206" s="356"/>
      <c r="L206" s="139"/>
      <c r="M206" s="143"/>
      <c r="N206" s="144"/>
      <c r="O206" s="144"/>
      <c r="P206" s="144"/>
      <c r="Q206" s="144"/>
      <c r="R206" s="144"/>
      <c r="S206" s="144"/>
      <c r="T206" s="145"/>
      <c r="AT206" s="140" t="s">
        <v>123</v>
      </c>
      <c r="AU206" s="140" t="s">
        <v>121</v>
      </c>
      <c r="AV206" s="13" t="s">
        <v>120</v>
      </c>
      <c r="AW206" s="13" t="s">
        <v>22</v>
      </c>
      <c r="AX206" s="13" t="s">
        <v>74</v>
      </c>
      <c r="AY206" s="140" t="s">
        <v>113</v>
      </c>
    </row>
    <row r="207" spans="2:65" s="1" customFormat="1" ht="24" customHeight="1">
      <c r="B207" s="118"/>
      <c r="C207" s="119" t="s">
        <v>266</v>
      </c>
      <c r="D207" s="119" t="s">
        <v>115</v>
      </c>
      <c r="E207" s="120" t="s">
        <v>271</v>
      </c>
      <c r="F207" s="121" t="s">
        <v>466</v>
      </c>
      <c r="G207" s="122" t="s">
        <v>188</v>
      </c>
      <c r="H207" s="123">
        <v>148.16999999999999</v>
      </c>
      <c r="I207" s="354"/>
      <c r="J207" s="354">
        <f>ROUND(I207*H207,2)</f>
        <v>0</v>
      </c>
      <c r="K207" s="121" t="s">
        <v>119</v>
      </c>
      <c r="L207" s="27"/>
      <c r="M207" s="124" t="s">
        <v>1</v>
      </c>
      <c r="N207" s="125" t="s">
        <v>32</v>
      </c>
      <c r="O207" s="126">
        <v>0.313</v>
      </c>
      <c r="P207" s="126">
        <f>O207*H207</f>
        <v>46.377209999999998</v>
      </c>
      <c r="Q207" s="126">
        <v>1.8500000000000001E-3</v>
      </c>
      <c r="R207" s="126">
        <f>Q207*H207</f>
        <v>0.27411000000000002</v>
      </c>
      <c r="S207" s="126">
        <v>0</v>
      </c>
      <c r="T207" s="127">
        <f>S207*H207</f>
        <v>0</v>
      </c>
      <c r="AR207" s="128" t="s">
        <v>120</v>
      </c>
      <c r="AT207" s="128" t="s">
        <v>115</v>
      </c>
      <c r="AU207" s="128" t="s">
        <v>121</v>
      </c>
      <c r="AY207" s="15" t="s">
        <v>113</v>
      </c>
      <c r="BE207" s="129">
        <f>IF(N207="základná",J207,0)</f>
        <v>0</v>
      </c>
      <c r="BF207" s="129">
        <f>IF(N207="znížená",J207,0)</f>
        <v>0</v>
      </c>
      <c r="BG207" s="129">
        <f>IF(N207="zákl. prenesená",J207,0)</f>
        <v>0</v>
      </c>
      <c r="BH207" s="129">
        <f>IF(N207="zníž. prenesená",J207,0)</f>
        <v>0</v>
      </c>
      <c r="BI207" s="129">
        <f>IF(N207="nulová",J207,0)</f>
        <v>0</v>
      </c>
      <c r="BJ207" s="15" t="s">
        <v>121</v>
      </c>
      <c r="BK207" s="130">
        <f>ROUND(I207*H207,3)</f>
        <v>0</v>
      </c>
      <c r="BL207" s="15" t="s">
        <v>120</v>
      </c>
      <c r="BM207" s="128" t="s">
        <v>467</v>
      </c>
    </row>
    <row r="208" spans="2:65" s="12" customFormat="1">
      <c r="B208" s="131"/>
      <c r="D208" s="132" t="s">
        <v>123</v>
      </c>
      <c r="E208" s="133" t="s">
        <v>1</v>
      </c>
      <c r="F208" s="134" t="s">
        <v>460</v>
      </c>
      <c r="H208" s="135">
        <v>148.16999999999999</v>
      </c>
      <c r="I208" s="355"/>
      <c r="J208" s="355"/>
      <c r="L208" s="131"/>
      <c r="M208" s="136"/>
      <c r="N208" s="137"/>
      <c r="O208" s="137"/>
      <c r="P208" s="137"/>
      <c r="Q208" s="137"/>
      <c r="R208" s="137"/>
      <c r="S208" s="137"/>
      <c r="T208" s="138"/>
      <c r="AT208" s="133" t="s">
        <v>123</v>
      </c>
      <c r="AU208" s="133" t="s">
        <v>121</v>
      </c>
      <c r="AV208" s="12" t="s">
        <v>121</v>
      </c>
      <c r="AW208" s="12" t="s">
        <v>22</v>
      </c>
      <c r="AX208" s="12" t="s">
        <v>66</v>
      </c>
      <c r="AY208" s="133" t="s">
        <v>113</v>
      </c>
    </row>
    <row r="209" spans="2:65" s="13" customFormat="1">
      <c r="B209" s="139"/>
      <c r="D209" s="132" t="s">
        <v>123</v>
      </c>
      <c r="E209" s="140" t="s">
        <v>1</v>
      </c>
      <c r="F209" s="141" t="s">
        <v>125</v>
      </c>
      <c r="H209" s="142">
        <v>148.16999999999999</v>
      </c>
      <c r="I209" s="356"/>
      <c r="J209" s="356"/>
      <c r="L209" s="139"/>
      <c r="M209" s="143"/>
      <c r="N209" s="144"/>
      <c r="O209" s="144"/>
      <c r="P209" s="144"/>
      <c r="Q209" s="144"/>
      <c r="R209" s="144"/>
      <c r="S209" s="144"/>
      <c r="T209" s="145"/>
      <c r="AT209" s="140" t="s">
        <v>123</v>
      </c>
      <c r="AU209" s="140" t="s">
        <v>121</v>
      </c>
      <c r="AV209" s="13" t="s">
        <v>120</v>
      </c>
      <c r="AW209" s="13" t="s">
        <v>22</v>
      </c>
      <c r="AX209" s="13" t="s">
        <v>74</v>
      </c>
      <c r="AY209" s="140" t="s">
        <v>113</v>
      </c>
    </row>
    <row r="210" spans="2:65" s="1" customFormat="1" ht="24" customHeight="1">
      <c r="B210" s="118"/>
      <c r="C210" s="119" t="s">
        <v>270</v>
      </c>
      <c r="D210" s="119" t="s">
        <v>115</v>
      </c>
      <c r="E210" s="120" t="s">
        <v>468</v>
      </c>
      <c r="F210" s="121" t="s">
        <v>469</v>
      </c>
      <c r="G210" s="122" t="s">
        <v>188</v>
      </c>
      <c r="H210" s="123">
        <v>63.6</v>
      </c>
      <c r="I210" s="354"/>
      <c r="J210" s="354">
        <f>ROUND(I210*H210,2)</f>
        <v>0</v>
      </c>
      <c r="K210" s="121" t="s">
        <v>1</v>
      </c>
      <c r="L210" s="27"/>
      <c r="M210" s="124" t="s">
        <v>1</v>
      </c>
      <c r="N210" s="125" t="s">
        <v>32</v>
      </c>
      <c r="O210" s="126">
        <v>0.313</v>
      </c>
      <c r="P210" s="126">
        <f>O210*H210</f>
        <v>19.9068</v>
      </c>
      <c r="Q210" s="126">
        <v>1.8500000000000001E-3</v>
      </c>
      <c r="R210" s="126">
        <f>Q210*H210</f>
        <v>0.11766</v>
      </c>
      <c r="S210" s="126">
        <v>0</v>
      </c>
      <c r="T210" s="127">
        <f>S210*H210</f>
        <v>0</v>
      </c>
      <c r="AR210" s="128" t="s">
        <v>120</v>
      </c>
      <c r="AT210" s="128" t="s">
        <v>115</v>
      </c>
      <c r="AU210" s="128" t="s">
        <v>121</v>
      </c>
      <c r="AY210" s="15" t="s">
        <v>113</v>
      </c>
      <c r="BE210" s="129">
        <f>IF(N210="základná",J210,0)</f>
        <v>0</v>
      </c>
      <c r="BF210" s="129">
        <f>IF(N210="znížená",J210,0)</f>
        <v>0</v>
      </c>
      <c r="BG210" s="129">
        <f>IF(N210="zákl. prenesená",J210,0)</f>
        <v>0</v>
      </c>
      <c r="BH210" s="129">
        <f>IF(N210="zníž. prenesená",J210,0)</f>
        <v>0</v>
      </c>
      <c r="BI210" s="129">
        <f>IF(N210="nulová",J210,0)</f>
        <v>0</v>
      </c>
      <c r="BJ210" s="15" t="s">
        <v>121</v>
      </c>
      <c r="BK210" s="130">
        <f>ROUND(I210*H210,3)</f>
        <v>0</v>
      </c>
      <c r="BL210" s="15" t="s">
        <v>120</v>
      </c>
      <c r="BM210" s="128" t="s">
        <v>470</v>
      </c>
    </row>
    <row r="211" spans="2:65" s="11" customFormat="1" ht="22.95" customHeight="1">
      <c r="B211" s="108"/>
      <c r="D211" s="109" t="s">
        <v>65</v>
      </c>
      <c r="E211" s="117" t="s">
        <v>159</v>
      </c>
      <c r="F211" s="117" t="s">
        <v>292</v>
      </c>
      <c r="I211" s="358"/>
      <c r="J211" s="361">
        <f>SUM(J212:J231)</f>
        <v>0</v>
      </c>
      <c r="L211" s="108"/>
      <c r="M211" s="111"/>
      <c r="N211" s="112"/>
      <c r="O211" s="112"/>
      <c r="P211" s="113">
        <f>SUM(P212:P231)</f>
        <v>63.486370000000001</v>
      </c>
      <c r="Q211" s="112"/>
      <c r="R211" s="113">
        <f>SUM(R212:R231)</f>
        <v>38.268160000000002</v>
      </c>
      <c r="S211" s="112"/>
      <c r="T211" s="114">
        <f>SUM(T212:T231)</f>
        <v>0</v>
      </c>
      <c r="AR211" s="109" t="s">
        <v>74</v>
      </c>
      <c r="AT211" s="115" t="s">
        <v>65</v>
      </c>
      <c r="AU211" s="115" t="s">
        <v>74</v>
      </c>
      <c r="AY211" s="109" t="s">
        <v>113</v>
      </c>
      <c r="BK211" s="116">
        <f>SUM(BK212:BK231)</f>
        <v>0</v>
      </c>
    </row>
    <row r="212" spans="2:65" s="1" customFormat="1" ht="24" customHeight="1">
      <c r="B212" s="118"/>
      <c r="C212" s="119" t="s">
        <v>275</v>
      </c>
      <c r="D212" s="119" t="s">
        <v>115</v>
      </c>
      <c r="E212" s="120" t="s">
        <v>299</v>
      </c>
      <c r="F212" s="121" t="s">
        <v>300</v>
      </c>
      <c r="G212" s="122" t="s">
        <v>118</v>
      </c>
      <c r="H212" s="123">
        <v>161.63999999999999</v>
      </c>
      <c r="I212" s="354"/>
      <c r="J212" s="354">
        <f>ROUND(I212*H212,2)</f>
        <v>0</v>
      </c>
      <c r="K212" s="121" t="s">
        <v>1</v>
      </c>
      <c r="L212" s="27"/>
      <c r="M212" s="124" t="s">
        <v>1</v>
      </c>
      <c r="N212" s="125" t="s">
        <v>32</v>
      </c>
      <c r="O212" s="126">
        <v>2.9000000000000001E-2</v>
      </c>
      <c r="P212" s="126">
        <f>O212*H212</f>
        <v>4.6875600000000004</v>
      </c>
      <c r="Q212" s="126">
        <v>1.1E-4</v>
      </c>
      <c r="R212" s="126">
        <f>Q212*H212</f>
        <v>1.7780000000000001E-2</v>
      </c>
      <c r="S212" s="126">
        <v>0</v>
      </c>
      <c r="T212" s="127">
        <f>S212*H212</f>
        <v>0</v>
      </c>
      <c r="AR212" s="128" t="s">
        <v>120</v>
      </c>
      <c r="AT212" s="128" t="s">
        <v>115</v>
      </c>
      <c r="AU212" s="128" t="s">
        <v>121</v>
      </c>
      <c r="AY212" s="15" t="s">
        <v>113</v>
      </c>
      <c r="BE212" s="129">
        <f>IF(N212="základná",J212,0)</f>
        <v>0</v>
      </c>
      <c r="BF212" s="129">
        <f>IF(N212="znížená",J212,0)</f>
        <v>0</v>
      </c>
      <c r="BG212" s="129">
        <f>IF(N212="zákl. prenesená",J212,0)</f>
        <v>0</v>
      </c>
      <c r="BH212" s="129">
        <f>IF(N212="zníž. prenesená",J212,0)</f>
        <v>0</v>
      </c>
      <c r="BI212" s="129">
        <f>IF(N212="nulová",J212,0)</f>
        <v>0</v>
      </c>
      <c r="BJ212" s="15" t="s">
        <v>121</v>
      </c>
      <c r="BK212" s="130">
        <f>ROUND(I212*H212,3)</f>
        <v>0</v>
      </c>
      <c r="BL212" s="15" t="s">
        <v>120</v>
      </c>
      <c r="BM212" s="128" t="s">
        <v>471</v>
      </c>
    </row>
    <row r="213" spans="2:65" s="12" customFormat="1">
      <c r="B213" s="131"/>
      <c r="D213" s="132" t="s">
        <v>123</v>
      </c>
      <c r="E213" s="133" t="s">
        <v>1</v>
      </c>
      <c r="F213" s="134" t="s">
        <v>472</v>
      </c>
      <c r="H213" s="135">
        <v>161.63999999999999</v>
      </c>
      <c r="I213" s="355"/>
      <c r="J213" s="355"/>
      <c r="L213" s="131"/>
      <c r="M213" s="136"/>
      <c r="N213" s="137"/>
      <c r="O213" s="137"/>
      <c r="P213" s="137"/>
      <c r="Q213" s="137"/>
      <c r="R213" s="137"/>
      <c r="S213" s="137"/>
      <c r="T213" s="138"/>
      <c r="AT213" s="133" t="s">
        <v>123</v>
      </c>
      <c r="AU213" s="133" t="s">
        <v>121</v>
      </c>
      <c r="AV213" s="12" t="s">
        <v>121</v>
      </c>
      <c r="AW213" s="12" t="s">
        <v>22</v>
      </c>
      <c r="AX213" s="12" t="s">
        <v>66</v>
      </c>
      <c r="AY213" s="133" t="s">
        <v>113</v>
      </c>
    </row>
    <row r="214" spans="2:65" s="13" customFormat="1">
      <c r="B214" s="139"/>
      <c r="D214" s="132" t="s">
        <v>123</v>
      </c>
      <c r="E214" s="140" t="s">
        <v>1</v>
      </c>
      <c r="F214" s="141" t="s">
        <v>125</v>
      </c>
      <c r="H214" s="142">
        <v>161.63999999999999</v>
      </c>
      <c r="I214" s="356"/>
      <c r="J214" s="356"/>
      <c r="L214" s="139"/>
      <c r="M214" s="143"/>
      <c r="N214" s="144"/>
      <c r="O214" s="144"/>
      <c r="P214" s="144"/>
      <c r="Q214" s="144"/>
      <c r="R214" s="144"/>
      <c r="S214" s="144"/>
      <c r="T214" s="145"/>
      <c r="AT214" s="140" t="s">
        <v>123</v>
      </c>
      <c r="AU214" s="140" t="s">
        <v>121</v>
      </c>
      <c r="AV214" s="13" t="s">
        <v>120</v>
      </c>
      <c r="AW214" s="13" t="s">
        <v>22</v>
      </c>
      <c r="AX214" s="13" t="s">
        <v>74</v>
      </c>
      <c r="AY214" s="140" t="s">
        <v>113</v>
      </c>
    </row>
    <row r="215" spans="2:65" s="1" customFormat="1" ht="36" customHeight="1">
      <c r="B215" s="118"/>
      <c r="C215" s="119" t="s">
        <v>280</v>
      </c>
      <c r="D215" s="119" t="s">
        <v>115</v>
      </c>
      <c r="E215" s="120" t="s">
        <v>304</v>
      </c>
      <c r="F215" s="121" t="s">
        <v>305</v>
      </c>
      <c r="G215" s="122" t="s">
        <v>118</v>
      </c>
      <c r="H215" s="123">
        <v>157.82</v>
      </c>
      <c r="I215" s="354"/>
      <c r="J215" s="354">
        <f>ROUND(I215*H215,2)</f>
        <v>0</v>
      </c>
      <c r="K215" s="121" t="s">
        <v>119</v>
      </c>
      <c r="L215" s="27"/>
      <c r="M215" s="124" t="s">
        <v>1</v>
      </c>
      <c r="N215" s="125" t="s">
        <v>32</v>
      </c>
      <c r="O215" s="126">
        <v>0.13200000000000001</v>
      </c>
      <c r="P215" s="126">
        <f>O215*H215</f>
        <v>20.832239999999999</v>
      </c>
      <c r="Q215" s="126">
        <v>9.8530000000000006E-2</v>
      </c>
      <c r="R215" s="126">
        <f>Q215*H215</f>
        <v>15.55</v>
      </c>
      <c r="S215" s="126">
        <v>0</v>
      </c>
      <c r="T215" s="127">
        <f>S215*H215</f>
        <v>0</v>
      </c>
      <c r="AR215" s="128" t="s">
        <v>120</v>
      </c>
      <c r="AT215" s="128" t="s">
        <v>115</v>
      </c>
      <c r="AU215" s="128" t="s">
        <v>121</v>
      </c>
      <c r="AY215" s="15" t="s">
        <v>113</v>
      </c>
      <c r="BE215" s="129">
        <f>IF(N215="základná",J215,0)</f>
        <v>0</v>
      </c>
      <c r="BF215" s="129">
        <f>IF(N215="znížená",J215,0)</f>
        <v>0</v>
      </c>
      <c r="BG215" s="129">
        <f>IF(N215="zákl. prenesená",J215,0)</f>
        <v>0</v>
      </c>
      <c r="BH215" s="129">
        <f>IF(N215="zníž. prenesená",J215,0)</f>
        <v>0</v>
      </c>
      <c r="BI215" s="129">
        <f>IF(N215="nulová",J215,0)</f>
        <v>0</v>
      </c>
      <c r="BJ215" s="15" t="s">
        <v>121</v>
      </c>
      <c r="BK215" s="130">
        <f>ROUND(I215*H215,3)</f>
        <v>0</v>
      </c>
      <c r="BL215" s="15" t="s">
        <v>120</v>
      </c>
      <c r="BM215" s="128" t="s">
        <v>473</v>
      </c>
    </row>
    <row r="216" spans="2:65" s="12" customFormat="1">
      <c r="B216" s="131"/>
      <c r="D216" s="132" t="s">
        <v>123</v>
      </c>
      <c r="E216" s="133" t="s">
        <v>1</v>
      </c>
      <c r="F216" s="134" t="s">
        <v>474</v>
      </c>
      <c r="H216" s="135">
        <v>157.82</v>
      </c>
      <c r="I216" s="355"/>
      <c r="J216" s="355"/>
      <c r="L216" s="131"/>
      <c r="M216" s="136"/>
      <c r="N216" s="137"/>
      <c r="O216" s="137"/>
      <c r="P216" s="137"/>
      <c r="Q216" s="137"/>
      <c r="R216" s="137"/>
      <c r="S216" s="137"/>
      <c r="T216" s="138"/>
      <c r="AT216" s="133" t="s">
        <v>123</v>
      </c>
      <c r="AU216" s="133" t="s">
        <v>121</v>
      </c>
      <c r="AV216" s="12" t="s">
        <v>121</v>
      </c>
      <c r="AW216" s="12" t="s">
        <v>22</v>
      </c>
      <c r="AX216" s="12" t="s">
        <v>66</v>
      </c>
      <c r="AY216" s="133" t="s">
        <v>113</v>
      </c>
    </row>
    <row r="217" spans="2:65" s="13" customFormat="1">
      <c r="B217" s="139"/>
      <c r="D217" s="132" t="s">
        <v>123</v>
      </c>
      <c r="E217" s="140" t="s">
        <v>1</v>
      </c>
      <c r="F217" s="141" t="s">
        <v>125</v>
      </c>
      <c r="H217" s="142">
        <v>157.82</v>
      </c>
      <c r="I217" s="356"/>
      <c r="J217" s="356"/>
      <c r="L217" s="139"/>
      <c r="M217" s="143"/>
      <c r="N217" s="144"/>
      <c r="O217" s="144"/>
      <c r="P217" s="144"/>
      <c r="Q217" s="144"/>
      <c r="R217" s="144"/>
      <c r="S217" s="144"/>
      <c r="T217" s="145"/>
      <c r="AT217" s="140" t="s">
        <v>123</v>
      </c>
      <c r="AU217" s="140" t="s">
        <v>121</v>
      </c>
      <c r="AV217" s="13" t="s">
        <v>120</v>
      </c>
      <c r="AW217" s="13" t="s">
        <v>22</v>
      </c>
      <c r="AX217" s="13" t="s">
        <v>74</v>
      </c>
      <c r="AY217" s="140" t="s">
        <v>113</v>
      </c>
    </row>
    <row r="218" spans="2:65" s="1" customFormat="1" ht="24" customHeight="1">
      <c r="B218" s="118"/>
      <c r="C218" s="146" t="s">
        <v>284</v>
      </c>
      <c r="D218" s="146" t="s">
        <v>191</v>
      </c>
      <c r="E218" s="147" t="s">
        <v>309</v>
      </c>
      <c r="F218" s="148" t="s">
        <v>310</v>
      </c>
      <c r="G218" s="149" t="s">
        <v>278</v>
      </c>
      <c r="H218" s="150">
        <v>164.84800000000001</v>
      </c>
      <c r="I218" s="357"/>
      <c r="J218" s="357">
        <f>ROUND(I218*H218,2)</f>
        <v>0</v>
      </c>
      <c r="K218" s="148" t="s">
        <v>119</v>
      </c>
      <c r="L218" s="151"/>
      <c r="M218" s="152" t="s">
        <v>1</v>
      </c>
      <c r="N218" s="153" t="s">
        <v>32</v>
      </c>
      <c r="O218" s="126">
        <v>0</v>
      </c>
      <c r="P218" s="126">
        <f>O218*H218</f>
        <v>0</v>
      </c>
      <c r="Q218" s="126">
        <v>2.3E-2</v>
      </c>
      <c r="R218" s="126">
        <f>Q218*H218</f>
        <v>3.7915000000000001</v>
      </c>
      <c r="S218" s="126">
        <v>0</v>
      </c>
      <c r="T218" s="127">
        <f>S218*H218</f>
        <v>0</v>
      </c>
      <c r="AR218" s="128" t="s">
        <v>155</v>
      </c>
      <c r="AT218" s="128" t="s">
        <v>191</v>
      </c>
      <c r="AU218" s="128" t="s">
        <v>121</v>
      </c>
      <c r="AY218" s="15" t="s">
        <v>113</v>
      </c>
      <c r="BE218" s="129">
        <f>IF(N218="základná",J218,0)</f>
        <v>0</v>
      </c>
      <c r="BF218" s="129">
        <f>IF(N218="znížená",J218,0)</f>
        <v>0</v>
      </c>
      <c r="BG218" s="129">
        <f>IF(N218="zákl. prenesená",J218,0)</f>
        <v>0</v>
      </c>
      <c r="BH218" s="129">
        <f>IF(N218="zníž. prenesená",J218,0)</f>
        <v>0</v>
      </c>
      <c r="BI218" s="129">
        <f>IF(N218="nulová",J218,0)</f>
        <v>0</v>
      </c>
      <c r="BJ218" s="15" t="s">
        <v>121</v>
      </c>
      <c r="BK218" s="130">
        <f>ROUND(I218*H218,3)</f>
        <v>0</v>
      </c>
      <c r="BL218" s="15" t="s">
        <v>120</v>
      </c>
      <c r="BM218" s="128" t="s">
        <v>475</v>
      </c>
    </row>
    <row r="219" spans="2:65" s="1" customFormat="1" ht="36" customHeight="1">
      <c r="B219" s="118"/>
      <c r="C219" s="119" t="s">
        <v>288</v>
      </c>
      <c r="D219" s="119" t="s">
        <v>115</v>
      </c>
      <c r="E219" s="120" t="s">
        <v>476</v>
      </c>
      <c r="F219" s="121" t="s">
        <v>477</v>
      </c>
      <c r="G219" s="122" t="s">
        <v>118</v>
      </c>
      <c r="H219" s="123">
        <v>48.48</v>
      </c>
      <c r="I219" s="354"/>
      <c r="J219" s="354">
        <f>ROUND(I219*H219,2)</f>
        <v>0</v>
      </c>
      <c r="K219" s="121" t="s">
        <v>1</v>
      </c>
      <c r="L219" s="27"/>
      <c r="M219" s="124" t="s">
        <v>1</v>
      </c>
      <c r="N219" s="125" t="s">
        <v>32</v>
      </c>
      <c r="O219" s="126">
        <v>0.13400000000000001</v>
      </c>
      <c r="P219" s="126">
        <f>O219*H219</f>
        <v>6.4963199999999999</v>
      </c>
      <c r="Q219" s="126">
        <v>9.9250000000000005E-2</v>
      </c>
      <c r="R219" s="126">
        <f>Q219*H219</f>
        <v>4.8116399999999997</v>
      </c>
      <c r="S219" s="126">
        <v>0</v>
      </c>
      <c r="T219" s="127">
        <f>S219*H219</f>
        <v>0</v>
      </c>
      <c r="AR219" s="128" t="s">
        <v>120</v>
      </c>
      <c r="AT219" s="128" t="s">
        <v>115</v>
      </c>
      <c r="AU219" s="128" t="s">
        <v>121</v>
      </c>
      <c r="AY219" s="15" t="s">
        <v>113</v>
      </c>
      <c r="BE219" s="129">
        <f>IF(N219="základná",J219,0)</f>
        <v>0</v>
      </c>
      <c r="BF219" s="129">
        <f>IF(N219="znížená",J219,0)</f>
        <v>0</v>
      </c>
      <c r="BG219" s="129">
        <f>IF(N219="zákl. prenesená",J219,0)</f>
        <v>0</v>
      </c>
      <c r="BH219" s="129">
        <f>IF(N219="zníž. prenesená",J219,0)</f>
        <v>0</v>
      </c>
      <c r="BI219" s="129">
        <f>IF(N219="nulová",J219,0)</f>
        <v>0</v>
      </c>
      <c r="BJ219" s="15" t="s">
        <v>121</v>
      </c>
      <c r="BK219" s="130">
        <f>ROUND(I219*H219,3)</f>
        <v>0</v>
      </c>
      <c r="BL219" s="15" t="s">
        <v>120</v>
      </c>
      <c r="BM219" s="128" t="s">
        <v>478</v>
      </c>
    </row>
    <row r="220" spans="2:65" s="12" customFormat="1">
      <c r="B220" s="131"/>
      <c r="D220" s="132" t="s">
        <v>123</v>
      </c>
      <c r="E220" s="133" t="s">
        <v>1</v>
      </c>
      <c r="F220" s="134" t="s">
        <v>479</v>
      </c>
      <c r="H220" s="135">
        <v>48.48</v>
      </c>
      <c r="I220" s="355"/>
      <c r="J220" s="355"/>
      <c r="L220" s="131"/>
      <c r="M220" s="136"/>
      <c r="N220" s="137"/>
      <c r="O220" s="137"/>
      <c r="P220" s="137"/>
      <c r="Q220" s="137"/>
      <c r="R220" s="137"/>
      <c r="S220" s="137"/>
      <c r="T220" s="138"/>
      <c r="AT220" s="133" t="s">
        <v>123</v>
      </c>
      <c r="AU220" s="133" t="s">
        <v>121</v>
      </c>
      <c r="AV220" s="12" t="s">
        <v>121</v>
      </c>
      <c r="AW220" s="12" t="s">
        <v>22</v>
      </c>
      <c r="AX220" s="12" t="s">
        <v>66</v>
      </c>
      <c r="AY220" s="133" t="s">
        <v>113</v>
      </c>
    </row>
    <row r="221" spans="2:65" s="13" customFormat="1">
      <c r="B221" s="139"/>
      <c r="D221" s="132" t="s">
        <v>123</v>
      </c>
      <c r="E221" s="140" t="s">
        <v>1</v>
      </c>
      <c r="F221" s="141" t="s">
        <v>125</v>
      </c>
      <c r="H221" s="142">
        <v>48.48</v>
      </c>
      <c r="I221" s="356"/>
      <c r="J221" s="356"/>
      <c r="L221" s="139"/>
      <c r="M221" s="143"/>
      <c r="N221" s="144"/>
      <c r="O221" s="144"/>
      <c r="P221" s="144"/>
      <c r="Q221" s="144"/>
      <c r="R221" s="144"/>
      <c r="S221" s="144"/>
      <c r="T221" s="145"/>
      <c r="AT221" s="140" t="s">
        <v>123</v>
      </c>
      <c r="AU221" s="140" t="s">
        <v>121</v>
      </c>
      <c r="AV221" s="13" t="s">
        <v>120</v>
      </c>
      <c r="AW221" s="13" t="s">
        <v>22</v>
      </c>
      <c r="AX221" s="13" t="s">
        <v>74</v>
      </c>
      <c r="AY221" s="140" t="s">
        <v>113</v>
      </c>
    </row>
    <row r="222" spans="2:65" s="1" customFormat="1" ht="24" customHeight="1">
      <c r="B222" s="118"/>
      <c r="C222" s="146" t="s">
        <v>293</v>
      </c>
      <c r="D222" s="146" t="s">
        <v>191</v>
      </c>
      <c r="E222" s="147" t="s">
        <v>480</v>
      </c>
      <c r="F222" s="148" t="s">
        <v>481</v>
      </c>
      <c r="G222" s="149" t="s">
        <v>278</v>
      </c>
      <c r="H222" s="150">
        <v>48.965000000000003</v>
      </c>
      <c r="I222" s="357"/>
      <c r="J222" s="357">
        <f>ROUND(I222*H222,2)</f>
        <v>0</v>
      </c>
      <c r="K222" s="148" t="s">
        <v>119</v>
      </c>
      <c r="L222" s="151"/>
      <c r="M222" s="152" t="s">
        <v>1</v>
      </c>
      <c r="N222" s="153" t="s">
        <v>32</v>
      </c>
      <c r="O222" s="126">
        <v>0</v>
      </c>
      <c r="P222" s="126">
        <f>O222*H222</f>
        <v>0</v>
      </c>
      <c r="Q222" s="126">
        <v>7.92E-3</v>
      </c>
      <c r="R222" s="126">
        <f>Q222*H222</f>
        <v>0.38779999999999998</v>
      </c>
      <c r="S222" s="126">
        <v>0</v>
      </c>
      <c r="T222" s="127">
        <f>S222*H222</f>
        <v>0</v>
      </c>
      <c r="AR222" s="128" t="s">
        <v>155</v>
      </c>
      <c r="AT222" s="128" t="s">
        <v>191</v>
      </c>
      <c r="AU222" s="128" t="s">
        <v>121</v>
      </c>
      <c r="AY222" s="15" t="s">
        <v>113</v>
      </c>
      <c r="BE222" s="129">
        <f>IF(N222="základná",J222,0)</f>
        <v>0</v>
      </c>
      <c r="BF222" s="129">
        <f>IF(N222="znížená",J222,0)</f>
        <v>0</v>
      </c>
      <c r="BG222" s="129">
        <f>IF(N222="zákl. prenesená",J222,0)</f>
        <v>0</v>
      </c>
      <c r="BH222" s="129">
        <f>IF(N222="zníž. prenesená",J222,0)</f>
        <v>0</v>
      </c>
      <c r="BI222" s="129">
        <f>IF(N222="nulová",J222,0)</f>
        <v>0</v>
      </c>
      <c r="BJ222" s="15" t="s">
        <v>121</v>
      </c>
      <c r="BK222" s="130">
        <f>ROUND(I222*H222,3)</f>
        <v>0</v>
      </c>
      <c r="BL222" s="15" t="s">
        <v>120</v>
      </c>
      <c r="BM222" s="128" t="s">
        <v>482</v>
      </c>
    </row>
    <row r="223" spans="2:65" s="12" customFormat="1">
      <c r="B223" s="131"/>
      <c r="D223" s="132" t="s">
        <v>123</v>
      </c>
      <c r="F223" s="134" t="s">
        <v>483</v>
      </c>
      <c r="H223" s="135">
        <v>48.965000000000003</v>
      </c>
      <c r="I223" s="355"/>
      <c r="J223" s="355"/>
      <c r="L223" s="131"/>
      <c r="M223" s="136"/>
      <c r="N223" s="137"/>
      <c r="O223" s="137"/>
      <c r="P223" s="137"/>
      <c r="Q223" s="137"/>
      <c r="R223" s="137"/>
      <c r="S223" s="137"/>
      <c r="T223" s="138"/>
      <c r="AT223" s="133" t="s">
        <v>123</v>
      </c>
      <c r="AU223" s="133" t="s">
        <v>121</v>
      </c>
      <c r="AV223" s="12" t="s">
        <v>121</v>
      </c>
      <c r="AW223" s="12" t="s">
        <v>3</v>
      </c>
      <c r="AX223" s="12" t="s">
        <v>74</v>
      </c>
      <c r="AY223" s="133" t="s">
        <v>113</v>
      </c>
    </row>
    <row r="224" spans="2:65" s="1" customFormat="1" ht="24" customHeight="1">
      <c r="B224" s="118"/>
      <c r="C224" s="119" t="s">
        <v>298</v>
      </c>
      <c r="D224" s="119" t="s">
        <v>115</v>
      </c>
      <c r="E224" s="120" t="s">
        <v>317</v>
      </c>
      <c r="F224" s="121" t="s">
        <v>318</v>
      </c>
      <c r="G224" s="122" t="s">
        <v>128</v>
      </c>
      <c r="H224" s="123">
        <v>6.1890000000000001</v>
      </c>
      <c r="I224" s="354"/>
      <c r="J224" s="354">
        <f>ROUND(I224*H224,2)</f>
        <v>0</v>
      </c>
      <c r="K224" s="121" t="s">
        <v>119</v>
      </c>
      <c r="L224" s="27"/>
      <c r="M224" s="124" t="s">
        <v>1</v>
      </c>
      <c r="N224" s="125" t="s">
        <v>32</v>
      </c>
      <c r="O224" s="126">
        <v>1.363</v>
      </c>
      <c r="P224" s="126">
        <f>O224*H224</f>
        <v>8.4356100000000005</v>
      </c>
      <c r="Q224" s="126">
        <v>2.2151299999999998</v>
      </c>
      <c r="R224" s="126">
        <f>Q224*H224</f>
        <v>13.709440000000001</v>
      </c>
      <c r="S224" s="126">
        <v>0</v>
      </c>
      <c r="T224" s="127">
        <f>S224*H224</f>
        <v>0</v>
      </c>
      <c r="AR224" s="128" t="s">
        <v>120</v>
      </c>
      <c r="AT224" s="128" t="s">
        <v>115</v>
      </c>
      <c r="AU224" s="128" t="s">
        <v>121</v>
      </c>
      <c r="AY224" s="15" t="s">
        <v>113</v>
      </c>
      <c r="BE224" s="129">
        <f>IF(N224="základná",J224,0)</f>
        <v>0</v>
      </c>
      <c r="BF224" s="129">
        <f>IF(N224="znížená",J224,0)</f>
        <v>0</v>
      </c>
      <c r="BG224" s="129">
        <f>IF(N224="zákl. prenesená",J224,0)</f>
        <v>0</v>
      </c>
      <c r="BH224" s="129">
        <f>IF(N224="zníž. prenesená",J224,0)</f>
        <v>0</v>
      </c>
      <c r="BI224" s="129">
        <f>IF(N224="nulová",J224,0)</f>
        <v>0</v>
      </c>
      <c r="BJ224" s="15" t="s">
        <v>121</v>
      </c>
      <c r="BK224" s="130">
        <f>ROUND(I224*H224,3)</f>
        <v>0</v>
      </c>
      <c r="BL224" s="15" t="s">
        <v>120</v>
      </c>
      <c r="BM224" s="128" t="s">
        <v>484</v>
      </c>
    </row>
    <row r="225" spans="2:65" s="12" customFormat="1">
      <c r="B225" s="131"/>
      <c r="D225" s="132" t="s">
        <v>123</v>
      </c>
      <c r="E225" s="133" t="s">
        <v>1</v>
      </c>
      <c r="F225" s="134" t="s">
        <v>485</v>
      </c>
      <c r="H225" s="135">
        <v>6.1890000000000001</v>
      </c>
      <c r="I225" s="355"/>
      <c r="J225" s="355"/>
      <c r="L225" s="131"/>
      <c r="M225" s="136"/>
      <c r="N225" s="137"/>
      <c r="O225" s="137"/>
      <c r="P225" s="137"/>
      <c r="Q225" s="137"/>
      <c r="R225" s="137"/>
      <c r="S225" s="137"/>
      <c r="T225" s="138"/>
      <c r="AT225" s="133" t="s">
        <v>123</v>
      </c>
      <c r="AU225" s="133" t="s">
        <v>121</v>
      </c>
      <c r="AV225" s="12" t="s">
        <v>121</v>
      </c>
      <c r="AW225" s="12" t="s">
        <v>22</v>
      </c>
      <c r="AX225" s="12" t="s">
        <v>66</v>
      </c>
      <c r="AY225" s="133" t="s">
        <v>113</v>
      </c>
    </row>
    <row r="226" spans="2:65" s="13" customFormat="1">
      <c r="B226" s="139"/>
      <c r="D226" s="132" t="s">
        <v>123</v>
      </c>
      <c r="E226" s="140" t="s">
        <v>1</v>
      </c>
      <c r="F226" s="141" t="s">
        <v>125</v>
      </c>
      <c r="H226" s="142">
        <v>6.1890000000000001</v>
      </c>
      <c r="I226" s="356"/>
      <c r="J226" s="356"/>
      <c r="L226" s="139"/>
      <c r="M226" s="143"/>
      <c r="N226" s="144"/>
      <c r="O226" s="144"/>
      <c r="P226" s="144"/>
      <c r="Q226" s="144"/>
      <c r="R226" s="144"/>
      <c r="S226" s="144"/>
      <c r="T226" s="145"/>
      <c r="AT226" s="140" t="s">
        <v>123</v>
      </c>
      <c r="AU226" s="140" t="s">
        <v>121</v>
      </c>
      <c r="AV226" s="13" t="s">
        <v>120</v>
      </c>
      <c r="AW226" s="13" t="s">
        <v>22</v>
      </c>
      <c r="AX226" s="13" t="s">
        <v>74</v>
      </c>
      <c r="AY226" s="140" t="s">
        <v>113</v>
      </c>
    </row>
    <row r="227" spans="2:65" s="1" customFormat="1" ht="16.5" customHeight="1">
      <c r="B227" s="118"/>
      <c r="C227" s="119" t="s">
        <v>303</v>
      </c>
      <c r="D227" s="119" t="s">
        <v>115</v>
      </c>
      <c r="E227" s="120" t="s">
        <v>362</v>
      </c>
      <c r="F227" s="121" t="s">
        <v>363</v>
      </c>
      <c r="G227" s="122" t="s">
        <v>177</v>
      </c>
      <c r="H227" s="123">
        <v>28.937999999999999</v>
      </c>
      <c r="I227" s="354"/>
      <c r="J227" s="354">
        <f>ROUND(I227*H227,2)</f>
        <v>0</v>
      </c>
      <c r="K227" s="121" t="s">
        <v>119</v>
      </c>
      <c r="L227" s="27"/>
      <c r="M227" s="124" t="s">
        <v>1</v>
      </c>
      <c r="N227" s="125" t="s">
        <v>32</v>
      </c>
      <c r="O227" s="126">
        <v>0.59799999999999998</v>
      </c>
      <c r="P227" s="126">
        <f>O227*H227</f>
        <v>17.304919999999999</v>
      </c>
      <c r="Q227" s="126">
        <v>0</v>
      </c>
      <c r="R227" s="126">
        <f>Q227*H227</f>
        <v>0</v>
      </c>
      <c r="S227" s="126">
        <v>0</v>
      </c>
      <c r="T227" s="127">
        <f>S227*H227</f>
        <v>0</v>
      </c>
      <c r="AR227" s="128" t="s">
        <v>120</v>
      </c>
      <c r="AT227" s="128" t="s">
        <v>115</v>
      </c>
      <c r="AU227" s="128" t="s">
        <v>121</v>
      </c>
      <c r="AY227" s="15" t="s">
        <v>113</v>
      </c>
      <c r="BE227" s="129">
        <f>IF(N227="základná",J227,0)</f>
        <v>0</v>
      </c>
      <c r="BF227" s="129">
        <f>IF(N227="znížená",J227,0)</f>
        <v>0</v>
      </c>
      <c r="BG227" s="129">
        <f>IF(N227="zákl. prenesená",J227,0)</f>
        <v>0</v>
      </c>
      <c r="BH227" s="129">
        <f>IF(N227="zníž. prenesená",J227,0)</f>
        <v>0</v>
      </c>
      <c r="BI227" s="129">
        <f>IF(N227="nulová",J227,0)</f>
        <v>0</v>
      </c>
      <c r="BJ227" s="15" t="s">
        <v>121</v>
      </c>
      <c r="BK227" s="130">
        <f>ROUND(I227*H227,3)</f>
        <v>0</v>
      </c>
      <c r="BL227" s="15" t="s">
        <v>120</v>
      </c>
      <c r="BM227" s="128" t="s">
        <v>486</v>
      </c>
    </row>
    <row r="228" spans="2:65" s="1" customFormat="1" ht="24" customHeight="1">
      <c r="B228" s="118"/>
      <c r="C228" s="119" t="s">
        <v>308</v>
      </c>
      <c r="D228" s="119" t="s">
        <v>115</v>
      </c>
      <c r="E228" s="120" t="s">
        <v>366</v>
      </c>
      <c r="F228" s="121" t="s">
        <v>367</v>
      </c>
      <c r="G228" s="122" t="s">
        <v>177</v>
      </c>
      <c r="H228" s="123">
        <v>202.566</v>
      </c>
      <c r="I228" s="354"/>
      <c r="J228" s="354">
        <f>ROUND(I228*H228,2)</f>
        <v>0</v>
      </c>
      <c r="K228" s="121" t="s">
        <v>119</v>
      </c>
      <c r="L228" s="27"/>
      <c r="M228" s="124" t="s">
        <v>1</v>
      </c>
      <c r="N228" s="125" t="s">
        <v>32</v>
      </c>
      <c r="O228" s="126">
        <v>7.0000000000000001E-3</v>
      </c>
      <c r="P228" s="126">
        <f>O228*H228</f>
        <v>1.4179600000000001</v>
      </c>
      <c r="Q228" s="126">
        <v>0</v>
      </c>
      <c r="R228" s="126">
        <f>Q228*H228</f>
        <v>0</v>
      </c>
      <c r="S228" s="126">
        <v>0</v>
      </c>
      <c r="T228" s="127">
        <f>S228*H228</f>
        <v>0</v>
      </c>
      <c r="AR228" s="128" t="s">
        <v>120</v>
      </c>
      <c r="AT228" s="128" t="s">
        <v>115</v>
      </c>
      <c r="AU228" s="128" t="s">
        <v>121</v>
      </c>
      <c r="AY228" s="15" t="s">
        <v>113</v>
      </c>
      <c r="BE228" s="129">
        <f>IF(N228="základná",J228,0)</f>
        <v>0</v>
      </c>
      <c r="BF228" s="129">
        <f>IF(N228="znížená",J228,0)</f>
        <v>0</v>
      </c>
      <c r="BG228" s="129">
        <f>IF(N228="zákl. prenesená",J228,0)</f>
        <v>0</v>
      </c>
      <c r="BH228" s="129">
        <f>IF(N228="zníž. prenesená",J228,0)</f>
        <v>0</v>
      </c>
      <c r="BI228" s="129">
        <f>IF(N228="nulová",J228,0)</f>
        <v>0</v>
      </c>
      <c r="BJ228" s="15" t="s">
        <v>121</v>
      </c>
      <c r="BK228" s="130">
        <f>ROUND(I228*H228,3)</f>
        <v>0</v>
      </c>
      <c r="BL228" s="15" t="s">
        <v>120</v>
      </c>
      <c r="BM228" s="128" t="s">
        <v>487</v>
      </c>
    </row>
    <row r="229" spans="2:65" s="12" customFormat="1">
      <c r="B229" s="131"/>
      <c r="D229" s="132" t="s">
        <v>123</v>
      </c>
      <c r="F229" s="134" t="s">
        <v>488</v>
      </c>
      <c r="H229" s="135">
        <v>202.566</v>
      </c>
      <c r="I229" s="355"/>
      <c r="J229" s="355"/>
      <c r="L229" s="131"/>
      <c r="M229" s="136"/>
      <c r="N229" s="137"/>
      <c r="O229" s="137"/>
      <c r="P229" s="137"/>
      <c r="Q229" s="137"/>
      <c r="R229" s="137"/>
      <c r="S229" s="137"/>
      <c r="T229" s="138"/>
      <c r="AT229" s="133" t="s">
        <v>123</v>
      </c>
      <c r="AU229" s="133" t="s">
        <v>121</v>
      </c>
      <c r="AV229" s="12" t="s">
        <v>121</v>
      </c>
      <c r="AW229" s="12" t="s">
        <v>3</v>
      </c>
      <c r="AX229" s="12" t="s">
        <v>74</v>
      </c>
      <c r="AY229" s="133" t="s">
        <v>113</v>
      </c>
    </row>
    <row r="230" spans="2:65" s="1" customFormat="1" ht="24" customHeight="1">
      <c r="B230" s="118"/>
      <c r="C230" s="119" t="s">
        <v>312</v>
      </c>
      <c r="D230" s="119" t="s">
        <v>115</v>
      </c>
      <c r="E230" s="120" t="s">
        <v>371</v>
      </c>
      <c r="F230" s="121" t="s">
        <v>372</v>
      </c>
      <c r="G230" s="122" t="s">
        <v>177</v>
      </c>
      <c r="H230" s="123">
        <v>28.937999999999999</v>
      </c>
      <c r="I230" s="354"/>
      <c r="J230" s="354">
        <f>ROUND(I230*H230,2)</f>
        <v>0</v>
      </c>
      <c r="K230" s="121" t="s">
        <v>119</v>
      </c>
      <c r="L230" s="27"/>
      <c r="M230" s="124" t="s">
        <v>1</v>
      </c>
      <c r="N230" s="125" t="s">
        <v>32</v>
      </c>
      <c r="O230" s="126">
        <v>0.14899999999999999</v>
      </c>
      <c r="P230" s="126">
        <f>O230*H230</f>
        <v>4.3117599999999996</v>
      </c>
      <c r="Q230" s="126">
        <v>0</v>
      </c>
      <c r="R230" s="126">
        <f>Q230*H230</f>
        <v>0</v>
      </c>
      <c r="S230" s="126">
        <v>0</v>
      </c>
      <c r="T230" s="127">
        <f>S230*H230</f>
        <v>0</v>
      </c>
      <c r="AR230" s="128" t="s">
        <v>120</v>
      </c>
      <c r="AT230" s="128" t="s">
        <v>115</v>
      </c>
      <c r="AU230" s="128" t="s">
        <v>121</v>
      </c>
      <c r="AY230" s="15" t="s">
        <v>113</v>
      </c>
      <c r="BE230" s="129">
        <f>IF(N230="základná",J230,0)</f>
        <v>0</v>
      </c>
      <c r="BF230" s="129">
        <f>IF(N230="znížená",J230,0)</f>
        <v>0</v>
      </c>
      <c r="BG230" s="129">
        <f>IF(N230="zákl. prenesená",J230,0)</f>
        <v>0</v>
      </c>
      <c r="BH230" s="129">
        <f>IF(N230="zníž. prenesená",J230,0)</f>
        <v>0</v>
      </c>
      <c r="BI230" s="129">
        <f>IF(N230="nulová",J230,0)</f>
        <v>0</v>
      </c>
      <c r="BJ230" s="15" t="s">
        <v>121</v>
      </c>
      <c r="BK230" s="130">
        <f>ROUND(I230*H230,3)</f>
        <v>0</v>
      </c>
      <c r="BL230" s="15" t="s">
        <v>120</v>
      </c>
      <c r="BM230" s="128" t="s">
        <v>489</v>
      </c>
    </row>
    <row r="231" spans="2:65" s="1" customFormat="1" ht="24" customHeight="1">
      <c r="B231" s="118"/>
      <c r="C231" s="119" t="s">
        <v>316</v>
      </c>
      <c r="D231" s="119" t="s">
        <v>115</v>
      </c>
      <c r="E231" s="120" t="s">
        <v>375</v>
      </c>
      <c r="F231" s="121" t="s">
        <v>376</v>
      </c>
      <c r="G231" s="122" t="s">
        <v>177</v>
      </c>
      <c r="H231" s="123">
        <v>28.937999999999999</v>
      </c>
      <c r="I231" s="354"/>
      <c r="J231" s="354">
        <f>ROUND(I231*H231,2)</f>
        <v>0</v>
      </c>
      <c r="K231" s="121" t="s">
        <v>119</v>
      </c>
      <c r="L231" s="27"/>
      <c r="M231" s="124" t="s">
        <v>1</v>
      </c>
      <c r="N231" s="125" t="s">
        <v>32</v>
      </c>
      <c r="O231" s="126">
        <v>0</v>
      </c>
      <c r="P231" s="126">
        <f>O231*H231</f>
        <v>0</v>
      </c>
      <c r="Q231" s="126">
        <v>0</v>
      </c>
      <c r="R231" s="126">
        <f>Q231*H231</f>
        <v>0</v>
      </c>
      <c r="S231" s="126">
        <v>0</v>
      </c>
      <c r="T231" s="127">
        <f>S231*H231</f>
        <v>0</v>
      </c>
      <c r="AR231" s="128" t="s">
        <v>120</v>
      </c>
      <c r="AT231" s="128" t="s">
        <v>115</v>
      </c>
      <c r="AU231" s="128" t="s">
        <v>121</v>
      </c>
      <c r="AY231" s="15" t="s">
        <v>113</v>
      </c>
      <c r="BE231" s="129">
        <f>IF(N231="základná",J231,0)</f>
        <v>0</v>
      </c>
      <c r="BF231" s="129">
        <f>IF(N231="znížená",J231,0)</f>
        <v>0</v>
      </c>
      <c r="BG231" s="129">
        <f>IF(N231="zákl. prenesená",J231,0)</f>
        <v>0</v>
      </c>
      <c r="BH231" s="129">
        <f>IF(N231="zníž. prenesená",J231,0)</f>
        <v>0</v>
      </c>
      <c r="BI231" s="129">
        <f>IF(N231="nulová",J231,0)</f>
        <v>0</v>
      </c>
      <c r="BJ231" s="15" t="s">
        <v>121</v>
      </c>
      <c r="BK231" s="130">
        <f>ROUND(I231*H231,3)</f>
        <v>0</v>
      </c>
      <c r="BL231" s="15" t="s">
        <v>120</v>
      </c>
      <c r="BM231" s="128" t="s">
        <v>490</v>
      </c>
    </row>
    <row r="232" spans="2:65" s="11" customFormat="1" ht="22.95" customHeight="1">
      <c r="B232" s="108"/>
      <c r="D232" s="109" t="s">
        <v>65</v>
      </c>
      <c r="E232" s="117" t="s">
        <v>378</v>
      </c>
      <c r="F232" s="117" t="s">
        <v>379</v>
      </c>
      <c r="I232" s="358"/>
      <c r="J232" s="361">
        <f>J233</f>
        <v>0</v>
      </c>
      <c r="L232" s="108"/>
      <c r="M232" s="111"/>
      <c r="N232" s="112"/>
      <c r="O232" s="112"/>
      <c r="P232" s="113">
        <f>P233</f>
        <v>10.296060000000001</v>
      </c>
      <c r="Q232" s="112"/>
      <c r="R232" s="113">
        <f>R233</f>
        <v>0</v>
      </c>
      <c r="S232" s="112"/>
      <c r="T232" s="114">
        <f>T233</f>
        <v>0</v>
      </c>
      <c r="AR232" s="109" t="s">
        <v>74</v>
      </c>
      <c r="AT232" s="115" t="s">
        <v>65</v>
      </c>
      <c r="AU232" s="115" t="s">
        <v>74</v>
      </c>
      <c r="AY232" s="109" t="s">
        <v>113</v>
      </c>
      <c r="BK232" s="116">
        <f>BK233</f>
        <v>0</v>
      </c>
    </row>
    <row r="233" spans="2:65" s="1" customFormat="1" ht="24" customHeight="1">
      <c r="B233" s="118"/>
      <c r="C233" s="119" t="s">
        <v>321</v>
      </c>
      <c r="D233" s="119" t="s">
        <v>115</v>
      </c>
      <c r="E233" s="120" t="s">
        <v>381</v>
      </c>
      <c r="F233" s="121" t="s">
        <v>382</v>
      </c>
      <c r="G233" s="122" t="s">
        <v>177</v>
      </c>
      <c r="H233" s="123">
        <v>219.065</v>
      </c>
      <c r="I233" s="354"/>
      <c r="J233" s="354">
        <f>ROUND(I233*H233,2)</f>
        <v>0</v>
      </c>
      <c r="K233" s="121" t="s">
        <v>119</v>
      </c>
      <c r="L233" s="27"/>
      <c r="M233" s="124" t="s">
        <v>1</v>
      </c>
      <c r="N233" s="125" t="s">
        <v>32</v>
      </c>
      <c r="O233" s="126">
        <v>4.7E-2</v>
      </c>
      <c r="P233" s="126">
        <f>O233*H233</f>
        <v>10.296060000000001</v>
      </c>
      <c r="Q233" s="126">
        <v>0</v>
      </c>
      <c r="R233" s="126">
        <f>Q233*H233</f>
        <v>0</v>
      </c>
      <c r="S233" s="126">
        <v>0</v>
      </c>
      <c r="T233" s="127">
        <f>S233*H233</f>
        <v>0</v>
      </c>
      <c r="AR233" s="128" t="s">
        <v>120</v>
      </c>
      <c r="AT233" s="128" t="s">
        <v>115</v>
      </c>
      <c r="AU233" s="128" t="s">
        <v>121</v>
      </c>
      <c r="AY233" s="15" t="s">
        <v>113</v>
      </c>
      <c r="BE233" s="129">
        <f>IF(N233="základná",J233,0)</f>
        <v>0</v>
      </c>
      <c r="BF233" s="129">
        <f>IF(N233="znížená",J233,0)</f>
        <v>0</v>
      </c>
      <c r="BG233" s="129">
        <f>IF(N233="zákl. prenesená",J233,0)</f>
        <v>0</v>
      </c>
      <c r="BH233" s="129">
        <f>IF(N233="zníž. prenesená",J233,0)</f>
        <v>0</v>
      </c>
      <c r="BI233" s="129">
        <f>IF(N233="nulová",J233,0)</f>
        <v>0</v>
      </c>
      <c r="BJ233" s="15" t="s">
        <v>121</v>
      </c>
      <c r="BK233" s="130">
        <f>ROUND(I233*H233,3)</f>
        <v>0</v>
      </c>
      <c r="BL233" s="15" t="s">
        <v>120</v>
      </c>
      <c r="BM233" s="128" t="s">
        <v>491</v>
      </c>
    </row>
    <row r="234" spans="2:65" s="11" customFormat="1" ht="25.95" customHeight="1">
      <c r="B234" s="108"/>
      <c r="D234" s="109" t="s">
        <v>65</v>
      </c>
      <c r="E234" s="110" t="s">
        <v>492</v>
      </c>
      <c r="F234" s="110" t="s">
        <v>493</v>
      </c>
      <c r="I234" s="358"/>
      <c r="J234" s="360">
        <f>J235</f>
        <v>0</v>
      </c>
      <c r="L234" s="108"/>
      <c r="M234" s="111"/>
      <c r="N234" s="112"/>
      <c r="O234" s="112"/>
      <c r="P234" s="113">
        <f>P235</f>
        <v>29.28368</v>
      </c>
      <c r="Q234" s="112"/>
      <c r="R234" s="113">
        <f>R235</f>
        <v>0.16042000000000001</v>
      </c>
      <c r="S234" s="112"/>
      <c r="T234" s="114">
        <f>T235</f>
        <v>0</v>
      </c>
      <c r="AR234" s="109" t="s">
        <v>121</v>
      </c>
      <c r="AT234" s="115" t="s">
        <v>65</v>
      </c>
      <c r="AU234" s="115" t="s">
        <v>66</v>
      </c>
      <c r="AY234" s="109" t="s">
        <v>113</v>
      </c>
      <c r="BK234" s="116">
        <f>BK235</f>
        <v>0</v>
      </c>
    </row>
    <row r="235" spans="2:65" s="11" customFormat="1" ht="22.95" customHeight="1">
      <c r="B235" s="108"/>
      <c r="D235" s="109" t="s">
        <v>65</v>
      </c>
      <c r="E235" s="117" t="s">
        <v>494</v>
      </c>
      <c r="F235" s="117" t="s">
        <v>495</v>
      </c>
      <c r="I235" s="358"/>
      <c r="J235" s="361">
        <f>SUM(J236:J239)</f>
        <v>0</v>
      </c>
      <c r="L235" s="108"/>
      <c r="M235" s="111"/>
      <c r="N235" s="112"/>
      <c r="O235" s="112"/>
      <c r="P235" s="113">
        <f>SUM(P236:P239)</f>
        <v>29.28368</v>
      </c>
      <c r="Q235" s="112"/>
      <c r="R235" s="113">
        <f>SUM(R236:R239)</f>
        <v>0.16042000000000001</v>
      </c>
      <c r="S235" s="112"/>
      <c r="T235" s="114">
        <f>SUM(T236:T239)</f>
        <v>0</v>
      </c>
      <c r="AR235" s="109" t="s">
        <v>121</v>
      </c>
      <c r="AT235" s="115" t="s">
        <v>65</v>
      </c>
      <c r="AU235" s="115" t="s">
        <v>74</v>
      </c>
      <c r="AY235" s="109" t="s">
        <v>113</v>
      </c>
      <c r="BK235" s="116">
        <f>SUM(BK236:BK239)</f>
        <v>0</v>
      </c>
    </row>
    <row r="236" spans="2:65" s="1" customFormat="1" ht="24" customHeight="1">
      <c r="B236" s="118"/>
      <c r="C236" s="119" t="s">
        <v>325</v>
      </c>
      <c r="D236" s="119" t="s">
        <v>115</v>
      </c>
      <c r="E236" s="120" t="s">
        <v>496</v>
      </c>
      <c r="F236" s="121" t="s">
        <v>973</v>
      </c>
      <c r="G236" s="122" t="s">
        <v>278</v>
      </c>
      <c r="H236" s="123">
        <v>4</v>
      </c>
      <c r="I236" s="354"/>
      <c r="J236" s="354">
        <f>ROUND(I236*H236,2)</f>
        <v>0</v>
      </c>
      <c r="K236" s="121" t="s">
        <v>1</v>
      </c>
      <c r="L236" s="27"/>
      <c r="M236" s="124" t="s">
        <v>1</v>
      </c>
      <c r="N236" s="125" t="s">
        <v>32</v>
      </c>
      <c r="O236" s="126">
        <v>3.3000000000000002E-2</v>
      </c>
      <c r="P236" s="126">
        <f>O236*H236</f>
        <v>0.13200000000000001</v>
      </c>
      <c r="Q236" s="126">
        <v>5.0000000000000002E-5</v>
      </c>
      <c r="R236" s="126">
        <f>Q236*H236</f>
        <v>2.0000000000000001E-4</v>
      </c>
      <c r="S236" s="126">
        <v>0</v>
      </c>
      <c r="T236" s="127">
        <f>S236*H236</f>
        <v>0</v>
      </c>
      <c r="AR236" s="128" t="s">
        <v>197</v>
      </c>
      <c r="AT236" s="128" t="s">
        <v>115</v>
      </c>
      <c r="AU236" s="128" t="s">
        <v>121</v>
      </c>
      <c r="AY236" s="15" t="s">
        <v>113</v>
      </c>
      <c r="BE236" s="129">
        <f>IF(N236="základná",J236,0)</f>
        <v>0</v>
      </c>
      <c r="BF236" s="129">
        <f>IF(N236="znížená",J236,0)</f>
        <v>0</v>
      </c>
      <c r="BG236" s="129">
        <f>IF(N236="zákl. prenesená",J236,0)</f>
        <v>0</v>
      </c>
      <c r="BH236" s="129">
        <f>IF(N236="zníž. prenesená",J236,0)</f>
        <v>0</v>
      </c>
      <c r="BI236" s="129">
        <f>IF(N236="nulová",J236,0)</f>
        <v>0</v>
      </c>
      <c r="BJ236" s="15" t="s">
        <v>121</v>
      </c>
      <c r="BK236" s="130">
        <f>ROUND(I236*H236,3)</f>
        <v>0</v>
      </c>
      <c r="BL236" s="15" t="s">
        <v>197</v>
      </c>
      <c r="BM236" s="128" t="s">
        <v>497</v>
      </c>
    </row>
    <row r="237" spans="2:65" s="1" customFormat="1" ht="24" customHeight="1">
      <c r="B237" s="118"/>
      <c r="C237" s="119" t="s">
        <v>329</v>
      </c>
      <c r="D237" s="119" t="s">
        <v>115</v>
      </c>
      <c r="E237" s="120" t="s">
        <v>498</v>
      </c>
      <c r="F237" s="121" t="s">
        <v>974</v>
      </c>
      <c r="G237" s="122" t="s">
        <v>278</v>
      </c>
      <c r="H237" s="123">
        <v>8</v>
      </c>
      <c r="I237" s="354"/>
      <c r="J237" s="354">
        <f>ROUND(I237*H237,2)</f>
        <v>0</v>
      </c>
      <c r="K237" s="121" t="s">
        <v>1</v>
      </c>
      <c r="L237" s="27"/>
      <c r="M237" s="124" t="s">
        <v>1</v>
      </c>
      <c r="N237" s="125" t="s">
        <v>32</v>
      </c>
      <c r="O237" s="126">
        <v>0.55020999999999998</v>
      </c>
      <c r="P237" s="126">
        <f>O237*H237</f>
        <v>4.4016799999999998</v>
      </c>
      <c r="Q237" s="126">
        <v>9.0000000000000006E-5</v>
      </c>
      <c r="R237" s="126">
        <f>Q237*H237</f>
        <v>7.2000000000000005E-4</v>
      </c>
      <c r="S237" s="126">
        <v>0</v>
      </c>
      <c r="T237" s="127">
        <f>S237*H237</f>
        <v>0</v>
      </c>
      <c r="AR237" s="128" t="s">
        <v>197</v>
      </c>
      <c r="AT237" s="128" t="s">
        <v>115</v>
      </c>
      <c r="AU237" s="128" t="s">
        <v>121</v>
      </c>
      <c r="AY237" s="15" t="s">
        <v>113</v>
      </c>
      <c r="BE237" s="129">
        <f>IF(N237="základná",J237,0)</f>
        <v>0</v>
      </c>
      <c r="BF237" s="129">
        <f>IF(N237="znížená",J237,0)</f>
        <v>0</v>
      </c>
      <c r="BG237" s="129">
        <f>IF(N237="zákl. prenesená",J237,0)</f>
        <v>0</v>
      </c>
      <c r="BH237" s="129">
        <f>IF(N237="zníž. prenesená",J237,0)</f>
        <v>0</v>
      </c>
      <c r="BI237" s="129">
        <f>IF(N237="nulová",J237,0)</f>
        <v>0</v>
      </c>
      <c r="BJ237" s="15" t="s">
        <v>121</v>
      </c>
      <c r="BK237" s="130">
        <f>ROUND(I237*H237,3)</f>
        <v>0</v>
      </c>
      <c r="BL237" s="15" t="s">
        <v>197</v>
      </c>
      <c r="BM237" s="128" t="s">
        <v>499</v>
      </c>
    </row>
    <row r="238" spans="2:65" s="1" customFormat="1" ht="24" customHeight="1">
      <c r="B238" s="118"/>
      <c r="C238" s="119" t="s">
        <v>333</v>
      </c>
      <c r="D238" s="119" t="s">
        <v>115</v>
      </c>
      <c r="E238" s="120" t="s">
        <v>500</v>
      </c>
      <c r="F238" s="121" t="s">
        <v>501</v>
      </c>
      <c r="G238" s="122" t="s">
        <v>194</v>
      </c>
      <c r="H238" s="123">
        <v>750</v>
      </c>
      <c r="I238" s="354"/>
      <c r="J238" s="354">
        <f>ROUND(I238*H238,2)</f>
        <v>0</v>
      </c>
      <c r="K238" s="121" t="s">
        <v>119</v>
      </c>
      <c r="L238" s="27"/>
      <c r="M238" s="124" t="s">
        <v>1</v>
      </c>
      <c r="N238" s="125" t="s">
        <v>32</v>
      </c>
      <c r="O238" s="126">
        <v>3.3000000000000002E-2</v>
      </c>
      <c r="P238" s="126">
        <f>O238*H238</f>
        <v>24.75</v>
      </c>
      <c r="Q238" s="126">
        <v>5.0000000000000002E-5</v>
      </c>
      <c r="R238" s="126">
        <f>Q238*H238</f>
        <v>3.7499999999999999E-2</v>
      </c>
      <c r="S238" s="126">
        <v>0</v>
      </c>
      <c r="T238" s="127">
        <f>S238*H238</f>
        <v>0</v>
      </c>
      <c r="AR238" s="128" t="s">
        <v>197</v>
      </c>
      <c r="AT238" s="128" t="s">
        <v>115</v>
      </c>
      <c r="AU238" s="128" t="s">
        <v>121</v>
      </c>
      <c r="AY238" s="15" t="s">
        <v>113</v>
      </c>
      <c r="BE238" s="129">
        <f>IF(N238="základná",J238,0)</f>
        <v>0</v>
      </c>
      <c r="BF238" s="129">
        <f>IF(N238="znížená",J238,0)</f>
        <v>0</v>
      </c>
      <c r="BG238" s="129">
        <f>IF(N238="zákl. prenesená",J238,0)</f>
        <v>0</v>
      </c>
      <c r="BH238" s="129">
        <f>IF(N238="zníž. prenesená",J238,0)</f>
        <v>0</v>
      </c>
      <c r="BI238" s="129">
        <f>IF(N238="nulová",J238,0)</f>
        <v>0</v>
      </c>
      <c r="BJ238" s="15" t="s">
        <v>121</v>
      </c>
      <c r="BK238" s="130">
        <f>ROUND(I238*H238,3)</f>
        <v>0</v>
      </c>
      <c r="BL238" s="15" t="s">
        <v>197</v>
      </c>
      <c r="BM238" s="128" t="s">
        <v>502</v>
      </c>
    </row>
    <row r="239" spans="2:65" s="1" customFormat="1" ht="24" customHeight="1">
      <c r="B239" s="118"/>
      <c r="C239" s="146" t="s">
        <v>337</v>
      </c>
      <c r="D239" s="146" t="s">
        <v>191</v>
      </c>
      <c r="E239" s="147" t="s">
        <v>503</v>
      </c>
      <c r="F239" s="148" t="s">
        <v>504</v>
      </c>
      <c r="G239" s="149" t="s">
        <v>278</v>
      </c>
      <c r="H239" s="150">
        <v>2</v>
      </c>
      <c r="I239" s="357"/>
      <c r="J239" s="357">
        <f>ROUND(I239*H239,2)</f>
        <v>0</v>
      </c>
      <c r="K239" s="148" t="s">
        <v>1</v>
      </c>
      <c r="L239" s="151"/>
      <c r="M239" s="152" t="s">
        <v>1</v>
      </c>
      <c r="N239" s="153" t="s">
        <v>32</v>
      </c>
      <c r="O239" s="126">
        <v>0</v>
      </c>
      <c r="P239" s="126">
        <f>O239*H239</f>
        <v>0</v>
      </c>
      <c r="Q239" s="126">
        <v>6.0999999999999999E-2</v>
      </c>
      <c r="R239" s="126">
        <f>Q239*H239</f>
        <v>0.122</v>
      </c>
      <c r="S239" s="126">
        <v>0</v>
      </c>
      <c r="T239" s="127">
        <f>S239*H239</f>
        <v>0</v>
      </c>
      <c r="AR239" s="128" t="s">
        <v>270</v>
      </c>
      <c r="AT239" s="128" t="s">
        <v>191</v>
      </c>
      <c r="AU239" s="128" t="s">
        <v>121</v>
      </c>
      <c r="AY239" s="15" t="s">
        <v>113</v>
      </c>
      <c r="BE239" s="129">
        <f>IF(N239="základná",J239,0)</f>
        <v>0</v>
      </c>
      <c r="BF239" s="129">
        <f>IF(N239="znížená",J239,0)</f>
        <v>0</v>
      </c>
      <c r="BG239" s="129">
        <f>IF(N239="zákl. prenesená",J239,0)</f>
        <v>0</v>
      </c>
      <c r="BH239" s="129">
        <f>IF(N239="zníž. prenesená",J239,0)</f>
        <v>0</v>
      </c>
      <c r="BI239" s="129">
        <f>IF(N239="nulová",J239,0)</f>
        <v>0</v>
      </c>
      <c r="BJ239" s="15" t="s">
        <v>121</v>
      </c>
      <c r="BK239" s="130">
        <f>ROUND(I239*H239,3)</f>
        <v>0</v>
      </c>
      <c r="BL239" s="15" t="s">
        <v>197</v>
      </c>
      <c r="BM239" s="128" t="s">
        <v>505</v>
      </c>
    </row>
    <row r="240" spans="2:65" s="11" customFormat="1" ht="25.95" customHeight="1">
      <c r="B240" s="108"/>
      <c r="D240" s="109" t="s">
        <v>65</v>
      </c>
      <c r="E240" s="110" t="s">
        <v>384</v>
      </c>
      <c r="F240" s="110" t="s">
        <v>385</v>
      </c>
      <c r="I240" s="358"/>
      <c r="J240" s="360">
        <f>SUM(J241:J242)</f>
        <v>0</v>
      </c>
      <c r="L240" s="108"/>
      <c r="M240" s="111"/>
      <c r="N240" s="112"/>
      <c r="O240" s="112"/>
      <c r="P240" s="113">
        <f>SUM(P241:P242)</f>
        <v>0</v>
      </c>
      <c r="Q240" s="112"/>
      <c r="R240" s="113">
        <f>SUM(R241:R242)</f>
        <v>0</v>
      </c>
      <c r="S240" s="112"/>
      <c r="T240" s="114">
        <f>SUM(T241:T242)</f>
        <v>0</v>
      </c>
      <c r="AR240" s="109" t="s">
        <v>140</v>
      </c>
      <c r="AT240" s="115" t="s">
        <v>65</v>
      </c>
      <c r="AU240" s="115" t="s">
        <v>66</v>
      </c>
      <c r="AY240" s="109" t="s">
        <v>113</v>
      </c>
      <c r="BK240" s="116">
        <f>SUM(BK241:BK242)</f>
        <v>0</v>
      </c>
    </row>
    <row r="241" spans="2:65" s="1" customFormat="1" ht="16.5" customHeight="1">
      <c r="B241" s="118"/>
      <c r="C241" s="119" t="s">
        <v>341</v>
      </c>
      <c r="D241" s="119" t="s">
        <v>115</v>
      </c>
      <c r="E241" s="120" t="s">
        <v>400</v>
      </c>
      <c r="F241" s="121" t="s">
        <v>401</v>
      </c>
      <c r="G241" s="122" t="s">
        <v>296</v>
      </c>
      <c r="H241" s="123">
        <v>1</v>
      </c>
      <c r="I241" s="354"/>
      <c r="J241" s="354">
        <f>ROUND(I241*H241,2)</f>
        <v>0</v>
      </c>
      <c r="K241" s="121" t="s">
        <v>119</v>
      </c>
      <c r="L241" s="27"/>
      <c r="M241" s="124" t="s">
        <v>1</v>
      </c>
      <c r="N241" s="125" t="s">
        <v>32</v>
      </c>
      <c r="O241" s="126">
        <v>0</v>
      </c>
      <c r="P241" s="126">
        <f>O241*H241</f>
        <v>0</v>
      </c>
      <c r="Q241" s="126">
        <v>0</v>
      </c>
      <c r="R241" s="126">
        <f>Q241*H241</f>
        <v>0</v>
      </c>
      <c r="S241" s="126">
        <v>0</v>
      </c>
      <c r="T241" s="127">
        <f>S241*H241</f>
        <v>0</v>
      </c>
      <c r="AR241" s="128" t="s">
        <v>389</v>
      </c>
      <c r="AT241" s="128" t="s">
        <v>115</v>
      </c>
      <c r="AU241" s="128" t="s">
        <v>74</v>
      </c>
      <c r="AY241" s="15" t="s">
        <v>113</v>
      </c>
      <c r="BE241" s="129">
        <f>IF(N241="základná",J241,0)</f>
        <v>0</v>
      </c>
      <c r="BF241" s="129">
        <f>IF(N241="znížená",J241,0)</f>
        <v>0</v>
      </c>
      <c r="BG241" s="129">
        <f>IF(N241="zákl. prenesená",J241,0)</f>
        <v>0</v>
      </c>
      <c r="BH241" s="129">
        <f>IF(N241="zníž. prenesená",J241,0)</f>
        <v>0</v>
      </c>
      <c r="BI241" s="129">
        <f>IF(N241="nulová",J241,0)</f>
        <v>0</v>
      </c>
      <c r="BJ241" s="15" t="s">
        <v>121</v>
      </c>
      <c r="BK241" s="130">
        <f>ROUND(I241*H241,3)</f>
        <v>0</v>
      </c>
      <c r="BL241" s="15" t="s">
        <v>389</v>
      </c>
      <c r="BM241" s="128" t="s">
        <v>506</v>
      </c>
    </row>
    <row r="242" spans="2:65" s="1" customFormat="1" ht="24" customHeight="1">
      <c r="B242" s="118"/>
      <c r="C242" s="119" t="s">
        <v>345</v>
      </c>
      <c r="D242" s="119" t="s">
        <v>115</v>
      </c>
      <c r="E242" s="120" t="s">
        <v>404</v>
      </c>
      <c r="F242" s="121" t="s">
        <v>405</v>
      </c>
      <c r="G242" s="122" t="s">
        <v>296</v>
      </c>
      <c r="H242" s="123">
        <v>1</v>
      </c>
      <c r="I242" s="354"/>
      <c r="J242" s="354">
        <f>ROUND(I242*H242,2)</f>
        <v>0</v>
      </c>
      <c r="K242" s="121" t="s">
        <v>119</v>
      </c>
      <c r="L242" s="27"/>
      <c r="M242" s="154" t="s">
        <v>1</v>
      </c>
      <c r="N242" s="155" t="s">
        <v>32</v>
      </c>
      <c r="O242" s="156">
        <v>0</v>
      </c>
      <c r="P242" s="156">
        <f>O242*H242</f>
        <v>0</v>
      </c>
      <c r="Q242" s="156">
        <v>0</v>
      </c>
      <c r="R242" s="156">
        <f>Q242*H242</f>
        <v>0</v>
      </c>
      <c r="S242" s="156">
        <v>0</v>
      </c>
      <c r="T242" s="157">
        <f>S242*H242</f>
        <v>0</v>
      </c>
      <c r="AR242" s="128" t="s">
        <v>389</v>
      </c>
      <c r="AT242" s="128" t="s">
        <v>115</v>
      </c>
      <c r="AU242" s="128" t="s">
        <v>74</v>
      </c>
      <c r="AY242" s="15" t="s">
        <v>113</v>
      </c>
      <c r="BE242" s="129">
        <f>IF(N242="základná",J242,0)</f>
        <v>0</v>
      </c>
      <c r="BF242" s="129">
        <f>IF(N242="znížená",J242,0)</f>
        <v>0</v>
      </c>
      <c r="BG242" s="129">
        <f>IF(N242="zákl. prenesená",J242,0)</f>
        <v>0</v>
      </c>
      <c r="BH242" s="129">
        <f>IF(N242="zníž. prenesená",J242,0)</f>
        <v>0</v>
      </c>
      <c r="BI242" s="129">
        <f>IF(N242="nulová",J242,0)</f>
        <v>0</v>
      </c>
      <c r="BJ242" s="15" t="s">
        <v>121</v>
      </c>
      <c r="BK242" s="130">
        <f>ROUND(I242*H242,3)</f>
        <v>0</v>
      </c>
      <c r="BL242" s="15" t="s">
        <v>389</v>
      </c>
      <c r="BM242" s="128" t="s">
        <v>507</v>
      </c>
    </row>
    <row r="243" spans="2:65" s="1" customFormat="1" ht="6.9" customHeight="1">
      <c r="B243" s="38"/>
      <c r="C243" s="39"/>
      <c r="D243" s="39"/>
      <c r="E243" s="39"/>
      <c r="F243" s="39"/>
      <c r="G243" s="39"/>
      <c r="H243" s="39"/>
      <c r="I243" s="39"/>
      <c r="J243" s="39"/>
      <c r="K243" s="39"/>
      <c r="L243" s="27"/>
    </row>
  </sheetData>
  <autoFilter ref="C125:K242" xr:uid="{00000000-0009-0000-0000-000002000000}"/>
  <mergeCells count="8">
    <mergeCell ref="L2:V2"/>
    <mergeCell ref="E87:H87"/>
    <mergeCell ref="E116:H116"/>
    <mergeCell ref="E118:H118"/>
    <mergeCell ref="E7:H7"/>
    <mergeCell ref="E9:H9"/>
    <mergeCell ref="E27:H27"/>
    <mergeCell ref="E85:H85"/>
  </mergeCells>
  <pageMargins left="0.39370078740157483" right="0.39370078740157483" top="0.39370078740157483" bottom="0.39370078740157483" header="0" footer="0"/>
  <pageSetup paperSize="9" scale="73" fitToHeight="100" orientation="portrait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M255"/>
  <sheetViews>
    <sheetView showGridLines="0" view="pageBreakPreview" topLeftCell="A119" zoomScale="91" zoomScaleNormal="100" zoomScaleSheetLayoutView="91" workbookViewId="0">
      <selection activeCell="I130" sqref="I130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0" width="20.140625" customWidth="1"/>
    <col min="11" max="11" width="0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46">
      <c r="A1" s="80"/>
    </row>
    <row r="2" spans="1:46" ht="36.9" customHeight="1">
      <c r="L2" s="565" t="s">
        <v>5</v>
      </c>
      <c r="M2" s="565"/>
      <c r="N2" s="565"/>
      <c r="O2" s="565"/>
      <c r="P2" s="565"/>
      <c r="Q2" s="565"/>
      <c r="R2" s="565"/>
      <c r="S2" s="565"/>
      <c r="T2" s="565"/>
      <c r="U2" s="565"/>
      <c r="V2" s="565"/>
      <c r="AT2" s="15" t="s">
        <v>80</v>
      </c>
    </row>
    <row r="3" spans="1:46" ht="6.9" customHeight="1">
      <c r="B3" s="326"/>
      <c r="C3" s="327"/>
      <c r="D3" s="327"/>
      <c r="E3" s="327"/>
      <c r="F3" s="327"/>
      <c r="G3" s="327"/>
      <c r="H3" s="327"/>
      <c r="I3" s="327"/>
      <c r="J3" s="327"/>
      <c r="K3" s="328"/>
      <c r="L3" s="330"/>
      <c r="AT3" s="15" t="s">
        <v>66</v>
      </c>
    </row>
    <row r="4" spans="1:46" ht="24.9" customHeight="1">
      <c r="B4" s="329"/>
      <c r="C4" s="330"/>
      <c r="D4" s="331" t="s">
        <v>83</v>
      </c>
      <c r="E4" s="330"/>
      <c r="F4" s="330"/>
      <c r="G4" s="330"/>
      <c r="H4" s="330"/>
      <c r="I4" s="330"/>
      <c r="J4" s="330"/>
      <c r="K4" s="332"/>
      <c r="L4" s="330"/>
      <c r="M4" s="81" t="s">
        <v>9</v>
      </c>
      <c r="AT4" s="15" t="s">
        <v>3</v>
      </c>
    </row>
    <row r="5" spans="1:46" ht="6.9" customHeight="1">
      <c r="B5" s="329"/>
      <c r="C5" s="330"/>
      <c r="D5" s="330"/>
      <c r="E5" s="330"/>
      <c r="F5" s="330"/>
      <c r="G5" s="330"/>
      <c r="H5" s="330"/>
      <c r="I5" s="330"/>
      <c r="J5" s="330"/>
      <c r="K5" s="332"/>
      <c r="L5" s="330"/>
    </row>
    <row r="6" spans="1:46" ht="12" customHeight="1">
      <c r="B6" s="329"/>
      <c r="C6" s="330"/>
      <c r="D6" s="333" t="s">
        <v>11</v>
      </c>
      <c r="E6" s="330"/>
      <c r="F6" s="330"/>
      <c r="G6" s="330"/>
      <c r="H6" s="330"/>
      <c r="I6" s="330"/>
      <c r="J6" s="330"/>
      <c r="K6" s="332"/>
      <c r="L6" s="330"/>
    </row>
    <row r="7" spans="1:46" ht="16.5" customHeight="1">
      <c r="B7" s="329"/>
      <c r="C7" s="330"/>
      <c r="D7" s="330"/>
      <c r="E7" s="605" t="str">
        <f>'Rekapitulácia stavby'!K6</f>
        <v>Revitalizácia atletického štadiónu v Spišskej Novej Vsi</v>
      </c>
      <c r="F7" s="606"/>
      <c r="G7" s="606"/>
      <c r="H7" s="606"/>
      <c r="I7" s="330"/>
      <c r="J7" s="330"/>
      <c r="K7" s="332"/>
      <c r="L7" s="330"/>
    </row>
    <row r="8" spans="1:46" s="1" customFormat="1" ht="12" customHeight="1">
      <c r="B8" s="334"/>
      <c r="C8" s="48"/>
      <c r="D8" s="333" t="s">
        <v>84</v>
      </c>
      <c r="E8" s="48"/>
      <c r="F8" s="48"/>
      <c r="G8" s="48"/>
      <c r="H8" s="48"/>
      <c r="I8" s="48"/>
      <c r="J8" s="48"/>
      <c r="K8" s="335"/>
      <c r="L8" s="48"/>
    </row>
    <row r="9" spans="1:46" s="1" customFormat="1" ht="36.9" customHeight="1">
      <c r="B9" s="334"/>
      <c r="C9" s="48"/>
      <c r="D9" s="48"/>
      <c r="E9" s="607" t="s">
        <v>970</v>
      </c>
      <c r="F9" s="608"/>
      <c r="G9" s="608"/>
      <c r="H9" s="608"/>
      <c r="I9" s="48"/>
      <c r="J9" s="48"/>
      <c r="K9" s="335"/>
      <c r="L9" s="48"/>
    </row>
    <row r="10" spans="1:46" s="1" customFormat="1">
      <c r="B10" s="334"/>
      <c r="C10" s="48"/>
      <c r="D10" s="48"/>
      <c r="E10" s="48"/>
      <c r="F10" s="48"/>
      <c r="G10" s="48"/>
      <c r="H10" s="48"/>
      <c r="I10" s="48"/>
      <c r="J10" s="48"/>
      <c r="K10" s="335"/>
      <c r="L10" s="48"/>
    </row>
    <row r="11" spans="1:46" s="1" customFormat="1" ht="12" customHeight="1">
      <c r="B11" s="334"/>
      <c r="C11" s="48"/>
      <c r="D11" s="333" t="s">
        <v>12</v>
      </c>
      <c r="E11" s="48"/>
      <c r="F11" s="336" t="s">
        <v>1</v>
      </c>
      <c r="G11" s="48"/>
      <c r="H11" s="48"/>
      <c r="I11" s="333" t="s">
        <v>13</v>
      </c>
      <c r="J11" s="336" t="s">
        <v>1</v>
      </c>
      <c r="K11" s="335"/>
      <c r="L11" s="48"/>
    </row>
    <row r="12" spans="1:46" s="1" customFormat="1" ht="12" customHeight="1">
      <c r="B12" s="334"/>
      <c r="C12" s="48"/>
      <c r="D12" s="333" t="s">
        <v>14</v>
      </c>
      <c r="E12" s="48"/>
      <c r="F12" s="480" t="str">
        <f>'Rekapitulácia stavby'!K8</f>
        <v>ATLETICKÝ ŠTADIÓN TATRAN, Sadová ulica, k.ú. SNV</v>
      </c>
      <c r="G12" s="48"/>
      <c r="H12" s="48"/>
      <c r="I12" s="333" t="s">
        <v>16</v>
      </c>
      <c r="J12" s="364" t="str">
        <f>'Rekapitulácia stavby'!AM8</f>
        <v>vyplní uchádzač</v>
      </c>
      <c r="K12" s="335"/>
      <c r="L12" s="48"/>
    </row>
    <row r="13" spans="1:46" s="1" customFormat="1" ht="10.95" customHeight="1">
      <c r="B13" s="334"/>
      <c r="C13" s="48"/>
      <c r="D13" s="48"/>
      <c r="E13" s="48"/>
      <c r="F13" s="48"/>
      <c r="G13" s="48"/>
      <c r="H13" s="48"/>
      <c r="I13" s="48"/>
      <c r="J13" s="48"/>
      <c r="K13" s="335"/>
      <c r="L13" s="48"/>
    </row>
    <row r="14" spans="1:46" s="1" customFormat="1" ht="12" customHeight="1">
      <c r="B14" s="334"/>
      <c r="C14" s="48"/>
      <c r="D14" s="333" t="s">
        <v>17</v>
      </c>
      <c r="E14" s="48"/>
      <c r="F14" s="481" t="str">
        <f>'Rekapitulácia stavby'!K10</f>
        <v>Mesto Spišská Nová Ves, Radničné námestie 1843/7, 052 70 SNV</v>
      </c>
      <c r="G14" s="337"/>
      <c r="H14" s="337"/>
      <c r="I14" s="333" t="s">
        <v>18</v>
      </c>
      <c r="J14" s="362" t="str">
        <f>'Rekapitulácia stavby'!AM10</f>
        <v>00 329 614</v>
      </c>
      <c r="K14" s="338"/>
      <c r="L14" s="161"/>
      <c r="M14" s="161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  <c r="Z14" s="160"/>
      <c r="AA14" s="160"/>
      <c r="AB14" s="160"/>
      <c r="AC14" s="160"/>
    </row>
    <row r="15" spans="1:46" s="1" customFormat="1" ht="18" customHeight="1">
      <c r="B15" s="334"/>
      <c r="C15" s="48"/>
      <c r="D15" s="48"/>
      <c r="E15" s="336" t="str">
        <f>IF('Rekapitulácia stavby'!E11="","",'Rekapitulácia stavby'!E11)</f>
        <v xml:space="preserve"> </v>
      </c>
      <c r="F15" s="48"/>
      <c r="G15" s="48"/>
      <c r="H15" s="48"/>
      <c r="I15" s="333" t="s">
        <v>19</v>
      </c>
      <c r="J15" s="362" t="str">
        <f>'Rekapitulácia stavby'!AM11</f>
        <v>neplatca DPH</v>
      </c>
      <c r="K15" s="335"/>
      <c r="L15" s="48"/>
    </row>
    <row r="16" spans="1:46" s="1" customFormat="1" ht="6.9" customHeight="1">
      <c r="B16" s="334"/>
      <c r="C16" s="48"/>
      <c r="D16" s="48"/>
      <c r="E16" s="48"/>
      <c r="F16" s="48"/>
      <c r="G16" s="48"/>
      <c r="H16" s="48"/>
      <c r="I16" s="48"/>
      <c r="J16" s="48"/>
      <c r="K16" s="335"/>
      <c r="L16" s="48"/>
    </row>
    <row r="17" spans="2:26" s="1" customFormat="1" ht="12" customHeight="1">
      <c r="B17" s="334"/>
      <c r="C17" s="48"/>
      <c r="D17" s="333" t="s">
        <v>20</v>
      </c>
      <c r="E17" s="48"/>
      <c r="F17" s="556" t="str">
        <f>'Rekapitulácia stavby'!K13</f>
        <v>vyplní uchádzač</v>
      </c>
      <c r="G17" s="337"/>
      <c r="H17" s="337"/>
      <c r="I17" s="333" t="s">
        <v>18</v>
      </c>
      <c r="J17" s="362" t="str">
        <f>'Rekapitulácia stavby'!AM13</f>
        <v>vyplní uchádzač</v>
      </c>
      <c r="K17" s="338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0"/>
      <c r="W17" s="160"/>
      <c r="X17" s="160"/>
      <c r="Y17" s="160"/>
      <c r="Z17" s="160"/>
    </row>
    <row r="18" spans="2:26" s="1" customFormat="1" ht="18" customHeight="1">
      <c r="B18" s="334"/>
      <c r="C18" s="48"/>
      <c r="D18" s="48"/>
      <c r="E18" s="366" t="str">
        <f>'Rekapitulácia stavby'!E14</f>
        <v xml:space="preserve"> </v>
      </c>
      <c r="F18" s="366"/>
      <c r="G18" s="366"/>
      <c r="H18" s="366"/>
      <c r="I18" s="333" t="s">
        <v>19</v>
      </c>
      <c r="J18" s="362" t="str">
        <f>'Rekapitulácia stavby'!AM14</f>
        <v>vyplní uchádzač</v>
      </c>
      <c r="K18" s="335"/>
      <c r="L18" s="48"/>
    </row>
    <row r="19" spans="2:26" s="1" customFormat="1" ht="6.9" customHeight="1">
      <c r="B19" s="334"/>
      <c r="C19" s="48"/>
      <c r="D19" s="48"/>
      <c r="E19" s="48"/>
      <c r="F19" s="48"/>
      <c r="G19" s="48"/>
      <c r="H19" s="48"/>
      <c r="I19" s="48"/>
      <c r="J19" s="48"/>
      <c r="K19" s="335"/>
      <c r="L19" s="48"/>
    </row>
    <row r="20" spans="2:26" s="1" customFormat="1" ht="12" customHeight="1">
      <c r="B20" s="334"/>
      <c r="C20" s="48"/>
      <c r="D20" s="333" t="s">
        <v>21</v>
      </c>
      <c r="E20" s="48"/>
      <c r="F20" s="481" t="str">
        <f>'Rekapitulácia stavby'!K16</f>
        <v>ARLAND, s.r.o., Letná 49, 052 01 Spišská Nová Ves</v>
      </c>
      <c r="G20" s="337"/>
      <c r="H20" s="337"/>
      <c r="I20" s="333" t="s">
        <v>18</v>
      </c>
      <c r="J20" s="337"/>
      <c r="K20" s="338"/>
      <c r="L20" s="161"/>
      <c r="M20" s="161"/>
      <c r="N20" s="160"/>
      <c r="O20" s="160"/>
      <c r="P20" s="160"/>
    </row>
    <row r="21" spans="2:26" s="1" customFormat="1" ht="18" customHeight="1">
      <c r="B21" s="334"/>
      <c r="C21" s="48"/>
      <c r="D21" s="48"/>
      <c r="E21" s="336" t="str">
        <f>IF('Rekapitulácia stavby'!E17="","",'Rekapitulácia stavby'!E17)</f>
        <v xml:space="preserve"> </v>
      </c>
      <c r="F21" s="48"/>
      <c r="G21" s="48"/>
      <c r="H21" s="48"/>
      <c r="I21" s="333" t="s">
        <v>19</v>
      </c>
      <c r="J21" s="336" t="str">
        <f>IF('Rekapitulácia stavby'!AN17="","",'Rekapitulácia stavby'!AN17)</f>
        <v/>
      </c>
      <c r="K21" s="335"/>
      <c r="L21" s="48"/>
    </row>
    <row r="22" spans="2:26" s="1" customFormat="1" ht="6.9" customHeight="1">
      <c r="B22" s="334"/>
      <c r="C22" s="48"/>
      <c r="D22" s="48"/>
      <c r="E22" s="48"/>
      <c r="F22" s="48"/>
      <c r="G22" s="48"/>
      <c r="H22" s="48"/>
      <c r="I22" s="48"/>
      <c r="J22" s="48"/>
      <c r="K22" s="335"/>
      <c r="L22" s="48"/>
    </row>
    <row r="23" spans="2:26" s="1" customFormat="1" ht="12" customHeight="1">
      <c r="B23" s="334"/>
      <c r="C23" s="48"/>
      <c r="D23" s="333" t="s">
        <v>24</v>
      </c>
      <c r="E23" s="48"/>
      <c r="F23" s="481" t="str">
        <f>'Rekapitulácia stavby'!K19</f>
        <v>Ing.arch. Lukáš Mihalko</v>
      </c>
      <c r="G23" s="48"/>
      <c r="H23" s="48"/>
      <c r="I23" s="333" t="s">
        <v>18</v>
      </c>
      <c r="J23" s="336" t="str">
        <f>IF('Rekapitulácia stavby'!AN19="","",'Rekapitulácia stavby'!AN19)</f>
        <v/>
      </c>
      <c r="K23" s="335"/>
      <c r="L23" s="48"/>
    </row>
    <row r="24" spans="2:26" s="1" customFormat="1" ht="18" customHeight="1">
      <c r="B24" s="334"/>
      <c r="C24" s="48"/>
      <c r="D24" s="48"/>
      <c r="E24" s="336" t="str">
        <f>IF('Rekapitulácia stavby'!E20="","",'Rekapitulácia stavby'!E20)</f>
        <v xml:space="preserve"> </v>
      </c>
      <c r="F24" s="48"/>
      <c r="G24" s="48"/>
      <c r="H24" s="48"/>
      <c r="I24" s="333" t="s">
        <v>19</v>
      </c>
      <c r="J24" s="336" t="str">
        <f>IF('Rekapitulácia stavby'!AN20="","",'Rekapitulácia stavby'!AN20)</f>
        <v/>
      </c>
      <c r="K24" s="335"/>
      <c r="L24" s="48"/>
    </row>
    <row r="25" spans="2:26" s="1" customFormat="1" ht="6.9" customHeight="1">
      <c r="B25" s="334"/>
      <c r="C25" s="48"/>
      <c r="D25" s="48"/>
      <c r="E25" s="48"/>
      <c r="F25" s="48"/>
      <c r="G25" s="48"/>
      <c r="H25" s="48"/>
      <c r="I25" s="48"/>
      <c r="J25" s="48"/>
      <c r="K25" s="335"/>
      <c r="L25" s="48"/>
    </row>
    <row r="26" spans="2:26" s="1" customFormat="1" ht="12" customHeight="1">
      <c r="B26" s="334"/>
      <c r="C26" s="48"/>
      <c r="D26" s="333" t="s">
        <v>25</v>
      </c>
      <c r="E26" s="48"/>
      <c r="F26" s="48"/>
      <c r="G26" s="48"/>
      <c r="H26" s="48"/>
      <c r="I26" s="48"/>
      <c r="J26" s="48"/>
      <c r="K26" s="335"/>
      <c r="L26" s="48"/>
    </row>
    <row r="27" spans="2:26" s="7" customFormat="1" ht="16.5" customHeight="1">
      <c r="B27" s="339"/>
      <c r="C27" s="340"/>
      <c r="D27" s="340"/>
      <c r="E27" s="609" t="s">
        <v>1</v>
      </c>
      <c r="F27" s="609"/>
      <c r="G27" s="609"/>
      <c r="H27" s="609"/>
      <c r="I27" s="340"/>
      <c r="J27" s="340"/>
      <c r="K27" s="341"/>
      <c r="L27" s="340"/>
    </row>
    <row r="28" spans="2:26" s="1" customFormat="1" ht="6.9" customHeight="1">
      <c r="B28" s="334"/>
      <c r="C28" s="48"/>
      <c r="D28" s="48"/>
      <c r="E28" s="48"/>
      <c r="F28" s="48"/>
      <c r="G28" s="48"/>
      <c r="H28" s="48"/>
      <c r="I28" s="48"/>
      <c r="J28" s="48"/>
      <c r="K28" s="335"/>
      <c r="L28" s="48"/>
    </row>
    <row r="29" spans="2:26" s="1" customFormat="1" ht="6.9" customHeight="1">
      <c r="B29" s="334"/>
      <c r="C29" s="48"/>
      <c r="D29" s="46"/>
      <c r="E29" s="46"/>
      <c r="F29" s="46"/>
      <c r="G29" s="46"/>
      <c r="H29" s="46"/>
      <c r="I29" s="46"/>
      <c r="J29" s="46"/>
      <c r="K29" s="342"/>
      <c r="L29" s="48"/>
    </row>
    <row r="30" spans="2:26" s="1" customFormat="1" ht="25.35" customHeight="1">
      <c r="B30" s="334"/>
      <c r="C30" s="48"/>
      <c r="D30" s="343" t="s">
        <v>26</v>
      </c>
      <c r="E30" s="48"/>
      <c r="F30" s="48"/>
      <c r="G30" s="48"/>
      <c r="H30" s="48"/>
      <c r="I30" s="48"/>
      <c r="J30" s="365">
        <f>ROUND(J127, 2)</f>
        <v>0</v>
      </c>
      <c r="K30" s="335"/>
      <c r="L30" s="48"/>
    </row>
    <row r="31" spans="2:26" s="1" customFormat="1" ht="6.9" customHeight="1">
      <c r="B31" s="334"/>
      <c r="C31" s="48"/>
      <c r="D31" s="46"/>
      <c r="E31" s="46"/>
      <c r="F31" s="46"/>
      <c r="G31" s="46"/>
      <c r="H31" s="46"/>
      <c r="I31" s="46"/>
      <c r="J31" s="46"/>
      <c r="K31" s="342"/>
      <c r="L31" s="48"/>
    </row>
    <row r="32" spans="2:26" s="1" customFormat="1" ht="14.4" customHeight="1">
      <c r="B32" s="334"/>
      <c r="C32" s="48"/>
      <c r="D32" s="48"/>
      <c r="E32" s="48"/>
      <c r="F32" s="344" t="s">
        <v>28</v>
      </c>
      <c r="G32" s="48"/>
      <c r="H32" s="48"/>
      <c r="I32" s="344" t="s">
        <v>27</v>
      </c>
      <c r="J32" s="344" t="s">
        <v>29</v>
      </c>
      <c r="K32" s="335"/>
      <c r="L32" s="48"/>
    </row>
    <row r="33" spans="2:12" s="1" customFormat="1" ht="14.4" customHeight="1">
      <c r="B33" s="334"/>
      <c r="C33" s="48"/>
      <c r="D33" s="285" t="s">
        <v>30</v>
      </c>
      <c r="E33" s="333" t="s">
        <v>31</v>
      </c>
      <c r="F33" s="345">
        <v>0</v>
      </c>
      <c r="G33" s="48"/>
      <c r="H33" s="48"/>
      <c r="I33" s="346">
        <v>0.2</v>
      </c>
      <c r="J33" s="345">
        <v>0</v>
      </c>
      <c r="K33" s="335"/>
      <c r="L33" s="48"/>
    </row>
    <row r="34" spans="2:12" s="1" customFormat="1" ht="14.4" customHeight="1">
      <c r="B34" s="334"/>
      <c r="C34" s="48"/>
      <c r="D34" s="48"/>
      <c r="E34" s="333" t="s">
        <v>32</v>
      </c>
      <c r="F34" s="345">
        <f>J30</f>
        <v>0</v>
      </c>
      <c r="G34" s="48"/>
      <c r="H34" s="48"/>
      <c r="I34" s="346">
        <v>0.2</v>
      </c>
      <c r="J34" s="345">
        <f>ROUND(F34*I34,2)</f>
        <v>0</v>
      </c>
      <c r="K34" s="335"/>
      <c r="L34" s="48"/>
    </row>
    <row r="35" spans="2:12" s="1" customFormat="1" ht="14.4" hidden="1" customHeight="1">
      <c r="B35" s="334"/>
      <c r="C35" s="48"/>
      <c r="D35" s="48"/>
      <c r="E35" s="333" t="s">
        <v>33</v>
      </c>
      <c r="F35" s="345">
        <f>ROUND((SUM(BG127:BG254)),  2)</f>
        <v>0</v>
      </c>
      <c r="G35" s="48"/>
      <c r="H35" s="48"/>
      <c r="I35" s="346">
        <v>0.2</v>
      </c>
      <c r="J35" s="345">
        <f>0</f>
        <v>0</v>
      </c>
      <c r="K35" s="335"/>
      <c r="L35" s="48"/>
    </row>
    <row r="36" spans="2:12" s="1" customFormat="1" ht="14.4" hidden="1" customHeight="1">
      <c r="B36" s="334"/>
      <c r="C36" s="48"/>
      <c r="D36" s="48"/>
      <c r="E36" s="333" t="s">
        <v>34</v>
      </c>
      <c r="F36" s="345">
        <f>ROUND((SUM(BH127:BH254)),  2)</f>
        <v>0</v>
      </c>
      <c r="G36" s="48"/>
      <c r="H36" s="48"/>
      <c r="I36" s="346">
        <v>0.2</v>
      </c>
      <c r="J36" s="345">
        <f>0</f>
        <v>0</v>
      </c>
      <c r="K36" s="335"/>
      <c r="L36" s="48"/>
    </row>
    <row r="37" spans="2:12" s="1" customFormat="1" ht="14.4" hidden="1" customHeight="1">
      <c r="B37" s="334"/>
      <c r="C37" s="48"/>
      <c r="D37" s="48"/>
      <c r="E37" s="333" t="s">
        <v>35</v>
      </c>
      <c r="F37" s="345">
        <f>ROUND((SUM(BI127:BI254)),  2)</f>
        <v>0</v>
      </c>
      <c r="G37" s="48"/>
      <c r="H37" s="48"/>
      <c r="I37" s="346">
        <v>0</v>
      </c>
      <c r="J37" s="345">
        <f>0</f>
        <v>0</v>
      </c>
      <c r="K37" s="335"/>
      <c r="L37" s="48"/>
    </row>
    <row r="38" spans="2:12" s="1" customFormat="1" ht="6.9" customHeight="1">
      <c r="B38" s="334"/>
      <c r="C38" s="48"/>
      <c r="D38" s="48"/>
      <c r="E38" s="48"/>
      <c r="F38" s="48"/>
      <c r="G38" s="48"/>
      <c r="H38" s="48"/>
      <c r="I38" s="48"/>
      <c r="J38" s="48"/>
      <c r="K38" s="335"/>
      <c r="L38" s="48"/>
    </row>
    <row r="39" spans="2:12" s="1" customFormat="1" ht="25.35" customHeight="1">
      <c r="B39" s="334"/>
      <c r="C39" s="347"/>
      <c r="D39" s="83" t="s">
        <v>36</v>
      </c>
      <c r="E39" s="50"/>
      <c r="F39" s="50"/>
      <c r="G39" s="84" t="s">
        <v>37</v>
      </c>
      <c r="H39" s="85" t="s">
        <v>38</v>
      </c>
      <c r="I39" s="50"/>
      <c r="J39" s="86">
        <f>SUM(J30:J37)</f>
        <v>0</v>
      </c>
      <c r="K39" s="352"/>
      <c r="L39" s="48"/>
    </row>
    <row r="40" spans="2:12" s="1" customFormat="1" ht="14.4" customHeight="1">
      <c r="B40" s="334"/>
      <c r="C40" s="48"/>
      <c r="D40" s="48"/>
      <c r="E40" s="48"/>
      <c r="F40" s="48"/>
      <c r="G40" s="48"/>
      <c r="H40" s="48"/>
      <c r="I40" s="48"/>
      <c r="J40" s="48"/>
      <c r="K40" s="335"/>
      <c r="L40" s="48"/>
    </row>
    <row r="41" spans="2:12" ht="14.4" customHeight="1">
      <c r="B41" s="329"/>
      <c r="C41" s="330"/>
      <c r="D41" s="330"/>
      <c r="E41" s="330"/>
      <c r="F41" s="330"/>
      <c r="G41" s="330"/>
      <c r="H41" s="330"/>
      <c r="I41" s="330"/>
      <c r="J41" s="330"/>
      <c r="K41" s="332"/>
      <c r="L41" s="330"/>
    </row>
    <row r="42" spans="2:12" ht="14.4" customHeight="1">
      <c r="B42" s="329"/>
      <c r="C42" s="330"/>
      <c r="D42" s="330"/>
      <c r="E42" s="330"/>
      <c r="F42" s="330"/>
      <c r="G42" s="330"/>
      <c r="H42" s="330"/>
      <c r="I42" s="330"/>
      <c r="J42" s="330"/>
      <c r="K42" s="332"/>
      <c r="L42" s="330"/>
    </row>
    <row r="43" spans="2:12" ht="14.4" customHeight="1">
      <c r="B43" s="329"/>
      <c r="C43" s="330"/>
      <c r="D43" s="330"/>
      <c r="E43" s="330"/>
      <c r="F43" s="330"/>
      <c r="G43" s="330"/>
      <c r="H43" s="330"/>
      <c r="I43" s="330"/>
      <c r="J43" s="330"/>
      <c r="K43" s="332"/>
      <c r="L43" s="330"/>
    </row>
    <row r="44" spans="2:12" ht="14.4" customHeight="1">
      <c r="B44" s="329"/>
      <c r="C44" s="330"/>
      <c r="D44" s="330"/>
      <c r="E44" s="330"/>
      <c r="F44" s="330"/>
      <c r="G44" s="330"/>
      <c r="H44" s="330"/>
      <c r="I44" s="330"/>
      <c r="J44" s="330"/>
      <c r="K44" s="332"/>
      <c r="L44" s="330"/>
    </row>
    <row r="45" spans="2:12" ht="14.4" customHeight="1">
      <c r="B45" s="329"/>
      <c r="C45" s="330"/>
      <c r="D45" s="330"/>
      <c r="E45" s="330"/>
      <c r="F45" s="330"/>
      <c r="G45" s="330"/>
      <c r="H45" s="330"/>
      <c r="I45" s="330"/>
      <c r="J45" s="330"/>
      <c r="K45" s="332"/>
      <c r="L45" s="330"/>
    </row>
    <row r="46" spans="2:12" ht="14.4" customHeight="1">
      <c r="B46" s="329"/>
      <c r="C46" s="330"/>
      <c r="D46" s="330"/>
      <c r="E46" s="330"/>
      <c r="F46" s="330"/>
      <c r="G46" s="330"/>
      <c r="H46" s="330"/>
      <c r="I46" s="330"/>
      <c r="J46" s="330"/>
      <c r="K46" s="332"/>
      <c r="L46" s="330"/>
    </row>
    <row r="47" spans="2:12" ht="14.4" customHeight="1">
      <c r="B47" s="329"/>
      <c r="C47" s="330"/>
      <c r="D47" s="330"/>
      <c r="E47" s="330"/>
      <c r="F47" s="330"/>
      <c r="G47" s="330"/>
      <c r="H47" s="330"/>
      <c r="I47" s="330"/>
      <c r="J47" s="330"/>
      <c r="K47" s="332"/>
      <c r="L47" s="330"/>
    </row>
    <row r="48" spans="2:12" ht="14.4" customHeight="1">
      <c r="B48" s="329"/>
      <c r="C48" s="330"/>
      <c r="D48" s="330"/>
      <c r="E48" s="330"/>
      <c r="F48" s="330"/>
      <c r="G48" s="330"/>
      <c r="H48" s="330"/>
      <c r="I48" s="330"/>
      <c r="J48" s="330"/>
      <c r="K48" s="332"/>
      <c r="L48" s="330"/>
    </row>
    <row r="49" spans="2:33" ht="14.4" customHeight="1">
      <c r="B49" s="329"/>
      <c r="C49" s="330"/>
      <c r="D49" s="337" t="s">
        <v>714</v>
      </c>
      <c r="E49" s="330"/>
      <c r="F49" s="330"/>
      <c r="G49" s="330"/>
      <c r="H49" s="330"/>
      <c r="I49" s="330"/>
      <c r="J49" s="330"/>
      <c r="K49" s="332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60"/>
      <c r="AA49" s="160"/>
      <c r="AB49" s="160"/>
      <c r="AC49" s="160"/>
      <c r="AD49" s="160"/>
      <c r="AE49" s="160"/>
      <c r="AF49" s="160"/>
      <c r="AG49" s="160"/>
    </row>
    <row r="50" spans="2:33" s="1" customFormat="1" ht="14.4" customHeight="1">
      <c r="B50" s="334"/>
      <c r="C50" s="48"/>
      <c r="D50" s="35" t="s">
        <v>39</v>
      </c>
      <c r="E50" s="36"/>
      <c r="F50" s="36"/>
      <c r="G50" s="35" t="s">
        <v>40</v>
      </c>
      <c r="H50" s="36"/>
      <c r="I50" s="36"/>
      <c r="J50" s="36"/>
      <c r="K50" s="348"/>
      <c r="L50" s="48"/>
    </row>
    <row r="51" spans="2:33">
      <c r="B51" s="329"/>
      <c r="C51" s="330"/>
      <c r="D51" s="330"/>
      <c r="E51" s="330"/>
      <c r="F51" s="330"/>
      <c r="G51" s="330"/>
      <c r="H51" s="330"/>
      <c r="I51" s="330"/>
      <c r="J51" s="330"/>
      <c r="K51" s="332"/>
      <c r="L51" s="330"/>
    </row>
    <row r="52" spans="2:33">
      <c r="B52" s="329"/>
      <c r="C52" s="330"/>
      <c r="D52" s="330"/>
      <c r="E52" s="330"/>
      <c r="F52" s="330"/>
      <c r="G52" s="330"/>
      <c r="H52" s="330"/>
      <c r="I52" s="330"/>
      <c r="J52" s="330"/>
      <c r="K52" s="332"/>
      <c r="L52" s="330"/>
    </row>
    <row r="53" spans="2:33">
      <c r="B53" s="329"/>
      <c r="C53" s="330"/>
      <c r="D53" s="330"/>
      <c r="E53" s="330"/>
      <c r="F53" s="330"/>
      <c r="G53" s="330"/>
      <c r="H53" s="330"/>
      <c r="I53" s="330"/>
      <c r="J53" s="330"/>
      <c r="K53" s="332"/>
      <c r="L53" s="330"/>
    </row>
    <row r="54" spans="2:33">
      <c r="B54" s="329"/>
      <c r="C54" s="330"/>
      <c r="D54" s="330"/>
      <c r="E54" s="330"/>
      <c r="F54" s="330"/>
      <c r="G54" s="330"/>
      <c r="H54" s="330"/>
      <c r="I54" s="330"/>
      <c r="J54" s="330"/>
      <c r="K54" s="332"/>
      <c r="L54" s="330"/>
    </row>
    <row r="55" spans="2:33">
      <c r="B55" s="329"/>
      <c r="C55" s="330"/>
      <c r="D55" s="330"/>
      <c r="E55" s="330"/>
      <c r="F55" s="330"/>
      <c r="G55" s="330"/>
      <c r="H55" s="330"/>
      <c r="I55" s="330"/>
      <c r="J55" s="330"/>
      <c r="K55" s="332"/>
      <c r="L55" s="330"/>
    </row>
    <row r="56" spans="2:33">
      <c r="B56" s="329"/>
      <c r="C56" s="330"/>
      <c r="D56" s="330"/>
      <c r="E56" s="330"/>
      <c r="F56" s="330"/>
      <c r="G56" s="330"/>
      <c r="H56" s="330"/>
      <c r="I56" s="330"/>
      <c r="J56" s="330"/>
      <c r="K56" s="332"/>
      <c r="L56" s="330"/>
    </row>
    <row r="57" spans="2:33">
      <c r="B57" s="329"/>
      <c r="C57" s="330"/>
      <c r="D57" s="330"/>
      <c r="E57" s="330"/>
      <c r="F57" s="330"/>
      <c r="G57" s="330"/>
      <c r="H57" s="330"/>
      <c r="I57" s="330"/>
      <c r="J57" s="330"/>
      <c r="K57" s="332"/>
      <c r="L57" s="330"/>
    </row>
    <row r="58" spans="2:33">
      <c r="B58" s="329"/>
      <c r="C58" s="330"/>
      <c r="D58" s="330"/>
      <c r="E58" s="330"/>
      <c r="F58" s="330"/>
      <c r="G58" s="330"/>
      <c r="H58" s="330"/>
      <c r="I58" s="330"/>
      <c r="J58" s="330"/>
      <c r="K58" s="332"/>
      <c r="L58" s="330"/>
    </row>
    <row r="59" spans="2:33">
      <c r="B59" s="329"/>
      <c r="C59" s="330"/>
      <c r="D59" s="330"/>
      <c r="E59" s="330"/>
      <c r="F59" s="330"/>
      <c r="G59" s="330"/>
      <c r="H59" s="330"/>
      <c r="I59" s="330"/>
      <c r="J59" s="330"/>
      <c r="K59" s="332"/>
      <c r="L59" s="330"/>
    </row>
    <row r="60" spans="2:33">
      <c r="B60" s="329"/>
      <c r="C60" s="330"/>
      <c r="D60" s="330"/>
      <c r="E60" s="330"/>
      <c r="F60" s="330"/>
      <c r="G60" s="330"/>
      <c r="H60" s="330"/>
      <c r="I60" s="330"/>
      <c r="J60" s="330"/>
      <c r="K60" s="332"/>
      <c r="L60" s="330"/>
    </row>
    <row r="61" spans="2:33" s="1" customFormat="1" ht="13.2">
      <c r="B61" s="334"/>
      <c r="C61" s="48"/>
      <c r="D61" s="37" t="s">
        <v>41</v>
      </c>
      <c r="E61" s="284"/>
      <c r="F61" s="87" t="s">
        <v>42</v>
      </c>
      <c r="G61" s="37" t="s">
        <v>41</v>
      </c>
      <c r="H61" s="284"/>
      <c r="I61" s="284"/>
      <c r="J61" s="88" t="s">
        <v>42</v>
      </c>
      <c r="K61" s="353"/>
      <c r="L61" s="48"/>
    </row>
    <row r="62" spans="2:33">
      <c r="B62" s="329"/>
      <c r="C62" s="330"/>
      <c r="D62" s="330"/>
      <c r="E62" s="330"/>
      <c r="F62" s="330"/>
      <c r="G62" s="330"/>
      <c r="H62" s="330"/>
      <c r="I62" s="330"/>
      <c r="J62" s="330"/>
      <c r="K62" s="332"/>
      <c r="L62" s="330"/>
    </row>
    <row r="63" spans="2:33">
      <c r="B63" s="329"/>
      <c r="C63" s="330"/>
      <c r="D63" s="330"/>
      <c r="E63" s="330"/>
      <c r="F63" s="330"/>
      <c r="G63" s="330"/>
      <c r="H63" s="330"/>
      <c r="I63" s="330"/>
      <c r="J63" s="330"/>
      <c r="K63" s="332"/>
      <c r="L63" s="330"/>
    </row>
    <row r="64" spans="2:33" ht="13.2">
      <c r="B64" s="329"/>
      <c r="C64" s="330"/>
      <c r="D64" s="337"/>
      <c r="E64" s="337"/>
      <c r="F64" s="337"/>
      <c r="G64" s="337"/>
      <c r="H64" s="337"/>
      <c r="I64" s="337"/>
      <c r="J64" s="337"/>
      <c r="K64" s="338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60"/>
      <c r="Z64" s="160"/>
      <c r="AA64" s="160"/>
    </row>
    <row r="65" spans="2:12" s="1" customFormat="1" ht="13.2">
      <c r="B65" s="334"/>
      <c r="C65" s="48"/>
      <c r="D65" s="35" t="s">
        <v>43</v>
      </c>
      <c r="E65" s="36"/>
      <c r="F65" s="36"/>
      <c r="G65" s="35" t="s">
        <v>44</v>
      </c>
      <c r="H65" s="36"/>
      <c r="I65" s="36"/>
      <c r="J65" s="36"/>
      <c r="K65" s="348"/>
      <c r="L65" s="48"/>
    </row>
    <row r="66" spans="2:12">
      <c r="B66" s="329"/>
      <c r="C66" s="330"/>
      <c r="D66" s="330"/>
      <c r="E66" s="330"/>
      <c r="F66" s="330"/>
      <c r="G66" s="330"/>
      <c r="H66" s="330"/>
      <c r="I66" s="330"/>
      <c r="J66" s="330"/>
      <c r="K66" s="332"/>
      <c r="L66" s="330"/>
    </row>
    <row r="67" spans="2:12">
      <c r="B67" s="329"/>
      <c r="C67" s="330"/>
      <c r="D67" s="330"/>
      <c r="E67" s="330"/>
      <c r="F67" s="330"/>
      <c r="G67" s="330"/>
      <c r="H67" s="330"/>
      <c r="I67" s="330"/>
      <c r="J67" s="330"/>
      <c r="K67" s="332"/>
      <c r="L67" s="330"/>
    </row>
    <row r="68" spans="2:12">
      <c r="B68" s="329"/>
      <c r="C68" s="330"/>
      <c r="D68" s="330"/>
      <c r="E68" s="330"/>
      <c r="F68" s="330"/>
      <c r="G68" s="330"/>
      <c r="H68" s="330"/>
      <c r="I68" s="330"/>
      <c r="J68" s="330"/>
      <c r="K68" s="332"/>
      <c r="L68" s="330"/>
    </row>
    <row r="69" spans="2:12">
      <c r="B69" s="329"/>
      <c r="C69" s="330"/>
      <c r="D69" s="330"/>
      <c r="E69" s="330"/>
      <c r="F69" s="330"/>
      <c r="G69" s="330"/>
      <c r="H69" s="330"/>
      <c r="I69" s="330"/>
      <c r="J69" s="330"/>
      <c r="K69" s="332"/>
      <c r="L69" s="330"/>
    </row>
    <row r="70" spans="2:12">
      <c r="B70" s="329"/>
      <c r="C70" s="330"/>
      <c r="D70" s="330"/>
      <c r="E70" s="330"/>
      <c r="F70" s="330"/>
      <c r="G70" s="330"/>
      <c r="H70" s="330"/>
      <c r="I70" s="330"/>
      <c r="J70" s="330"/>
      <c r="K70" s="332"/>
      <c r="L70" s="330"/>
    </row>
    <row r="71" spans="2:12">
      <c r="B71" s="329"/>
      <c r="C71" s="330"/>
      <c r="D71" s="330"/>
      <c r="E71" s="330"/>
      <c r="F71" s="330"/>
      <c r="G71" s="330"/>
      <c r="H71" s="330"/>
      <c r="I71" s="330"/>
      <c r="J71" s="330"/>
      <c r="K71" s="332"/>
      <c r="L71" s="330"/>
    </row>
    <row r="72" spans="2:12">
      <c r="B72" s="329"/>
      <c r="C72" s="330"/>
      <c r="D72" s="330"/>
      <c r="E72" s="330"/>
      <c r="F72" s="330"/>
      <c r="G72" s="330"/>
      <c r="H72" s="330"/>
      <c r="I72" s="330"/>
      <c r="J72" s="330"/>
      <c r="K72" s="332"/>
      <c r="L72" s="330"/>
    </row>
    <row r="73" spans="2:12">
      <c r="B73" s="329"/>
      <c r="C73" s="330"/>
      <c r="D73" s="330"/>
      <c r="E73" s="330"/>
      <c r="F73" s="330"/>
      <c r="G73" s="330"/>
      <c r="H73" s="330"/>
      <c r="I73" s="330"/>
      <c r="J73" s="330"/>
      <c r="K73" s="332"/>
      <c r="L73" s="330"/>
    </row>
    <row r="74" spans="2:12">
      <c r="B74" s="329"/>
      <c r="C74" s="330"/>
      <c r="D74" s="330"/>
      <c r="E74" s="330"/>
      <c r="F74" s="330"/>
      <c r="G74" s="330"/>
      <c r="H74" s="330"/>
      <c r="I74" s="330"/>
      <c r="J74" s="330"/>
      <c r="K74" s="332"/>
      <c r="L74" s="330"/>
    </row>
    <row r="75" spans="2:12">
      <c r="B75" s="329"/>
      <c r="C75" s="330"/>
      <c r="D75" s="330"/>
      <c r="E75" s="330"/>
      <c r="F75" s="330"/>
      <c r="G75" s="330"/>
      <c r="H75" s="330"/>
      <c r="I75" s="330"/>
      <c r="J75" s="330"/>
      <c r="K75" s="332"/>
      <c r="L75" s="330"/>
    </row>
    <row r="76" spans="2:12" s="1" customFormat="1" ht="13.2">
      <c r="B76" s="334"/>
      <c r="C76" s="48"/>
      <c r="D76" s="37" t="s">
        <v>41</v>
      </c>
      <c r="E76" s="284"/>
      <c r="F76" s="87" t="s">
        <v>42</v>
      </c>
      <c r="G76" s="37" t="s">
        <v>41</v>
      </c>
      <c r="H76" s="284"/>
      <c r="I76" s="284"/>
      <c r="J76" s="88" t="s">
        <v>42</v>
      </c>
      <c r="K76" s="353"/>
      <c r="L76" s="48"/>
    </row>
    <row r="77" spans="2:12" s="1" customFormat="1" ht="14.4" customHeight="1">
      <c r="B77" s="349"/>
      <c r="C77" s="350"/>
      <c r="D77" s="350"/>
      <c r="E77" s="350"/>
      <c r="F77" s="350"/>
      <c r="G77" s="350"/>
      <c r="H77" s="350"/>
      <c r="I77" s="350"/>
      <c r="J77" s="350"/>
      <c r="K77" s="351"/>
      <c r="L77" s="48"/>
    </row>
    <row r="81" spans="2:47" s="1" customFormat="1" ht="6.9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7"/>
    </row>
    <row r="82" spans="2:47" s="1" customFormat="1" ht="24.9" customHeight="1">
      <c r="B82" s="27"/>
      <c r="C82" s="19" t="s">
        <v>85</v>
      </c>
      <c r="L82" s="27"/>
    </row>
    <row r="83" spans="2:47" s="1" customFormat="1" ht="6.9" customHeight="1">
      <c r="B83" s="27"/>
      <c r="L83" s="27"/>
    </row>
    <row r="84" spans="2:47" s="1" customFormat="1" ht="12" customHeight="1">
      <c r="B84" s="27"/>
      <c r="C84" s="24" t="s">
        <v>11</v>
      </c>
      <c r="L84" s="27"/>
    </row>
    <row r="85" spans="2:47" s="1" customFormat="1" ht="16.5" customHeight="1">
      <c r="B85" s="27"/>
      <c r="E85" s="603" t="str">
        <f>E7</f>
        <v>Revitalizácia atletického štadiónu v Spišskej Novej Vsi</v>
      </c>
      <c r="F85" s="604"/>
      <c r="G85" s="604"/>
      <c r="H85" s="604"/>
      <c r="L85" s="27"/>
    </row>
    <row r="86" spans="2:47" s="1" customFormat="1" ht="12" customHeight="1">
      <c r="B86" s="27"/>
      <c r="C86" s="24" t="s">
        <v>84</v>
      </c>
      <c r="L86" s="27"/>
    </row>
    <row r="87" spans="2:47" s="1" customFormat="1" ht="36" customHeight="1">
      <c r="B87" s="27"/>
      <c r="E87" s="590" t="str">
        <f>E9</f>
        <v>Sektor pre technické disciplíny (skok o tyči, skok do výšky, vrh guľou, hod oštepom, vodná priekopa)</v>
      </c>
      <c r="F87" s="602"/>
      <c r="G87" s="602"/>
      <c r="H87" s="602"/>
      <c r="L87" s="27"/>
    </row>
    <row r="88" spans="2:47" s="1" customFormat="1" ht="6.9" customHeight="1">
      <c r="B88" s="27"/>
      <c r="L88" s="27"/>
    </row>
    <row r="89" spans="2:47" s="1" customFormat="1" ht="12" customHeight="1">
      <c r="B89" s="27"/>
      <c r="C89" s="24" t="s">
        <v>14</v>
      </c>
      <c r="F89" s="22" t="str">
        <f>F12</f>
        <v>ATLETICKÝ ŠTADIÓN TATRAN, Sadová ulica, k.ú. SNV</v>
      </c>
      <c r="I89" s="24" t="s">
        <v>16</v>
      </c>
      <c r="J89" s="45" t="str">
        <f>IF(J12="","",J12)</f>
        <v>vyplní uchádzač</v>
      </c>
      <c r="L89" s="27"/>
    </row>
    <row r="90" spans="2:47" s="1" customFormat="1" ht="6.9" customHeight="1">
      <c r="B90" s="27"/>
      <c r="L90" s="27"/>
    </row>
    <row r="91" spans="2:47" s="1" customFormat="1" ht="15.15" customHeight="1">
      <c r="B91" s="27"/>
      <c r="C91" s="24" t="s">
        <v>17</v>
      </c>
      <c r="F91" s="22" t="str">
        <f>F14</f>
        <v>Mesto Spišská Nová Ves, Radničné námestie 1843/7, 052 70 SNV</v>
      </c>
      <c r="I91" s="24" t="s">
        <v>21</v>
      </c>
      <c r="J91" s="25" t="str">
        <f>E21</f>
        <v xml:space="preserve"> </v>
      </c>
      <c r="L91" s="27"/>
    </row>
    <row r="92" spans="2:47" s="1" customFormat="1" ht="15.15" customHeight="1">
      <c r="B92" s="27"/>
      <c r="C92" s="24" t="s">
        <v>20</v>
      </c>
      <c r="F92" s="22" t="str">
        <f>'Rekapitulácia stavby'!K13</f>
        <v>vyplní uchádzač</v>
      </c>
      <c r="I92" s="24" t="s">
        <v>24</v>
      </c>
      <c r="J92" s="25" t="str">
        <f>E24</f>
        <v xml:space="preserve"> 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89" t="s">
        <v>86</v>
      </c>
      <c r="D94" s="82"/>
      <c r="E94" s="82"/>
      <c r="F94" s="82"/>
      <c r="G94" s="82"/>
      <c r="H94" s="82"/>
      <c r="I94" s="82"/>
      <c r="J94" s="90" t="s">
        <v>87</v>
      </c>
      <c r="K94" s="82"/>
      <c r="L94" s="27"/>
    </row>
    <row r="95" spans="2:47" s="1" customFormat="1" ht="10.35" customHeight="1">
      <c r="B95" s="27"/>
      <c r="L95" s="27"/>
    </row>
    <row r="96" spans="2:47" s="1" customFormat="1" ht="22.95" customHeight="1">
      <c r="B96" s="27"/>
      <c r="C96" s="91" t="s">
        <v>88</v>
      </c>
      <c r="J96" s="59">
        <f>J127</f>
        <v>0</v>
      </c>
      <c r="L96" s="27"/>
      <c r="AU96" s="15" t="s">
        <v>89</v>
      </c>
    </row>
    <row r="97" spans="2:12" s="8" customFormat="1" ht="24.9" customHeight="1">
      <c r="B97" s="92"/>
      <c r="D97" s="93" t="s">
        <v>90</v>
      </c>
      <c r="E97" s="94"/>
      <c r="F97" s="94"/>
      <c r="G97" s="94"/>
      <c r="H97" s="94"/>
      <c r="I97" s="94"/>
      <c r="J97" s="95">
        <f>J128</f>
        <v>0</v>
      </c>
      <c r="L97" s="92"/>
    </row>
    <row r="98" spans="2:12" s="9" customFormat="1" ht="19.95" customHeight="1">
      <c r="B98" s="96"/>
      <c r="D98" s="97" t="s">
        <v>91</v>
      </c>
      <c r="E98" s="98"/>
      <c r="F98" s="98"/>
      <c r="G98" s="98"/>
      <c r="H98" s="98"/>
      <c r="I98" s="98"/>
      <c r="J98" s="99">
        <f>J129</f>
        <v>0</v>
      </c>
      <c r="L98" s="96"/>
    </row>
    <row r="99" spans="2:12" s="9" customFormat="1" ht="19.95" customHeight="1">
      <c r="B99" s="96"/>
      <c r="D99" s="97" t="s">
        <v>92</v>
      </c>
      <c r="E99" s="98"/>
      <c r="F99" s="98"/>
      <c r="G99" s="98"/>
      <c r="H99" s="98"/>
      <c r="I99" s="98"/>
      <c r="J99" s="99">
        <f>J184</f>
        <v>0</v>
      </c>
      <c r="L99" s="96"/>
    </row>
    <row r="100" spans="2:12" s="9" customFormat="1" ht="19.95" customHeight="1">
      <c r="B100" s="96"/>
      <c r="D100" s="97" t="s">
        <v>93</v>
      </c>
      <c r="E100" s="98"/>
      <c r="F100" s="98"/>
      <c r="G100" s="98"/>
      <c r="H100" s="98"/>
      <c r="I100" s="98"/>
      <c r="J100" s="99">
        <f>J196</f>
        <v>0</v>
      </c>
      <c r="L100" s="96"/>
    </row>
    <row r="101" spans="2:12" s="9" customFormat="1" ht="19.95" customHeight="1">
      <c r="B101" s="96"/>
      <c r="D101" s="97" t="s">
        <v>94</v>
      </c>
      <c r="E101" s="98"/>
      <c r="F101" s="98"/>
      <c r="G101" s="98"/>
      <c r="H101" s="98"/>
      <c r="I101" s="98"/>
      <c r="J101" s="99">
        <f>J200</f>
        <v>0</v>
      </c>
      <c r="L101" s="96"/>
    </row>
    <row r="102" spans="2:12" s="9" customFormat="1" ht="19.95" customHeight="1">
      <c r="B102" s="96"/>
      <c r="D102" s="97" t="s">
        <v>508</v>
      </c>
      <c r="E102" s="98"/>
      <c r="F102" s="98"/>
      <c r="G102" s="98"/>
      <c r="H102" s="98"/>
      <c r="I102" s="98"/>
      <c r="J102" s="99">
        <f>J222</f>
        <v>0</v>
      </c>
      <c r="L102" s="96"/>
    </row>
    <row r="103" spans="2:12" s="9" customFormat="1" ht="19.95" customHeight="1">
      <c r="B103" s="96"/>
      <c r="D103" s="97" t="s">
        <v>96</v>
      </c>
      <c r="E103" s="98"/>
      <c r="F103" s="98"/>
      <c r="G103" s="98"/>
      <c r="H103" s="98"/>
      <c r="I103" s="98"/>
      <c r="J103" s="99">
        <f>J226</f>
        <v>0</v>
      </c>
      <c r="L103" s="96"/>
    </row>
    <row r="104" spans="2:12" s="9" customFormat="1" ht="19.95" customHeight="1">
      <c r="B104" s="96"/>
      <c r="D104" s="97" t="s">
        <v>97</v>
      </c>
      <c r="E104" s="98"/>
      <c r="F104" s="98"/>
      <c r="G104" s="98"/>
      <c r="H104" s="98"/>
      <c r="I104" s="98"/>
      <c r="J104" s="99">
        <f>J239</f>
        <v>0</v>
      </c>
      <c r="L104" s="96"/>
    </row>
    <row r="105" spans="2:12" s="8" customFormat="1" ht="24.9" customHeight="1">
      <c r="B105" s="92"/>
      <c r="D105" s="93" t="s">
        <v>411</v>
      </c>
      <c r="E105" s="94"/>
      <c r="F105" s="94"/>
      <c r="G105" s="94"/>
      <c r="H105" s="94"/>
      <c r="I105" s="94"/>
      <c r="J105" s="95">
        <f>J241</f>
        <v>0</v>
      </c>
      <c r="L105" s="92"/>
    </row>
    <row r="106" spans="2:12" s="9" customFormat="1" ht="19.95" customHeight="1">
      <c r="B106" s="96"/>
      <c r="D106" s="97" t="s">
        <v>412</v>
      </c>
      <c r="E106" s="98"/>
      <c r="F106" s="98"/>
      <c r="G106" s="98"/>
      <c r="H106" s="98"/>
      <c r="I106" s="98"/>
      <c r="J106" s="99">
        <f>J242</f>
        <v>0</v>
      </c>
      <c r="L106" s="96"/>
    </row>
    <row r="107" spans="2:12" s="8" customFormat="1" ht="24.9" customHeight="1">
      <c r="B107" s="92"/>
      <c r="D107" s="93" t="s">
        <v>98</v>
      </c>
      <c r="E107" s="94"/>
      <c r="F107" s="94"/>
      <c r="G107" s="94"/>
      <c r="H107" s="94"/>
      <c r="I107" s="94"/>
      <c r="J107" s="95">
        <f>J252</f>
        <v>0</v>
      </c>
      <c r="L107" s="92"/>
    </row>
    <row r="108" spans="2:12" s="1" customFormat="1" ht="21.75" customHeight="1">
      <c r="B108" s="27"/>
      <c r="L108" s="27"/>
    </row>
    <row r="109" spans="2:12" s="1" customFormat="1" ht="6.9" customHeight="1"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27"/>
    </row>
    <row r="113" spans="2:63" s="1" customFormat="1" ht="6.9" customHeight="1"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27"/>
    </row>
    <row r="114" spans="2:63" s="1" customFormat="1" ht="24.9" customHeight="1">
      <c r="B114" s="27"/>
      <c r="C114" s="19" t="s">
        <v>99</v>
      </c>
      <c r="L114" s="27"/>
    </row>
    <row r="115" spans="2:63" s="1" customFormat="1" ht="6.9" customHeight="1">
      <c r="B115" s="27"/>
      <c r="L115" s="27"/>
    </row>
    <row r="116" spans="2:63" s="1" customFormat="1" ht="12" customHeight="1">
      <c r="B116" s="27"/>
      <c r="C116" s="24" t="s">
        <v>11</v>
      </c>
      <c r="L116" s="27"/>
    </row>
    <row r="117" spans="2:63" s="1" customFormat="1" ht="16.5" customHeight="1">
      <c r="B117" s="27"/>
      <c r="E117" s="603" t="str">
        <f>E7</f>
        <v>Revitalizácia atletického štadiónu v Spišskej Novej Vsi</v>
      </c>
      <c r="F117" s="604"/>
      <c r="G117" s="604"/>
      <c r="H117" s="604"/>
      <c r="L117" s="27"/>
    </row>
    <row r="118" spans="2:63" s="1" customFormat="1" ht="12" customHeight="1">
      <c r="B118" s="27"/>
      <c r="C118" s="24" t="s">
        <v>84</v>
      </c>
      <c r="L118" s="27"/>
    </row>
    <row r="119" spans="2:63" s="1" customFormat="1" ht="30" customHeight="1">
      <c r="B119" s="27"/>
      <c r="E119" s="590" t="str">
        <f>E9</f>
        <v>Sektor pre technické disciplíny (skok o tyči, skok do výšky, vrh guľou, hod oštepom, vodná priekopa)</v>
      </c>
      <c r="F119" s="602"/>
      <c r="G119" s="602"/>
      <c r="H119" s="602"/>
      <c r="L119" s="27"/>
    </row>
    <row r="120" spans="2:63" s="1" customFormat="1" ht="6.9" customHeight="1">
      <c r="B120" s="27"/>
      <c r="L120" s="27"/>
    </row>
    <row r="121" spans="2:63" s="1" customFormat="1" ht="12" customHeight="1">
      <c r="B121" s="27"/>
      <c r="C121" s="24" t="s">
        <v>14</v>
      </c>
      <c r="F121" s="22" t="str">
        <f>F12</f>
        <v>ATLETICKÝ ŠTADIÓN TATRAN, Sadová ulica, k.ú. SNV</v>
      </c>
      <c r="I121" s="24" t="s">
        <v>16</v>
      </c>
      <c r="J121" s="45" t="str">
        <f>IF(J12="","",J12)</f>
        <v>vyplní uchádzač</v>
      </c>
      <c r="L121" s="27"/>
    </row>
    <row r="122" spans="2:63" s="1" customFormat="1" ht="6.9" customHeight="1">
      <c r="B122" s="27"/>
      <c r="L122" s="27"/>
    </row>
    <row r="123" spans="2:63" s="1" customFormat="1" ht="15.15" customHeight="1">
      <c r="B123" s="27"/>
      <c r="C123" s="24" t="s">
        <v>17</v>
      </c>
      <c r="F123" s="22" t="str">
        <f>F14</f>
        <v>Mesto Spišská Nová Ves, Radničné námestie 1843/7, 052 70 SNV</v>
      </c>
      <c r="I123" s="24" t="s">
        <v>21</v>
      </c>
      <c r="J123" s="25" t="str">
        <f>E21</f>
        <v xml:space="preserve"> </v>
      </c>
      <c r="L123" s="27"/>
    </row>
    <row r="124" spans="2:63" s="1" customFormat="1" ht="15.15" customHeight="1">
      <c r="B124" s="27"/>
      <c r="C124" s="24" t="s">
        <v>20</v>
      </c>
      <c r="F124" s="22" t="str">
        <f>F92</f>
        <v>vyplní uchádzač</v>
      </c>
      <c r="I124" s="24" t="s">
        <v>24</v>
      </c>
      <c r="J124" s="25" t="str">
        <f>E24</f>
        <v xml:space="preserve"> </v>
      </c>
      <c r="L124" s="27"/>
    </row>
    <row r="125" spans="2:63" s="1" customFormat="1" ht="10.35" customHeight="1">
      <c r="B125" s="27"/>
      <c r="L125" s="27"/>
    </row>
    <row r="126" spans="2:63" s="10" customFormat="1" ht="29.25" customHeight="1">
      <c r="B126" s="100"/>
      <c r="C126" s="101" t="s">
        <v>100</v>
      </c>
      <c r="D126" s="102" t="s">
        <v>51</v>
      </c>
      <c r="E126" s="102" t="s">
        <v>47</v>
      </c>
      <c r="F126" s="102" t="s">
        <v>48</v>
      </c>
      <c r="G126" s="102" t="s">
        <v>101</v>
      </c>
      <c r="H126" s="102" t="s">
        <v>102</v>
      </c>
      <c r="I126" s="102" t="s">
        <v>103</v>
      </c>
      <c r="J126" s="103" t="s">
        <v>87</v>
      </c>
      <c r="K126" s="104" t="s">
        <v>104</v>
      </c>
      <c r="L126" s="100"/>
      <c r="M126" s="52" t="s">
        <v>1</v>
      </c>
      <c r="N126" s="53" t="s">
        <v>30</v>
      </c>
      <c r="O126" s="53" t="s">
        <v>105</v>
      </c>
      <c r="P126" s="53" t="s">
        <v>106</v>
      </c>
      <c r="Q126" s="53" t="s">
        <v>107</v>
      </c>
      <c r="R126" s="53" t="s">
        <v>108</v>
      </c>
      <c r="S126" s="53" t="s">
        <v>109</v>
      </c>
      <c r="T126" s="54" t="s">
        <v>110</v>
      </c>
    </row>
    <row r="127" spans="2:63" s="1" customFormat="1" ht="22.95" customHeight="1">
      <c r="B127" s="27"/>
      <c r="C127" s="57" t="s">
        <v>88</v>
      </c>
      <c r="I127" s="129"/>
      <c r="J127" s="359">
        <f>J128+J241+J252</f>
        <v>0</v>
      </c>
      <c r="L127" s="27"/>
      <c r="M127" s="55"/>
      <c r="N127" s="46"/>
      <c r="O127" s="46"/>
      <c r="P127" s="105">
        <f>P128+P241+P252</f>
        <v>1583.7304899999999</v>
      </c>
      <c r="Q127" s="46"/>
      <c r="R127" s="105">
        <f>R128+R241+R252</f>
        <v>1231.7695000000001</v>
      </c>
      <c r="S127" s="46"/>
      <c r="T127" s="106">
        <f>T128+T241+T252</f>
        <v>90.983999999999995</v>
      </c>
      <c r="AT127" s="15" t="s">
        <v>65</v>
      </c>
      <c r="AU127" s="15" t="s">
        <v>89</v>
      </c>
      <c r="BK127" s="107">
        <f>BK128+BK241+BK252</f>
        <v>0</v>
      </c>
    </row>
    <row r="128" spans="2:63" s="11" customFormat="1" ht="23.25" customHeight="1">
      <c r="B128" s="108"/>
      <c r="D128" s="109" t="s">
        <v>65</v>
      </c>
      <c r="E128" s="110" t="s">
        <v>111</v>
      </c>
      <c r="F128" s="110" t="s">
        <v>112</v>
      </c>
      <c r="I128" s="358"/>
      <c r="J128" s="360">
        <f>J129+J184+J196+J200+J222+J226+J239</f>
        <v>0</v>
      </c>
      <c r="L128" s="108"/>
      <c r="M128" s="111"/>
      <c r="N128" s="112"/>
      <c r="O128" s="112"/>
      <c r="P128" s="113">
        <f>P129+P184+P196+P200+P222+P226+P239</f>
        <v>1545.6696899999999</v>
      </c>
      <c r="Q128" s="112"/>
      <c r="R128" s="113">
        <f>R129+R184+R196+R200+R222+R226+R239</f>
        <v>1230.7320999999999</v>
      </c>
      <c r="S128" s="112"/>
      <c r="T128" s="114">
        <f>T129+T184+T196+T200+T222+T226+T239</f>
        <v>90.983999999999995</v>
      </c>
      <c r="AR128" s="109" t="s">
        <v>74</v>
      </c>
      <c r="AT128" s="115" t="s">
        <v>65</v>
      </c>
      <c r="AU128" s="115" t="s">
        <v>66</v>
      </c>
      <c r="AY128" s="109" t="s">
        <v>113</v>
      </c>
      <c r="BK128" s="116">
        <f>BK129+BK184+BK196+BK200+BK222+BK226+BK239</f>
        <v>0</v>
      </c>
    </row>
    <row r="129" spans="2:65" s="11" customFormat="1" ht="19.5" customHeight="1">
      <c r="B129" s="108"/>
      <c r="D129" s="109" t="s">
        <v>65</v>
      </c>
      <c r="E129" s="117" t="s">
        <v>74</v>
      </c>
      <c r="F129" s="117" t="s">
        <v>114</v>
      </c>
      <c r="I129" s="358"/>
      <c r="J129" s="361">
        <f>SUM(J130:J183)</f>
        <v>0</v>
      </c>
      <c r="L129" s="108"/>
      <c r="M129" s="111"/>
      <c r="N129" s="112"/>
      <c r="O129" s="112"/>
      <c r="P129" s="113">
        <f>SUM(P130:P183)</f>
        <v>644.31656999999996</v>
      </c>
      <c r="Q129" s="112"/>
      <c r="R129" s="113">
        <f>SUM(R130:R183)</f>
        <v>4.3400000000000001E-3</v>
      </c>
      <c r="S129" s="112"/>
      <c r="T129" s="114">
        <f>SUM(T130:T183)</f>
        <v>90.983999999999995</v>
      </c>
      <c r="AR129" s="109" t="s">
        <v>74</v>
      </c>
      <c r="AT129" s="115" t="s">
        <v>65</v>
      </c>
      <c r="AU129" s="115" t="s">
        <v>74</v>
      </c>
      <c r="AY129" s="109" t="s">
        <v>113</v>
      </c>
      <c r="BK129" s="116">
        <f>SUM(BK130:BK183)</f>
        <v>0</v>
      </c>
    </row>
    <row r="130" spans="2:65" s="1" customFormat="1" ht="24" customHeight="1">
      <c r="B130" s="118"/>
      <c r="C130" s="119" t="s">
        <v>74</v>
      </c>
      <c r="D130" s="119" t="s">
        <v>115</v>
      </c>
      <c r="E130" s="120" t="s">
        <v>509</v>
      </c>
      <c r="F130" s="121" t="s">
        <v>510</v>
      </c>
      <c r="G130" s="122" t="s">
        <v>188</v>
      </c>
      <c r="H130" s="123">
        <v>181.4</v>
      </c>
      <c r="I130" s="354"/>
      <c r="J130" s="354">
        <f>ROUND(I130*H130,2)</f>
        <v>0</v>
      </c>
      <c r="K130" s="121" t="s">
        <v>119</v>
      </c>
      <c r="L130" s="27"/>
      <c r="M130" s="124" t="s">
        <v>1</v>
      </c>
      <c r="N130" s="125" t="s">
        <v>32</v>
      </c>
      <c r="O130" s="126">
        <v>0.60299999999999998</v>
      </c>
      <c r="P130" s="126">
        <f>O130*H130</f>
        <v>109.38420000000001</v>
      </c>
      <c r="Q130" s="126">
        <v>0</v>
      </c>
      <c r="R130" s="126">
        <f>Q130*H130</f>
        <v>0</v>
      </c>
      <c r="S130" s="126">
        <v>0.23499999999999999</v>
      </c>
      <c r="T130" s="127">
        <f>S130*H130</f>
        <v>42.628999999999998</v>
      </c>
      <c r="AR130" s="128" t="s">
        <v>120</v>
      </c>
      <c r="AT130" s="128" t="s">
        <v>115</v>
      </c>
      <c r="AU130" s="128" t="s">
        <v>121</v>
      </c>
      <c r="AY130" s="15" t="s">
        <v>113</v>
      </c>
      <c r="BE130" s="129">
        <f>IF(N130="základná",J130,0)</f>
        <v>0</v>
      </c>
      <c r="BF130" s="129">
        <f>IF(N130="znížená",J130,0)</f>
        <v>0</v>
      </c>
      <c r="BG130" s="129">
        <f>IF(N130="zákl. prenesená",J130,0)</f>
        <v>0</v>
      </c>
      <c r="BH130" s="129">
        <f>IF(N130="zníž. prenesená",J130,0)</f>
        <v>0</v>
      </c>
      <c r="BI130" s="129">
        <f>IF(N130="nulová",J130,0)</f>
        <v>0</v>
      </c>
      <c r="BJ130" s="15" t="s">
        <v>121</v>
      </c>
      <c r="BK130" s="130">
        <f>ROUND(I130*H130,3)</f>
        <v>0</v>
      </c>
      <c r="BL130" s="15" t="s">
        <v>120</v>
      </c>
      <c r="BM130" s="128" t="s">
        <v>511</v>
      </c>
    </row>
    <row r="131" spans="2:65" s="12" customFormat="1">
      <c r="B131" s="131"/>
      <c r="D131" s="132" t="s">
        <v>123</v>
      </c>
      <c r="E131" s="133" t="s">
        <v>1</v>
      </c>
      <c r="F131" s="134" t="s">
        <v>512</v>
      </c>
      <c r="H131" s="135">
        <v>181.4</v>
      </c>
      <c r="I131" s="355"/>
      <c r="J131" s="355"/>
      <c r="L131" s="131"/>
      <c r="M131" s="136"/>
      <c r="N131" s="137"/>
      <c r="O131" s="137"/>
      <c r="P131" s="137"/>
      <c r="Q131" s="137"/>
      <c r="R131" s="137"/>
      <c r="S131" s="137"/>
      <c r="T131" s="138"/>
      <c r="AT131" s="133" t="s">
        <v>123</v>
      </c>
      <c r="AU131" s="133" t="s">
        <v>121</v>
      </c>
      <c r="AV131" s="12" t="s">
        <v>121</v>
      </c>
      <c r="AW131" s="12" t="s">
        <v>22</v>
      </c>
      <c r="AX131" s="12" t="s">
        <v>66</v>
      </c>
      <c r="AY131" s="133" t="s">
        <v>113</v>
      </c>
    </row>
    <row r="132" spans="2:65" s="13" customFormat="1">
      <c r="B132" s="139"/>
      <c r="D132" s="132" t="s">
        <v>123</v>
      </c>
      <c r="E132" s="140" t="s">
        <v>1</v>
      </c>
      <c r="F132" s="141" t="s">
        <v>125</v>
      </c>
      <c r="H132" s="142">
        <v>181.4</v>
      </c>
      <c r="I132" s="356"/>
      <c r="J132" s="356"/>
      <c r="L132" s="139"/>
      <c r="M132" s="143"/>
      <c r="N132" s="144"/>
      <c r="O132" s="144"/>
      <c r="P132" s="144"/>
      <c r="Q132" s="144"/>
      <c r="R132" s="144"/>
      <c r="S132" s="144"/>
      <c r="T132" s="145"/>
      <c r="AT132" s="140" t="s">
        <v>123</v>
      </c>
      <c r="AU132" s="140" t="s">
        <v>121</v>
      </c>
      <c r="AV132" s="13" t="s">
        <v>120</v>
      </c>
      <c r="AW132" s="13" t="s">
        <v>22</v>
      </c>
      <c r="AX132" s="13" t="s">
        <v>74</v>
      </c>
      <c r="AY132" s="140" t="s">
        <v>113</v>
      </c>
    </row>
    <row r="133" spans="2:65" s="1" customFormat="1" ht="24" customHeight="1">
      <c r="B133" s="118"/>
      <c r="C133" s="119" t="s">
        <v>121</v>
      </c>
      <c r="D133" s="119" t="s">
        <v>115</v>
      </c>
      <c r="E133" s="120" t="s">
        <v>513</v>
      </c>
      <c r="F133" s="121" t="s">
        <v>514</v>
      </c>
      <c r="G133" s="122" t="s">
        <v>188</v>
      </c>
      <c r="H133" s="123">
        <v>181.4</v>
      </c>
      <c r="I133" s="354"/>
      <c r="J133" s="354">
        <f>ROUND(I133*H133,2)</f>
        <v>0</v>
      </c>
      <c r="K133" s="121" t="s">
        <v>119</v>
      </c>
      <c r="L133" s="27"/>
      <c r="M133" s="124" t="s">
        <v>1</v>
      </c>
      <c r="N133" s="125" t="s">
        <v>32</v>
      </c>
      <c r="O133" s="126">
        <v>1.169</v>
      </c>
      <c r="P133" s="126">
        <f>O133*H133</f>
        <v>212.0566</v>
      </c>
      <c r="Q133" s="126">
        <v>0</v>
      </c>
      <c r="R133" s="126">
        <f>Q133*H133</f>
        <v>0</v>
      </c>
      <c r="S133" s="126">
        <v>0.22500000000000001</v>
      </c>
      <c r="T133" s="127">
        <f>S133*H133</f>
        <v>40.814999999999998</v>
      </c>
      <c r="AR133" s="128" t="s">
        <v>120</v>
      </c>
      <c r="AT133" s="128" t="s">
        <v>115</v>
      </c>
      <c r="AU133" s="128" t="s">
        <v>121</v>
      </c>
      <c r="AY133" s="15" t="s">
        <v>113</v>
      </c>
      <c r="BE133" s="129">
        <f>IF(N133="základná",J133,0)</f>
        <v>0</v>
      </c>
      <c r="BF133" s="129">
        <f>IF(N133="znížená",J133,0)</f>
        <v>0</v>
      </c>
      <c r="BG133" s="129">
        <f>IF(N133="zákl. prenesená",J133,0)</f>
        <v>0</v>
      </c>
      <c r="BH133" s="129">
        <f>IF(N133="zníž. prenesená",J133,0)</f>
        <v>0</v>
      </c>
      <c r="BI133" s="129">
        <f>IF(N133="nulová",J133,0)</f>
        <v>0</v>
      </c>
      <c r="BJ133" s="15" t="s">
        <v>121</v>
      </c>
      <c r="BK133" s="130">
        <f>ROUND(I133*H133,3)</f>
        <v>0</v>
      </c>
      <c r="BL133" s="15" t="s">
        <v>120</v>
      </c>
      <c r="BM133" s="128" t="s">
        <v>515</v>
      </c>
    </row>
    <row r="134" spans="2:65" s="12" customFormat="1">
      <c r="B134" s="131"/>
      <c r="D134" s="132" t="s">
        <v>123</v>
      </c>
      <c r="E134" s="133" t="s">
        <v>1</v>
      </c>
      <c r="F134" s="134" t="s">
        <v>512</v>
      </c>
      <c r="H134" s="135">
        <v>181.4</v>
      </c>
      <c r="I134" s="355"/>
      <c r="J134" s="355"/>
      <c r="L134" s="131"/>
      <c r="M134" s="136"/>
      <c r="N134" s="137"/>
      <c r="O134" s="137"/>
      <c r="P134" s="137"/>
      <c r="Q134" s="137"/>
      <c r="R134" s="137"/>
      <c r="S134" s="137"/>
      <c r="T134" s="138"/>
      <c r="AT134" s="133" t="s">
        <v>123</v>
      </c>
      <c r="AU134" s="133" t="s">
        <v>121</v>
      </c>
      <c r="AV134" s="12" t="s">
        <v>121</v>
      </c>
      <c r="AW134" s="12" t="s">
        <v>22</v>
      </c>
      <c r="AX134" s="12" t="s">
        <v>66</v>
      </c>
      <c r="AY134" s="133" t="s">
        <v>113</v>
      </c>
    </row>
    <row r="135" spans="2:65" s="13" customFormat="1">
      <c r="B135" s="139"/>
      <c r="D135" s="132" t="s">
        <v>123</v>
      </c>
      <c r="E135" s="140" t="s">
        <v>1</v>
      </c>
      <c r="F135" s="141" t="s">
        <v>125</v>
      </c>
      <c r="H135" s="142">
        <v>181.4</v>
      </c>
      <c r="I135" s="356"/>
      <c r="J135" s="356"/>
      <c r="L135" s="139"/>
      <c r="M135" s="143"/>
      <c r="N135" s="144"/>
      <c r="O135" s="144"/>
      <c r="P135" s="144"/>
      <c r="Q135" s="144"/>
      <c r="R135" s="144"/>
      <c r="S135" s="144"/>
      <c r="T135" s="145"/>
      <c r="AT135" s="140" t="s">
        <v>123</v>
      </c>
      <c r="AU135" s="140" t="s">
        <v>121</v>
      </c>
      <c r="AV135" s="13" t="s">
        <v>120</v>
      </c>
      <c r="AW135" s="13" t="s">
        <v>22</v>
      </c>
      <c r="AX135" s="13" t="s">
        <v>74</v>
      </c>
      <c r="AY135" s="140" t="s">
        <v>113</v>
      </c>
    </row>
    <row r="136" spans="2:65" s="1" customFormat="1" ht="24" customHeight="1">
      <c r="B136" s="118"/>
      <c r="C136" s="119" t="s">
        <v>131</v>
      </c>
      <c r="D136" s="119" t="s">
        <v>115</v>
      </c>
      <c r="E136" s="120" t="s">
        <v>116</v>
      </c>
      <c r="F136" s="121" t="s">
        <v>117</v>
      </c>
      <c r="G136" s="122" t="s">
        <v>118</v>
      </c>
      <c r="H136" s="123">
        <v>52</v>
      </c>
      <c r="I136" s="354"/>
      <c r="J136" s="354">
        <f>ROUND(I136*H136,2)</f>
        <v>0</v>
      </c>
      <c r="K136" s="121" t="s">
        <v>119</v>
      </c>
      <c r="L136" s="27"/>
      <c r="M136" s="124" t="s">
        <v>1</v>
      </c>
      <c r="N136" s="125" t="s">
        <v>32</v>
      </c>
      <c r="O136" s="126">
        <v>0.127</v>
      </c>
      <c r="P136" s="126">
        <f>O136*H136</f>
        <v>6.6040000000000001</v>
      </c>
      <c r="Q136" s="126">
        <v>0</v>
      </c>
      <c r="R136" s="126">
        <f>Q136*H136</f>
        <v>0</v>
      </c>
      <c r="S136" s="126">
        <v>0.14499999999999999</v>
      </c>
      <c r="T136" s="127">
        <f>S136*H136</f>
        <v>7.54</v>
      </c>
      <c r="AR136" s="128" t="s">
        <v>120</v>
      </c>
      <c r="AT136" s="128" t="s">
        <v>115</v>
      </c>
      <c r="AU136" s="128" t="s">
        <v>121</v>
      </c>
      <c r="AY136" s="15" t="s">
        <v>113</v>
      </c>
      <c r="BE136" s="129">
        <f>IF(N136="základná",J136,0)</f>
        <v>0</v>
      </c>
      <c r="BF136" s="129">
        <f>IF(N136="znížená",J136,0)</f>
        <v>0</v>
      </c>
      <c r="BG136" s="129">
        <f>IF(N136="zákl. prenesená",J136,0)</f>
        <v>0</v>
      </c>
      <c r="BH136" s="129">
        <f>IF(N136="zníž. prenesená",J136,0)</f>
        <v>0</v>
      </c>
      <c r="BI136" s="129">
        <f>IF(N136="nulová",J136,0)</f>
        <v>0</v>
      </c>
      <c r="BJ136" s="15" t="s">
        <v>121</v>
      </c>
      <c r="BK136" s="130">
        <f>ROUND(I136*H136,3)</f>
        <v>0</v>
      </c>
      <c r="BL136" s="15" t="s">
        <v>120</v>
      </c>
      <c r="BM136" s="128" t="s">
        <v>516</v>
      </c>
    </row>
    <row r="137" spans="2:65" s="12" customFormat="1">
      <c r="B137" s="131"/>
      <c r="D137" s="132" t="s">
        <v>123</v>
      </c>
      <c r="E137" s="133" t="s">
        <v>1</v>
      </c>
      <c r="F137" s="134" t="s">
        <v>357</v>
      </c>
      <c r="H137" s="135">
        <v>52</v>
      </c>
      <c r="I137" s="355"/>
      <c r="J137" s="355"/>
      <c r="L137" s="131"/>
      <c r="M137" s="136"/>
      <c r="N137" s="137"/>
      <c r="O137" s="137"/>
      <c r="P137" s="137"/>
      <c r="Q137" s="137"/>
      <c r="R137" s="137"/>
      <c r="S137" s="137"/>
      <c r="T137" s="138"/>
      <c r="AT137" s="133" t="s">
        <v>123</v>
      </c>
      <c r="AU137" s="133" t="s">
        <v>121</v>
      </c>
      <c r="AV137" s="12" t="s">
        <v>121</v>
      </c>
      <c r="AW137" s="12" t="s">
        <v>22</v>
      </c>
      <c r="AX137" s="12" t="s">
        <v>66</v>
      </c>
      <c r="AY137" s="133" t="s">
        <v>113</v>
      </c>
    </row>
    <row r="138" spans="2:65" s="13" customFormat="1">
      <c r="B138" s="139"/>
      <c r="D138" s="132" t="s">
        <v>123</v>
      </c>
      <c r="E138" s="140" t="s">
        <v>1</v>
      </c>
      <c r="F138" s="141" t="s">
        <v>125</v>
      </c>
      <c r="H138" s="142">
        <v>52</v>
      </c>
      <c r="I138" s="356"/>
      <c r="J138" s="356"/>
      <c r="L138" s="139"/>
      <c r="M138" s="143"/>
      <c r="N138" s="144"/>
      <c r="O138" s="144"/>
      <c r="P138" s="144"/>
      <c r="Q138" s="144"/>
      <c r="R138" s="144"/>
      <c r="S138" s="144"/>
      <c r="T138" s="145"/>
      <c r="AT138" s="140" t="s">
        <v>123</v>
      </c>
      <c r="AU138" s="140" t="s">
        <v>121</v>
      </c>
      <c r="AV138" s="13" t="s">
        <v>120</v>
      </c>
      <c r="AW138" s="13" t="s">
        <v>22</v>
      </c>
      <c r="AX138" s="13" t="s">
        <v>74</v>
      </c>
      <c r="AY138" s="140" t="s">
        <v>113</v>
      </c>
    </row>
    <row r="139" spans="2:65" s="1" customFormat="1" ht="24" customHeight="1">
      <c r="B139" s="118"/>
      <c r="C139" s="119" t="s">
        <v>120</v>
      </c>
      <c r="D139" s="119" t="s">
        <v>115</v>
      </c>
      <c r="E139" s="120" t="s">
        <v>126</v>
      </c>
      <c r="F139" s="121" t="s">
        <v>127</v>
      </c>
      <c r="G139" s="122" t="s">
        <v>128</v>
      </c>
      <c r="H139" s="123">
        <v>102.908</v>
      </c>
      <c r="I139" s="354"/>
      <c r="J139" s="354">
        <f>ROUND(I139*H139,2)</f>
        <v>0</v>
      </c>
      <c r="K139" s="121" t="s">
        <v>119</v>
      </c>
      <c r="L139" s="27"/>
      <c r="M139" s="124" t="s">
        <v>1</v>
      </c>
      <c r="N139" s="125" t="s">
        <v>32</v>
      </c>
      <c r="O139" s="126">
        <v>1.2E-2</v>
      </c>
      <c r="P139" s="126">
        <f>O139*H139</f>
        <v>1.2349000000000001</v>
      </c>
      <c r="Q139" s="126">
        <v>0</v>
      </c>
      <c r="R139" s="126">
        <f>Q139*H139</f>
        <v>0</v>
      </c>
      <c r="S139" s="126">
        <v>0</v>
      </c>
      <c r="T139" s="127">
        <f>S139*H139</f>
        <v>0</v>
      </c>
      <c r="AR139" s="128" t="s">
        <v>120</v>
      </c>
      <c r="AT139" s="128" t="s">
        <v>115</v>
      </c>
      <c r="AU139" s="128" t="s">
        <v>121</v>
      </c>
      <c r="AY139" s="15" t="s">
        <v>113</v>
      </c>
      <c r="BE139" s="129">
        <f>IF(N139="základná",J139,0)</f>
        <v>0</v>
      </c>
      <c r="BF139" s="129">
        <f>IF(N139="znížená",J139,0)</f>
        <v>0</v>
      </c>
      <c r="BG139" s="129">
        <f>IF(N139="zákl. prenesená",J139,0)</f>
        <v>0</v>
      </c>
      <c r="BH139" s="129">
        <f>IF(N139="zníž. prenesená",J139,0)</f>
        <v>0</v>
      </c>
      <c r="BI139" s="129">
        <f>IF(N139="nulová",J139,0)</f>
        <v>0</v>
      </c>
      <c r="BJ139" s="15" t="s">
        <v>121</v>
      </c>
      <c r="BK139" s="130">
        <f>ROUND(I139*H139,3)</f>
        <v>0</v>
      </c>
      <c r="BL139" s="15" t="s">
        <v>120</v>
      </c>
      <c r="BM139" s="128" t="s">
        <v>517</v>
      </c>
    </row>
    <row r="140" spans="2:65" s="12" customFormat="1">
      <c r="B140" s="131"/>
      <c r="D140" s="132" t="s">
        <v>123</v>
      </c>
      <c r="E140" s="133" t="s">
        <v>1</v>
      </c>
      <c r="F140" s="134" t="s">
        <v>518</v>
      </c>
      <c r="H140" s="135">
        <v>102.908</v>
      </c>
      <c r="I140" s="355"/>
      <c r="J140" s="355"/>
      <c r="L140" s="131"/>
      <c r="M140" s="136"/>
      <c r="N140" s="137"/>
      <c r="O140" s="137"/>
      <c r="P140" s="137"/>
      <c r="Q140" s="137"/>
      <c r="R140" s="137"/>
      <c r="S140" s="137"/>
      <c r="T140" s="138"/>
      <c r="AT140" s="133" t="s">
        <v>123</v>
      </c>
      <c r="AU140" s="133" t="s">
        <v>121</v>
      </c>
      <c r="AV140" s="12" t="s">
        <v>121</v>
      </c>
      <c r="AW140" s="12" t="s">
        <v>22</v>
      </c>
      <c r="AX140" s="12" t="s">
        <v>66</v>
      </c>
      <c r="AY140" s="133" t="s">
        <v>113</v>
      </c>
    </row>
    <row r="141" spans="2:65" s="13" customFormat="1">
      <c r="B141" s="139"/>
      <c r="D141" s="132" t="s">
        <v>123</v>
      </c>
      <c r="E141" s="140" t="s">
        <v>1</v>
      </c>
      <c r="F141" s="141" t="s">
        <v>125</v>
      </c>
      <c r="H141" s="142">
        <v>102.908</v>
      </c>
      <c r="I141" s="356"/>
      <c r="J141" s="356"/>
      <c r="L141" s="139"/>
      <c r="M141" s="143"/>
      <c r="N141" s="144"/>
      <c r="O141" s="144"/>
      <c r="P141" s="144"/>
      <c r="Q141" s="144"/>
      <c r="R141" s="144"/>
      <c r="S141" s="144"/>
      <c r="T141" s="145"/>
      <c r="AT141" s="140" t="s">
        <v>123</v>
      </c>
      <c r="AU141" s="140" t="s">
        <v>121</v>
      </c>
      <c r="AV141" s="13" t="s">
        <v>120</v>
      </c>
      <c r="AW141" s="13" t="s">
        <v>22</v>
      </c>
      <c r="AX141" s="13" t="s">
        <v>74</v>
      </c>
      <c r="AY141" s="140" t="s">
        <v>113</v>
      </c>
    </row>
    <row r="142" spans="2:65" s="1" customFormat="1" ht="24" customHeight="1">
      <c r="B142" s="118"/>
      <c r="C142" s="119" t="s">
        <v>140</v>
      </c>
      <c r="D142" s="119" t="s">
        <v>115</v>
      </c>
      <c r="E142" s="120" t="s">
        <v>132</v>
      </c>
      <c r="F142" s="121" t="s">
        <v>133</v>
      </c>
      <c r="G142" s="122" t="s">
        <v>128</v>
      </c>
      <c r="H142" s="123">
        <v>54.63</v>
      </c>
      <c r="I142" s="354"/>
      <c r="J142" s="354">
        <f>ROUND(I142*H142,2)</f>
        <v>0</v>
      </c>
      <c r="K142" s="121" t="s">
        <v>1</v>
      </c>
      <c r="L142" s="27"/>
      <c r="M142" s="124" t="s">
        <v>1</v>
      </c>
      <c r="N142" s="125" t="s">
        <v>32</v>
      </c>
      <c r="O142" s="126">
        <v>0.11799999999999999</v>
      </c>
      <c r="P142" s="126">
        <f>O142*H142</f>
        <v>6.4463400000000002</v>
      </c>
      <c r="Q142" s="126">
        <v>0</v>
      </c>
      <c r="R142" s="126">
        <f>Q142*H142</f>
        <v>0</v>
      </c>
      <c r="S142" s="126">
        <v>0</v>
      </c>
      <c r="T142" s="127">
        <f>S142*H142</f>
        <v>0</v>
      </c>
      <c r="AR142" s="128" t="s">
        <v>120</v>
      </c>
      <c r="AT142" s="128" t="s">
        <v>115</v>
      </c>
      <c r="AU142" s="128" t="s">
        <v>121</v>
      </c>
      <c r="AY142" s="15" t="s">
        <v>113</v>
      </c>
      <c r="BE142" s="129">
        <f>IF(N142="základná",J142,0)</f>
        <v>0</v>
      </c>
      <c r="BF142" s="129">
        <f>IF(N142="znížená",J142,0)</f>
        <v>0</v>
      </c>
      <c r="BG142" s="129">
        <f>IF(N142="zákl. prenesená",J142,0)</f>
        <v>0</v>
      </c>
      <c r="BH142" s="129">
        <f>IF(N142="zníž. prenesená",J142,0)</f>
        <v>0</v>
      </c>
      <c r="BI142" s="129">
        <f>IF(N142="nulová",J142,0)</f>
        <v>0</v>
      </c>
      <c r="BJ142" s="15" t="s">
        <v>121</v>
      </c>
      <c r="BK142" s="130">
        <f>ROUND(I142*H142,3)</f>
        <v>0</v>
      </c>
      <c r="BL142" s="15" t="s">
        <v>120</v>
      </c>
      <c r="BM142" s="128" t="s">
        <v>519</v>
      </c>
    </row>
    <row r="143" spans="2:65" s="12" customFormat="1">
      <c r="B143" s="131"/>
      <c r="D143" s="132" t="s">
        <v>123</v>
      </c>
      <c r="E143" s="133" t="s">
        <v>1</v>
      </c>
      <c r="F143" s="134" t="s">
        <v>520</v>
      </c>
      <c r="H143" s="135">
        <v>54.63</v>
      </c>
      <c r="I143" s="355"/>
      <c r="J143" s="355"/>
      <c r="L143" s="131"/>
      <c r="M143" s="136"/>
      <c r="N143" s="137"/>
      <c r="O143" s="137"/>
      <c r="P143" s="137"/>
      <c r="Q143" s="137"/>
      <c r="R143" s="137"/>
      <c r="S143" s="137"/>
      <c r="T143" s="138"/>
      <c r="AT143" s="133" t="s">
        <v>123</v>
      </c>
      <c r="AU143" s="133" t="s">
        <v>121</v>
      </c>
      <c r="AV143" s="12" t="s">
        <v>121</v>
      </c>
      <c r="AW143" s="12" t="s">
        <v>22</v>
      </c>
      <c r="AX143" s="12" t="s">
        <v>66</v>
      </c>
      <c r="AY143" s="133" t="s">
        <v>113</v>
      </c>
    </row>
    <row r="144" spans="2:65" s="13" customFormat="1">
      <c r="B144" s="139"/>
      <c r="D144" s="132" t="s">
        <v>123</v>
      </c>
      <c r="E144" s="140" t="s">
        <v>1</v>
      </c>
      <c r="F144" s="141" t="s">
        <v>125</v>
      </c>
      <c r="H144" s="142">
        <v>54.63</v>
      </c>
      <c r="I144" s="356"/>
      <c r="J144" s="356"/>
      <c r="L144" s="139"/>
      <c r="M144" s="143"/>
      <c r="N144" s="144"/>
      <c r="O144" s="144"/>
      <c r="P144" s="144"/>
      <c r="Q144" s="144"/>
      <c r="R144" s="144"/>
      <c r="S144" s="144"/>
      <c r="T144" s="145"/>
      <c r="AT144" s="140" t="s">
        <v>123</v>
      </c>
      <c r="AU144" s="140" t="s">
        <v>121</v>
      </c>
      <c r="AV144" s="13" t="s">
        <v>120</v>
      </c>
      <c r="AW144" s="13" t="s">
        <v>22</v>
      </c>
      <c r="AX144" s="13" t="s">
        <v>74</v>
      </c>
      <c r="AY144" s="140" t="s">
        <v>113</v>
      </c>
    </row>
    <row r="145" spans="2:65" s="1" customFormat="1" ht="24" customHeight="1">
      <c r="B145" s="118"/>
      <c r="C145" s="119" t="s">
        <v>145</v>
      </c>
      <c r="D145" s="119" t="s">
        <v>115</v>
      </c>
      <c r="E145" s="120" t="s">
        <v>136</v>
      </c>
      <c r="F145" s="121" t="s">
        <v>137</v>
      </c>
      <c r="G145" s="122" t="s">
        <v>128</v>
      </c>
      <c r="H145" s="123">
        <v>344.17399999999998</v>
      </c>
      <c r="I145" s="354"/>
      <c r="J145" s="354">
        <f>ROUND(I145*H145,2)</f>
        <v>0</v>
      </c>
      <c r="K145" s="121" t="s">
        <v>119</v>
      </c>
      <c r="L145" s="27"/>
      <c r="M145" s="124" t="s">
        <v>1</v>
      </c>
      <c r="N145" s="125" t="s">
        <v>32</v>
      </c>
      <c r="O145" s="126">
        <v>0.24299999999999999</v>
      </c>
      <c r="P145" s="126">
        <f>O145*H145</f>
        <v>83.634280000000004</v>
      </c>
      <c r="Q145" s="126">
        <v>0</v>
      </c>
      <c r="R145" s="126">
        <f>Q145*H145</f>
        <v>0</v>
      </c>
      <c r="S145" s="126">
        <v>0</v>
      </c>
      <c r="T145" s="127">
        <f>S145*H145</f>
        <v>0</v>
      </c>
      <c r="AR145" s="128" t="s">
        <v>120</v>
      </c>
      <c r="AT145" s="128" t="s">
        <v>115</v>
      </c>
      <c r="AU145" s="128" t="s">
        <v>121</v>
      </c>
      <c r="AY145" s="15" t="s">
        <v>113</v>
      </c>
      <c r="BE145" s="129">
        <f>IF(N145="základná",J145,0)</f>
        <v>0</v>
      </c>
      <c r="BF145" s="129">
        <f>IF(N145="znížená",J145,0)</f>
        <v>0</v>
      </c>
      <c r="BG145" s="129">
        <f>IF(N145="zákl. prenesená",J145,0)</f>
        <v>0</v>
      </c>
      <c r="BH145" s="129">
        <f>IF(N145="zníž. prenesená",J145,0)</f>
        <v>0</v>
      </c>
      <c r="BI145" s="129">
        <f>IF(N145="nulová",J145,0)</f>
        <v>0</v>
      </c>
      <c r="BJ145" s="15" t="s">
        <v>121</v>
      </c>
      <c r="BK145" s="130">
        <f>ROUND(I145*H145,3)</f>
        <v>0</v>
      </c>
      <c r="BL145" s="15" t="s">
        <v>120</v>
      </c>
      <c r="BM145" s="128" t="s">
        <v>521</v>
      </c>
    </row>
    <row r="146" spans="2:65" s="12" customFormat="1">
      <c r="B146" s="131"/>
      <c r="D146" s="132" t="s">
        <v>123</v>
      </c>
      <c r="E146" s="133" t="s">
        <v>1</v>
      </c>
      <c r="F146" s="134" t="s">
        <v>522</v>
      </c>
      <c r="H146" s="135">
        <v>307.524</v>
      </c>
      <c r="I146" s="355"/>
      <c r="J146" s="355"/>
      <c r="L146" s="131"/>
      <c r="M146" s="136"/>
      <c r="N146" s="137"/>
      <c r="O146" s="137"/>
      <c r="P146" s="137"/>
      <c r="Q146" s="137"/>
      <c r="R146" s="137"/>
      <c r="S146" s="137"/>
      <c r="T146" s="138"/>
      <c r="AT146" s="133" t="s">
        <v>123</v>
      </c>
      <c r="AU146" s="133" t="s">
        <v>121</v>
      </c>
      <c r="AV146" s="12" t="s">
        <v>121</v>
      </c>
      <c r="AW146" s="12" t="s">
        <v>22</v>
      </c>
      <c r="AX146" s="12" t="s">
        <v>66</v>
      </c>
      <c r="AY146" s="133" t="s">
        <v>113</v>
      </c>
    </row>
    <row r="147" spans="2:65" s="12" customFormat="1">
      <c r="B147" s="131"/>
      <c r="D147" s="132" t="s">
        <v>123</v>
      </c>
      <c r="E147" s="133" t="s">
        <v>1</v>
      </c>
      <c r="F147" s="134" t="s">
        <v>523</v>
      </c>
      <c r="H147" s="135">
        <v>36.65</v>
      </c>
      <c r="I147" s="355"/>
      <c r="J147" s="355"/>
      <c r="L147" s="131"/>
      <c r="M147" s="136"/>
      <c r="N147" s="137"/>
      <c r="O147" s="137"/>
      <c r="P147" s="137"/>
      <c r="Q147" s="137"/>
      <c r="R147" s="137"/>
      <c r="S147" s="137"/>
      <c r="T147" s="138"/>
      <c r="AT147" s="133" t="s">
        <v>123</v>
      </c>
      <c r="AU147" s="133" t="s">
        <v>121</v>
      </c>
      <c r="AV147" s="12" t="s">
        <v>121</v>
      </c>
      <c r="AW147" s="12" t="s">
        <v>22</v>
      </c>
      <c r="AX147" s="12" t="s">
        <v>66</v>
      </c>
      <c r="AY147" s="133" t="s">
        <v>113</v>
      </c>
    </row>
    <row r="148" spans="2:65" s="13" customFormat="1">
      <c r="B148" s="139"/>
      <c r="D148" s="132" t="s">
        <v>123</v>
      </c>
      <c r="E148" s="140" t="s">
        <v>1</v>
      </c>
      <c r="F148" s="141" t="s">
        <v>125</v>
      </c>
      <c r="H148" s="142">
        <v>344.17399999999998</v>
      </c>
      <c r="I148" s="356"/>
      <c r="J148" s="356"/>
      <c r="L148" s="139"/>
      <c r="M148" s="143"/>
      <c r="N148" s="144"/>
      <c r="O148" s="144"/>
      <c r="P148" s="144"/>
      <c r="Q148" s="144"/>
      <c r="R148" s="144"/>
      <c r="S148" s="144"/>
      <c r="T148" s="145"/>
      <c r="AT148" s="140" t="s">
        <v>123</v>
      </c>
      <c r="AU148" s="140" t="s">
        <v>121</v>
      </c>
      <c r="AV148" s="13" t="s">
        <v>120</v>
      </c>
      <c r="AW148" s="13" t="s">
        <v>22</v>
      </c>
      <c r="AX148" s="13" t="s">
        <v>74</v>
      </c>
      <c r="AY148" s="140" t="s">
        <v>113</v>
      </c>
    </row>
    <row r="149" spans="2:65" s="1" customFormat="1" ht="24" customHeight="1">
      <c r="B149" s="118"/>
      <c r="C149" s="119" t="s">
        <v>150</v>
      </c>
      <c r="D149" s="119" t="s">
        <v>115</v>
      </c>
      <c r="E149" s="120" t="s">
        <v>141</v>
      </c>
      <c r="F149" s="121" t="s">
        <v>142</v>
      </c>
      <c r="G149" s="122" t="s">
        <v>128</v>
      </c>
      <c r="H149" s="123">
        <v>344.17399999999998</v>
      </c>
      <c r="I149" s="354"/>
      <c r="J149" s="354">
        <f>ROUND(I149*H149,2)</f>
        <v>0</v>
      </c>
      <c r="K149" s="121" t="s">
        <v>119</v>
      </c>
      <c r="L149" s="27"/>
      <c r="M149" s="124" t="s">
        <v>1</v>
      </c>
      <c r="N149" s="125" t="s">
        <v>32</v>
      </c>
      <c r="O149" s="126">
        <v>5.6000000000000001E-2</v>
      </c>
      <c r="P149" s="126">
        <f>O149*H149</f>
        <v>19.27374</v>
      </c>
      <c r="Q149" s="126">
        <v>0</v>
      </c>
      <c r="R149" s="126">
        <f>Q149*H149</f>
        <v>0</v>
      </c>
      <c r="S149" s="126">
        <v>0</v>
      </c>
      <c r="T149" s="127">
        <f>S149*H149</f>
        <v>0</v>
      </c>
      <c r="AR149" s="128" t="s">
        <v>120</v>
      </c>
      <c r="AT149" s="128" t="s">
        <v>115</v>
      </c>
      <c r="AU149" s="128" t="s">
        <v>121</v>
      </c>
      <c r="AY149" s="15" t="s">
        <v>113</v>
      </c>
      <c r="BE149" s="129">
        <f>IF(N149="základná",J149,0)</f>
        <v>0</v>
      </c>
      <c r="BF149" s="129">
        <f>IF(N149="znížená",J149,0)</f>
        <v>0</v>
      </c>
      <c r="BG149" s="129">
        <f>IF(N149="zákl. prenesená",J149,0)</f>
        <v>0</v>
      </c>
      <c r="BH149" s="129">
        <f>IF(N149="zníž. prenesená",J149,0)</f>
        <v>0</v>
      </c>
      <c r="BI149" s="129">
        <f>IF(N149="nulová",J149,0)</f>
        <v>0</v>
      </c>
      <c r="BJ149" s="15" t="s">
        <v>121</v>
      </c>
      <c r="BK149" s="130">
        <f>ROUND(I149*H149,3)</f>
        <v>0</v>
      </c>
      <c r="BL149" s="15" t="s">
        <v>120</v>
      </c>
      <c r="BM149" s="128" t="s">
        <v>524</v>
      </c>
    </row>
    <row r="150" spans="2:65" s="1" customFormat="1" ht="24" customHeight="1">
      <c r="B150" s="118"/>
      <c r="C150" s="119" t="s">
        <v>155</v>
      </c>
      <c r="D150" s="119" t="s">
        <v>115</v>
      </c>
      <c r="E150" s="120" t="s">
        <v>525</v>
      </c>
      <c r="F150" s="121" t="s">
        <v>526</v>
      </c>
      <c r="G150" s="122" t="s">
        <v>128</v>
      </c>
      <c r="H150" s="123">
        <v>13.837999999999999</v>
      </c>
      <c r="I150" s="354"/>
      <c r="J150" s="354">
        <f>ROUND(I150*H150,2)</f>
        <v>0</v>
      </c>
      <c r="K150" s="121" t="s">
        <v>119</v>
      </c>
      <c r="L150" s="27"/>
      <c r="M150" s="124" t="s">
        <v>1</v>
      </c>
      <c r="N150" s="125" t="s">
        <v>32</v>
      </c>
      <c r="O150" s="126">
        <v>2.806</v>
      </c>
      <c r="P150" s="126">
        <f>O150*H150</f>
        <v>38.829430000000002</v>
      </c>
      <c r="Q150" s="126">
        <v>0</v>
      </c>
      <c r="R150" s="126">
        <f>Q150*H150</f>
        <v>0</v>
      </c>
      <c r="S150" s="126">
        <v>0</v>
      </c>
      <c r="T150" s="127">
        <f>S150*H150</f>
        <v>0</v>
      </c>
      <c r="AR150" s="128" t="s">
        <v>120</v>
      </c>
      <c r="AT150" s="128" t="s">
        <v>115</v>
      </c>
      <c r="AU150" s="128" t="s">
        <v>121</v>
      </c>
      <c r="AY150" s="15" t="s">
        <v>113</v>
      </c>
      <c r="BE150" s="129">
        <f>IF(N150="základná",J150,0)</f>
        <v>0</v>
      </c>
      <c r="BF150" s="129">
        <f>IF(N150="znížená",J150,0)</f>
        <v>0</v>
      </c>
      <c r="BG150" s="129">
        <f>IF(N150="zákl. prenesená",J150,0)</f>
        <v>0</v>
      </c>
      <c r="BH150" s="129">
        <f>IF(N150="zníž. prenesená",J150,0)</f>
        <v>0</v>
      </c>
      <c r="BI150" s="129">
        <f>IF(N150="nulová",J150,0)</f>
        <v>0</v>
      </c>
      <c r="BJ150" s="15" t="s">
        <v>121</v>
      </c>
      <c r="BK150" s="130">
        <f>ROUND(I150*H150,3)</f>
        <v>0</v>
      </c>
      <c r="BL150" s="15" t="s">
        <v>120</v>
      </c>
      <c r="BM150" s="128" t="s">
        <v>527</v>
      </c>
    </row>
    <row r="151" spans="2:65" s="12" customFormat="1">
      <c r="B151" s="131"/>
      <c r="D151" s="132" t="s">
        <v>123</v>
      </c>
      <c r="E151" s="133" t="s">
        <v>1</v>
      </c>
      <c r="F151" s="134" t="s">
        <v>528</v>
      </c>
      <c r="H151" s="135">
        <v>13.837999999999999</v>
      </c>
      <c r="I151" s="355"/>
      <c r="J151" s="355"/>
      <c r="L151" s="131"/>
      <c r="M151" s="136"/>
      <c r="N151" s="137"/>
      <c r="O151" s="137"/>
      <c r="P151" s="137"/>
      <c r="Q151" s="137"/>
      <c r="R151" s="137"/>
      <c r="S151" s="137"/>
      <c r="T151" s="138"/>
      <c r="AT151" s="133" t="s">
        <v>123</v>
      </c>
      <c r="AU151" s="133" t="s">
        <v>121</v>
      </c>
      <c r="AV151" s="12" t="s">
        <v>121</v>
      </c>
      <c r="AW151" s="12" t="s">
        <v>22</v>
      </c>
      <c r="AX151" s="12" t="s">
        <v>66</v>
      </c>
      <c r="AY151" s="133" t="s">
        <v>113</v>
      </c>
    </row>
    <row r="152" spans="2:65" s="13" customFormat="1">
      <c r="B152" s="139"/>
      <c r="D152" s="132" t="s">
        <v>123</v>
      </c>
      <c r="E152" s="140" t="s">
        <v>1</v>
      </c>
      <c r="F152" s="141" t="s">
        <v>125</v>
      </c>
      <c r="H152" s="142">
        <v>13.837999999999999</v>
      </c>
      <c r="I152" s="356"/>
      <c r="J152" s="356"/>
      <c r="L152" s="139"/>
      <c r="M152" s="143"/>
      <c r="N152" s="144"/>
      <c r="O152" s="144"/>
      <c r="P152" s="144"/>
      <c r="Q152" s="144"/>
      <c r="R152" s="144"/>
      <c r="S152" s="144"/>
      <c r="T152" s="145"/>
      <c r="AT152" s="140" t="s">
        <v>123</v>
      </c>
      <c r="AU152" s="140" t="s">
        <v>121</v>
      </c>
      <c r="AV152" s="13" t="s">
        <v>120</v>
      </c>
      <c r="AW152" s="13" t="s">
        <v>22</v>
      </c>
      <c r="AX152" s="13" t="s">
        <v>74</v>
      </c>
      <c r="AY152" s="140" t="s">
        <v>113</v>
      </c>
    </row>
    <row r="153" spans="2:65" s="1" customFormat="1" ht="16.5" customHeight="1">
      <c r="B153" s="118"/>
      <c r="C153" s="119" t="s">
        <v>159</v>
      </c>
      <c r="D153" s="119" t="s">
        <v>115</v>
      </c>
      <c r="E153" s="120" t="s">
        <v>151</v>
      </c>
      <c r="F153" s="121" t="s">
        <v>152</v>
      </c>
      <c r="G153" s="122" t="s">
        <v>128</v>
      </c>
      <c r="H153" s="123">
        <v>32.100999999999999</v>
      </c>
      <c r="I153" s="354"/>
      <c r="J153" s="354">
        <f>ROUND(I153*H153,2)</f>
        <v>0</v>
      </c>
      <c r="K153" s="121" t="s">
        <v>119</v>
      </c>
      <c r="L153" s="27"/>
      <c r="M153" s="124" t="s">
        <v>1</v>
      </c>
      <c r="N153" s="125" t="s">
        <v>32</v>
      </c>
      <c r="O153" s="126">
        <v>1.3009999999999999</v>
      </c>
      <c r="P153" s="126">
        <f>O153*H153</f>
        <v>41.763399999999997</v>
      </c>
      <c r="Q153" s="126">
        <v>0</v>
      </c>
      <c r="R153" s="126">
        <f>Q153*H153</f>
        <v>0</v>
      </c>
      <c r="S153" s="126">
        <v>0</v>
      </c>
      <c r="T153" s="127">
        <f>S153*H153</f>
        <v>0</v>
      </c>
      <c r="AR153" s="128" t="s">
        <v>120</v>
      </c>
      <c r="AT153" s="128" t="s">
        <v>115</v>
      </c>
      <c r="AU153" s="128" t="s">
        <v>121</v>
      </c>
      <c r="AY153" s="15" t="s">
        <v>113</v>
      </c>
      <c r="BE153" s="129">
        <f>IF(N153="základná",J153,0)</f>
        <v>0</v>
      </c>
      <c r="BF153" s="129">
        <f>IF(N153="znížená",J153,0)</f>
        <v>0</v>
      </c>
      <c r="BG153" s="129">
        <f>IF(N153="zákl. prenesená",J153,0)</f>
        <v>0</v>
      </c>
      <c r="BH153" s="129">
        <f>IF(N153="zníž. prenesená",J153,0)</f>
        <v>0</v>
      </c>
      <c r="BI153" s="129">
        <f>IF(N153="nulová",J153,0)</f>
        <v>0</v>
      </c>
      <c r="BJ153" s="15" t="s">
        <v>121</v>
      </c>
      <c r="BK153" s="130">
        <f>ROUND(I153*H153,3)</f>
        <v>0</v>
      </c>
      <c r="BL153" s="15" t="s">
        <v>120</v>
      </c>
      <c r="BM153" s="128" t="s">
        <v>529</v>
      </c>
    </row>
    <row r="154" spans="2:65" s="12" customFormat="1">
      <c r="B154" s="131"/>
      <c r="D154" s="132" t="s">
        <v>123</v>
      </c>
      <c r="E154" s="133" t="s">
        <v>1</v>
      </c>
      <c r="F154" s="134" t="s">
        <v>530</v>
      </c>
      <c r="H154" s="135">
        <v>32.100999999999999</v>
      </c>
      <c r="I154" s="355"/>
      <c r="J154" s="355"/>
      <c r="L154" s="131"/>
      <c r="M154" s="136"/>
      <c r="N154" s="137"/>
      <c r="O154" s="137"/>
      <c r="P154" s="137"/>
      <c r="Q154" s="137"/>
      <c r="R154" s="137"/>
      <c r="S154" s="137"/>
      <c r="T154" s="138"/>
      <c r="AT154" s="133" t="s">
        <v>123</v>
      </c>
      <c r="AU154" s="133" t="s">
        <v>121</v>
      </c>
      <c r="AV154" s="12" t="s">
        <v>121</v>
      </c>
      <c r="AW154" s="12" t="s">
        <v>22</v>
      </c>
      <c r="AX154" s="12" t="s">
        <v>66</v>
      </c>
      <c r="AY154" s="133" t="s">
        <v>113</v>
      </c>
    </row>
    <row r="155" spans="2:65" s="13" customFormat="1">
      <c r="B155" s="139"/>
      <c r="D155" s="132" t="s">
        <v>123</v>
      </c>
      <c r="E155" s="140" t="s">
        <v>1</v>
      </c>
      <c r="F155" s="141" t="s">
        <v>125</v>
      </c>
      <c r="H155" s="142">
        <v>32.100999999999999</v>
      </c>
      <c r="I155" s="356"/>
      <c r="J155" s="356"/>
      <c r="L155" s="139"/>
      <c r="M155" s="143"/>
      <c r="N155" s="144"/>
      <c r="O155" s="144"/>
      <c r="P155" s="144"/>
      <c r="Q155" s="144"/>
      <c r="R155" s="144"/>
      <c r="S155" s="144"/>
      <c r="T155" s="145"/>
      <c r="AT155" s="140" t="s">
        <v>123</v>
      </c>
      <c r="AU155" s="140" t="s">
        <v>121</v>
      </c>
      <c r="AV155" s="13" t="s">
        <v>120</v>
      </c>
      <c r="AW155" s="13" t="s">
        <v>22</v>
      </c>
      <c r="AX155" s="13" t="s">
        <v>74</v>
      </c>
      <c r="AY155" s="140" t="s">
        <v>113</v>
      </c>
    </row>
    <row r="156" spans="2:65" s="1" customFormat="1" ht="36" customHeight="1">
      <c r="B156" s="118"/>
      <c r="C156" s="119" t="s">
        <v>164</v>
      </c>
      <c r="D156" s="119" t="s">
        <v>115</v>
      </c>
      <c r="E156" s="120" t="s">
        <v>156</v>
      </c>
      <c r="F156" s="121" t="s">
        <v>157</v>
      </c>
      <c r="G156" s="122" t="s">
        <v>128</v>
      </c>
      <c r="H156" s="123">
        <v>32.100999999999999</v>
      </c>
      <c r="I156" s="354"/>
      <c r="J156" s="354">
        <f>ROUND(I156*H156,2)</f>
        <v>0</v>
      </c>
      <c r="K156" s="121" t="s">
        <v>119</v>
      </c>
      <c r="L156" s="27"/>
      <c r="M156" s="124" t="s">
        <v>1</v>
      </c>
      <c r="N156" s="125" t="s">
        <v>32</v>
      </c>
      <c r="O156" s="126">
        <v>0.61299999999999999</v>
      </c>
      <c r="P156" s="126">
        <f>O156*H156</f>
        <v>19.677910000000001</v>
      </c>
      <c r="Q156" s="126">
        <v>0</v>
      </c>
      <c r="R156" s="126">
        <f>Q156*H156</f>
        <v>0</v>
      </c>
      <c r="S156" s="126">
        <v>0</v>
      </c>
      <c r="T156" s="127">
        <f>S156*H156</f>
        <v>0</v>
      </c>
      <c r="AR156" s="128" t="s">
        <v>120</v>
      </c>
      <c r="AT156" s="128" t="s">
        <v>115</v>
      </c>
      <c r="AU156" s="128" t="s">
        <v>121</v>
      </c>
      <c r="AY156" s="15" t="s">
        <v>113</v>
      </c>
      <c r="BE156" s="129">
        <f>IF(N156="základná",J156,0)</f>
        <v>0</v>
      </c>
      <c r="BF156" s="129">
        <f>IF(N156="znížená",J156,0)</f>
        <v>0</v>
      </c>
      <c r="BG156" s="129">
        <f>IF(N156="zákl. prenesená",J156,0)</f>
        <v>0</v>
      </c>
      <c r="BH156" s="129">
        <f>IF(N156="zníž. prenesená",J156,0)</f>
        <v>0</v>
      </c>
      <c r="BI156" s="129">
        <f>IF(N156="nulová",J156,0)</f>
        <v>0</v>
      </c>
      <c r="BJ156" s="15" t="s">
        <v>121</v>
      </c>
      <c r="BK156" s="130">
        <f>ROUND(I156*H156,3)</f>
        <v>0</v>
      </c>
      <c r="BL156" s="15" t="s">
        <v>120</v>
      </c>
      <c r="BM156" s="128" t="s">
        <v>531</v>
      </c>
    </row>
    <row r="157" spans="2:65" s="1" customFormat="1" ht="36" customHeight="1">
      <c r="B157" s="118"/>
      <c r="C157" s="119" t="s">
        <v>169</v>
      </c>
      <c r="D157" s="119" t="s">
        <v>115</v>
      </c>
      <c r="E157" s="120" t="s">
        <v>160</v>
      </c>
      <c r="F157" s="121" t="s">
        <v>161</v>
      </c>
      <c r="G157" s="122" t="s">
        <v>128</v>
      </c>
      <c r="H157" s="123">
        <v>444.74299999999999</v>
      </c>
      <c r="I157" s="354"/>
      <c r="J157" s="354">
        <f>ROUND(I157*H157,2)</f>
        <v>0</v>
      </c>
      <c r="K157" s="121" t="s">
        <v>119</v>
      </c>
      <c r="L157" s="27"/>
      <c r="M157" s="124" t="s">
        <v>1</v>
      </c>
      <c r="N157" s="125" t="s">
        <v>32</v>
      </c>
      <c r="O157" s="126">
        <v>4.4999999999999998E-2</v>
      </c>
      <c r="P157" s="126">
        <f>O157*H157</f>
        <v>20.013439999999999</v>
      </c>
      <c r="Q157" s="126">
        <v>0</v>
      </c>
      <c r="R157" s="126">
        <f>Q157*H157</f>
        <v>0</v>
      </c>
      <c r="S157" s="126">
        <v>0</v>
      </c>
      <c r="T157" s="127">
        <f>S157*H157</f>
        <v>0</v>
      </c>
      <c r="AR157" s="128" t="s">
        <v>120</v>
      </c>
      <c r="AT157" s="128" t="s">
        <v>115</v>
      </c>
      <c r="AU157" s="128" t="s">
        <v>121</v>
      </c>
      <c r="AY157" s="15" t="s">
        <v>113</v>
      </c>
      <c r="BE157" s="129">
        <f>IF(N157="základná",J157,0)</f>
        <v>0</v>
      </c>
      <c r="BF157" s="129">
        <f>IF(N157="znížená",J157,0)</f>
        <v>0</v>
      </c>
      <c r="BG157" s="129">
        <f>IF(N157="zákl. prenesená",J157,0)</f>
        <v>0</v>
      </c>
      <c r="BH157" s="129">
        <f>IF(N157="zníž. prenesená",J157,0)</f>
        <v>0</v>
      </c>
      <c r="BI157" s="129">
        <f>IF(N157="nulová",J157,0)</f>
        <v>0</v>
      </c>
      <c r="BJ157" s="15" t="s">
        <v>121</v>
      </c>
      <c r="BK157" s="130">
        <f>ROUND(I157*H157,3)</f>
        <v>0</v>
      </c>
      <c r="BL157" s="15" t="s">
        <v>120</v>
      </c>
      <c r="BM157" s="128" t="s">
        <v>532</v>
      </c>
    </row>
    <row r="158" spans="2:65" s="12" customFormat="1">
      <c r="B158" s="131"/>
      <c r="D158" s="132" t="s">
        <v>123</v>
      </c>
      <c r="E158" s="133" t="s">
        <v>1</v>
      </c>
      <c r="F158" s="134" t="s">
        <v>533</v>
      </c>
      <c r="H158" s="135">
        <v>444.74299999999999</v>
      </c>
      <c r="I158" s="355"/>
      <c r="J158" s="355"/>
      <c r="L158" s="131"/>
      <c r="M158" s="136"/>
      <c r="N158" s="137"/>
      <c r="O158" s="137"/>
      <c r="P158" s="137"/>
      <c r="Q158" s="137"/>
      <c r="R158" s="137"/>
      <c r="S158" s="137"/>
      <c r="T158" s="138"/>
      <c r="AT158" s="133" t="s">
        <v>123</v>
      </c>
      <c r="AU158" s="133" t="s">
        <v>121</v>
      </c>
      <c r="AV158" s="12" t="s">
        <v>121</v>
      </c>
      <c r="AW158" s="12" t="s">
        <v>22</v>
      </c>
      <c r="AX158" s="12" t="s">
        <v>66</v>
      </c>
      <c r="AY158" s="133" t="s">
        <v>113</v>
      </c>
    </row>
    <row r="159" spans="2:65" s="13" customFormat="1">
      <c r="B159" s="139"/>
      <c r="D159" s="132" t="s">
        <v>123</v>
      </c>
      <c r="E159" s="140" t="s">
        <v>1</v>
      </c>
      <c r="F159" s="141" t="s">
        <v>125</v>
      </c>
      <c r="H159" s="142">
        <v>444.74299999999999</v>
      </c>
      <c r="I159" s="356"/>
      <c r="J159" s="356"/>
      <c r="L159" s="139"/>
      <c r="M159" s="143"/>
      <c r="N159" s="144"/>
      <c r="O159" s="144"/>
      <c r="P159" s="144"/>
      <c r="Q159" s="144"/>
      <c r="R159" s="144"/>
      <c r="S159" s="144"/>
      <c r="T159" s="145"/>
      <c r="AT159" s="140" t="s">
        <v>123</v>
      </c>
      <c r="AU159" s="140" t="s">
        <v>121</v>
      </c>
      <c r="AV159" s="13" t="s">
        <v>120</v>
      </c>
      <c r="AW159" s="13" t="s">
        <v>22</v>
      </c>
      <c r="AX159" s="13" t="s">
        <v>74</v>
      </c>
      <c r="AY159" s="140" t="s">
        <v>113</v>
      </c>
    </row>
    <row r="160" spans="2:65" s="1" customFormat="1" ht="45.6" customHeight="1">
      <c r="B160" s="118"/>
      <c r="C160" s="119" t="s">
        <v>174</v>
      </c>
      <c r="D160" s="119" t="s">
        <v>115</v>
      </c>
      <c r="E160" s="120" t="s">
        <v>165</v>
      </c>
      <c r="F160" s="121" t="s">
        <v>166</v>
      </c>
      <c r="G160" s="122" t="s">
        <v>128</v>
      </c>
      <c r="H160" s="123">
        <v>2223.7150000000001</v>
      </c>
      <c r="I160" s="354"/>
      <c r="J160" s="354">
        <f>ROUND(I160*H160,2)</f>
        <v>0</v>
      </c>
      <c r="K160" s="121" t="s">
        <v>119</v>
      </c>
      <c r="L160" s="27"/>
      <c r="M160" s="124" t="s">
        <v>1</v>
      </c>
      <c r="N160" s="125" t="s">
        <v>32</v>
      </c>
      <c r="O160" s="126">
        <v>3.0000000000000001E-3</v>
      </c>
      <c r="P160" s="126">
        <f>O160*H160</f>
        <v>6.6711499999999999</v>
      </c>
      <c r="Q160" s="126">
        <v>0</v>
      </c>
      <c r="R160" s="126">
        <f>Q160*H160</f>
        <v>0</v>
      </c>
      <c r="S160" s="126">
        <v>0</v>
      </c>
      <c r="T160" s="127">
        <f>S160*H160</f>
        <v>0</v>
      </c>
      <c r="AR160" s="128" t="s">
        <v>120</v>
      </c>
      <c r="AT160" s="128" t="s">
        <v>115</v>
      </c>
      <c r="AU160" s="128" t="s">
        <v>121</v>
      </c>
      <c r="AY160" s="15" t="s">
        <v>113</v>
      </c>
      <c r="BE160" s="129">
        <f>IF(N160="základná",J160,0)</f>
        <v>0</v>
      </c>
      <c r="BF160" s="129">
        <f>IF(N160="znížená",J160,0)</f>
        <v>0</v>
      </c>
      <c r="BG160" s="129">
        <f>IF(N160="zákl. prenesená",J160,0)</f>
        <v>0</v>
      </c>
      <c r="BH160" s="129">
        <f>IF(N160="zníž. prenesená",J160,0)</f>
        <v>0</v>
      </c>
      <c r="BI160" s="129">
        <f>IF(N160="nulová",J160,0)</f>
        <v>0</v>
      </c>
      <c r="BJ160" s="15" t="s">
        <v>121</v>
      </c>
      <c r="BK160" s="130">
        <f>ROUND(I160*H160,3)</f>
        <v>0</v>
      </c>
      <c r="BL160" s="15" t="s">
        <v>120</v>
      </c>
      <c r="BM160" s="128" t="s">
        <v>534</v>
      </c>
    </row>
    <row r="161" spans="2:65" s="12" customFormat="1">
      <c r="B161" s="131"/>
      <c r="D161" s="132" t="s">
        <v>123</v>
      </c>
      <c r="F161" s="134" t="s">
        <v>535</v>
      </c>
      <c r="H161" s="135">
        <v>2223.7150000000001</v>
      </c>
      <c r="I161" s="355"/>
      <c r="J161" s="355"/>
      <c r="L161" s="131"/>
      <c r="M161" s="136"/>
      <c r="N161" s="137"/>
      <c r="O161" s="137"/>
      <c r="P161" s="137"/>
      <c r="Q161" s="137"/>
      <c r="R161" s="137"/>
      <c r="S161" s="137"/>
      <c r="T161" s="138"/>
      <c r="AT161" s="133" t="s">
        <v>123</v>
      </c>
      <c r="AU161" s="133" t="s">
        <v>121</v>
      </c>
      <c r="AV161" s="12" t="s">
        <v>121</v>
      </c>
      <c r="AW161" s="12" t="s">
        <v>3</v>
      </c>
      <c r="AX161" s="12" t="s">
        <v>74</v>
      </c>
      <c r="AY161" s="133" t="s">
        <v>113</v>
      </c>
    </row>
    <row r="162" spans="2:65" s="1" customFormat="1" ht="23.4" customHeight="1">
      <c r="B162" s="118"/>
      <c r="C162" s="119" t="s">
        <v>180</v>
      </c>
      <c r="D162" s="119" t="s">
        <v>115</v>
      </c>
      <c r="E162" s="120" t="s">
        <v>170</v>
      </c>
      <c r="F162" s="121" t="s">
        <v>171</v>
      </c>
      <c r="G162" s="122" t="s">
        <v>128</v>
      </c>
      <c r="H162" s="123">
        <v>444.74299999999999</v>
      </c>
      <c r="I162" s="354"/>
      <c r="J162" s="354">
        <f>ROUND(I162*H162,2)</f>
        <v>0</v>
      </c>
      <c r="K162" s="121" t="s">
        <v>119</v>
      </c>
      <c r="L162" s="27"/>
      <c r="M162" s="124" t="s">
        <v>1</v>
      </c>
      <c r="N162" s="125" t="s">
        <v>32</v>
      </c>
      <c r="O162" s="126">
        <v>7.0000000000000001E-3</v>
      </c>
      <c r="P162" s="126">
        <f>O162*H162</f>
        <v>3.1132</v>
      </c>
      <c r="Q162" s="126">
        <v>0</v>
      </c>
      <c r="R162" s="126">
        <f>Q162*H162</f>
        <v>0</v>
      </c>
      <c r="S162" s="126">
        <v>0</v>
      </c>
      <c r="T162" s="127">
        <f>S162*H162</f>
        <v>0</v>
      </c>
      <c r="AR162" s="128" t="s">
        <v>120</v>
      </c>
      <c r="AT162" s="128" t="s">
        <v>115</v>
      </c>
      <c r="AU162" s="128" t="s">
        <v>121</v>
      </c>
      <c r="AY162" s="15" t="s">
        <v>113</v>
      </c>
      <c r="BE162" s="129">
        <f>IF(N162="základná",J162,0)</f>
        <v>0</v>
      </c>
      <c r="BF162" s="129">
        <f>IF(N162="znížená",J162,0)</f>
        <v>0</v>
      </c>
      <c r="BG162" s="129">
        <f>IF(N162="zákl. prenesená",J162,0)</f>
        <v>0</v>
      </c>
      <c r="BH162" s="129">
        <f>IF(N162="zníž. prenesená",J162,0)</f>
        <v>0</v>
      </c>
      <c r="BI162" s="129">
        <f>IF(N162="nulová",J162,0)</f>
        <v>0</v>
      </c>
      <c r="BJ162" s="15" t="s">
        <v>121</v>
      </c>
      <c r="BK162" s="130">
        <f>ROUND(I162*H162,3)</f>
        <v>0</v>
      </c>
      <c r="BL162" s="15" t="s">
        <v>120</v>
      </c>
      <c r="BM162" s="128" t="s">
        <v>536</v>
      </c>
    </row>
    <row r="163" spans="2:65" s="1" customFormat="1" ht="16.5" customHeight="1">
      <c r="B163" s="118"/>
      <c r="C163" s="119" t="s">
        <v>185</v>
      </c>
      <c r="D163" s="119" t="s">
        <v>115</v>
      </c>
      <c r="E163" s="120" t="s">
        <v>175</v>
      </c>
      <c r="F163" s="121" t="s">
        <v>176</v>
      </c>
      <c r="G163" s="122" t="s">
        <v>177</v>
      </c>
      <c r="H163" s="123">
        <v>65.555999999999997</v>
      </c>
      <c r="I163" s="354"/>
      <c r="J163" s="354">
        <f>ROUND(I163*H163,2)</f>
        <v>0</v>
      </c>
      <c r="K163" s="121" t="s">
        <v>1</v>
      </c>
      <c r="L163" s="27"/>
      <c r="M163" s="124" t="s">
        <v>1</v>
      </c>
      <c r="N163" s="125" t="s">
        <v>32</v>
      </c>
      <c r="O163" s="126">
        <v>0</v>
      </c>
      <c r="P163" s="126">
        <f>O163*H163</f>
        <v>0</v>
      </c>
      <c r="Q163" s="126">
        <v>0</v>
      </c>
      <c r="R163" s="126">
        <f>Q163*H163</f>
        <v>0</v>
      </c>
      <c r="S163" s="126">
        <v>0</v>
      </c>
      <c r="T163" s="127">
        <f>S163*H163</f>
        <v>0</v>
      </c>
      <c r="AR163" s="128" t="s">
        <v>120</v>
      </c>
      <c r="AT163" s="128" t="s">
        <v>115</v>
      </c>
      <c r="AU163" s="128" t="s">
        <v>121</v>
      </c>
      <c r="AY163" s="15" t="s">
        <v>113</v>
      </c>
      <c r="BE163" s="129">
        <f>IF(N163="základná",J163,0)</f>
        <v>0</v>
      </c>
      <c r="BF163" s="129">
        <f>IF(N163="znížená",J163,0)</f>
        <v>0</v>
      </c>
      <c r="BG163" s="129">
        <f>IF(N163="zákl. prenesená",J163,0)</f>
        <v>0</v>
      </c>
      <c r="BH163" s="129">
        <f>IF(N163="zníž. prenesená",J163,0)</f>
        <v>0</v>
      </c>
      <c r="BI163" s="129">
        <f>IF(N163="nulová",J163,0)</f>
        <v>0</v>
      </c>
      <c r="BJ163" s="15" t="s">
        <v>121</v>
      </c>
      <c r="BK163" s="130">
        <f>ROUND(I163*H163,3)</f>
        <v>0</v>
      </c>
      <c r="BL163" s="15" t="s">
        <v>120</v>
      </c>
      <c r="BM163" s="128" t="s">
        <v>537</v>
      </c>
    </row>
    <row r="164" spans="2:65" s="12" customFormat="1">
      <c r="B164" s="131"/>
      <c r="D164" s="132" t="s">
        <v>123</v>
      </c>
      <c r="E164" s="133" t="s">
        <v>1</v>
      </c>
      <c r="F164" s="134" t="s">
        <v>538</v>
      </c>
      <c r="H164" s="135">
        <v>65.555999999999997</v>
      </c>
      <c r="I164" s="355"/>
      <c r="J164" s="355"/>
      <c r="L164" s="131"/>
      <c r="M164" s="136"/>
      <c r="N164" s="137"/>
      <c r="O164" s="137"/>
      <c r="P164" s="137"/>
      <c r="Q164" s="137"/>
      <c r="R164" s="137"/>
      <c r="S164" s="137"/>
      <c r="T164" s="138"/>
      <c r="AT164" s="133" t="s">
        <v>123</v>
      </c>
      <c r="AU164" s="133" t="s">
        <v>121</v>
      </c>
      <c r="AV164" s="12" t="s">
        <v>121</v>
      </c>
      <c r="AW164" s="12" t="s">
        <v>22</v>
      </c>
      <c r="AX164" s="12" t="s">
        <v>66</v>
      </c>
      <c r="AY164" s="133" t="s">
        <v>113</v>
      </c>
    </row>
    <row r="165" spans="2:65" s="13" customFormat="1">
      <c r="B165" s="139"/>
      <c r="D165" s="132" t="s">
        <v>123</v>
      </c>
      <c r="E165" s="140" t="s">
        <v>1</v>
      </c>
      <c r="F165" s="141" t="s">
        <v>125</v>
      </c>
      <c r="H165" s="142">
        <v>65.555999999999997</v>
      </c>
      <c r="I165" s="356"/>
      <c r="J165" s="356"/>
      <c r="L165" s="139"/>
      <c r="M165" s="143"/>
      <c r="N165" s="144"/>
      <c r="O165" s="144"/>
      <c r="P165" s="144"/>
      <c r="Q165" s="144"/>
      <c r="R165" s="144"/>
      <c r="S165" s="144"/>
      <c r="T165" s="145"/>
      <c r="AT165" s="140" t="s">
        <v>123</v>
      </c>
      <c r="AU165" s="140" t="s">
        <v>121</v>
      </c>
      <c r="AV165" s="13" t="s">
        <v>120</v>
      </c>
      <c r="AW165" s="13" t="s">
        <v>22</v>
      </c>
      <c r="AX165" s="13" t="s">
        <v>74</v>
      </c>
      <c r="AY165" s="140" t="s">
        <v>113</v>
      </c>
    </row>
    <row r="166" spans="2:65" s="1" customFormat="1" ht="24" customHeight="1">
      <c r="B166" s="118"/>
      <c r="C166" s="119" t="s">
        <v>190</v>
      </c>
      <c r="D166" s="119" t="s">
        <v>115</v>
      </c>
      <c r="E166" s="120" t="s">
        <v>181</v>
      </c>
      <c r="F166" s="121" t="s">
        <v>182</v>
      </c>
      <c r="G166" s="122" t="s">
        <v>177</v>
      </c>
      <c r="H166" s="123">
        <v>663.19200000000001</v>
      </c>
      <c r="I166" s="354"/>
      <c r="J166" s="354">
        <f>ROUND(I166*H166,2)</f>
        <v>0</v>
      </c>
      <c r="K166" s="121" t="s">
        <v>119</v>
      </c>
      <c r="L166" s="27"/>
      <c r="M166" s="124" t="s">
        <v>1</v>
      </c>
      <c r="N166" s="125" t="s">
        <v>32</v>
      </c>
      <c r="O166" s="126">
        <v>0</v>
      </c>
      <c r="P166" s="126">
        <f>O166*H166</f>
        <v>0</v>
      </c>
      <c r="Q166" s="126">
        <v>0</v>
      </c>
      <c r="R166" s="126">
        <f>Q166*H166</f>
        <v>0</v>
      </c>
      <c r="S166" s="126">
        <v>0</v>
      </c>
      <c r="T166" s="127">
        <f>S166*H166</f>
        <v>0</v>
      </c>
      <c r="AR166" s="128" t="s">
        <v>120</v>
      </c>
      <c r="AT166" s="128" t="s">
        <v>115</v>
      </c>
      <c r="AU166" s="128" t="s">
        <v>121</v>
      </c>
      <c r="AY166" s="15" t="s">
        <v>113</v>
      </c>
      <c r="BE166" s="129">
        <f>IF(N166="základná",J166,0)</f>
        <v>0</v>
      </c>
      <c r="BF166" s="129">
        <f>IF(N166="znížená",J166,0)</f>
        <v>0</v>
      </c>
      <c r="BG166" s="129">
        <f>IF(N166="zákl. prenesená",J166,0)</f>
        <v>0</v>
      </c>
      <c r="BH166" s="129">
        <f>IF(N166="zníž. prenesená",J166,0)</f>
        <v>0</v>
      </c>
      <c r="BI166" s="129">
        <f>IF(N166="nulová",J166,0)</f>
        <v>0</v>
      </c>
      <c r="BJ166" s="15" t="s">
        <v>121</v>
      </c>
      <c r="BK166" s="130">
        <f>ROUND(I166*H166,3)</f>
        <v>0</v>
      </c>
      <c r="BL166" s="15" t="s">
        <v>120</v>
      </c>
      <c r="BM166" s="128" t="s">
        <v>539</v>
      </c>
    </row>
    <row r="167" spans="2:65" s="12" customFormat="1">
      <c r="B167" s="131"/>
      <c r="D167" s="132" t="s">
        <v>123</v>
      </c>
      <c r="E167" s="133" t="s">
        <v>1</v>
      </c>
      <c r="F167" s="134" t="s">
        <v>540</v>
      </c>
      <c r="H167" s="135">
        <v>663.19200000000001</v>
      </c>
      <c r="I167" s="355"/>
      <c r="J167" s="355"/>
      <c r="L167" s="131"/>
      <c r="M167" s="136"/>
      <c r="N167" s="137"/>
      <c r="O167" s="137"/>
      <c r="P167" s="137"/>
      <c r="Q167" s="137"/>
      <c r="R167" s="137"/>
      <c r="S167" s="137"/>
      <c r="T167" s="138"/>
      <c r="AT167" s="133" t="s">
        <v>123</v>
      </c>
      <c r="AU167" s="133" t="s">
        <v>121</v>
      </c>
      <c r="AV167" s="12" t="s">
        <v>121</v>
      </c>
      <c r="AW167" s="12" t="s">
        <v>22</v>
      </c>
      <c r="AX167" s="12" t="s">
        <v>66</v>
      </c>
      <c r="AY167" s="133" t="s">
        <v>113</v>
      </c>
    </row>
    <row r="168" spans="2:65" s="13" customFormat="1">
      <c r="B168" s="139"/>
      <c r="D168" s="132" t="s">
        <v>123</v>
      </c>
      <c r="E168" s="140" t="s">
        <v>1</v>
      </c>
      <c r="F168" s="141" t="s">
        <v>125</v>
      </c>
      <c r="H168" s="142">
        <v>663.19200000000001</v>
      </c>
      <c r="I168" s="356"/>
      <c r="J168" s="356"/>
      <c r="L168" s="139"/>
      <c r="M168" s="143"/>
      <c r="N168" s="144"/>
      <c r="O168" s="144"/>
      <c r="P168" s="144"/>
      <c r="Q168" s="144"/>
      <c r="R168" s="144"/>
      <c r="S168" s="144"/>
      <c r="T168" s="145"/>
      <c r="AT168" s="140" t="s">
        <v>123</v>
      </c>
      <c r="AU168" s="140" t="s">
        <v>121</v>
      </c>
      <c r="AV168" s="13" t="s">
        <v>120</v>
      </c>
      <c r="AW168" s="13" t="s">
        <v>22</v>
      </c>
      <c r="AX168" s="13" t="s">
        <v>74</v>
      </c>
      <c r="AY168" s="140" t="s">
        <v>113</v>
      </c>
    </row>
    <row r="169" spans="2:65" s="1" customFormat="1" ht="24" customHeight="1">
      <c r="B169" s="118"/>
      <c r="C169" s="119" t="s">
        <v>197</v>
      </c>
      <c r="D169" s="119" t="s">
        <v>115</v>
      </c>
      <c r="E169" s="120" t="s">
        <v>186</v>
      </c>
      <c r="F169" s="121" t="s">
        <v>187</v>
      </c>
      <c r="G169" s="122" t="s">
        <v>188</v>
      </c>
      <c r="H169" s="123">
        <v>144.68</v>
      </c>
      <c r="I169" s="354"/>
      <c r="J169" s="354">
        <f>ROUND(I169*H169,2)</f>
        <v>0</v>
      </c>
      <c r="K169" s="121" t="s">
        <v>119</v>
      </c>
      <c r="L169" s="27"/>
      <c r="M169" s="124" t="s">
        <v>1</v>
      </c>
      <c r="N169" s="125" t="s">
        <v>32</v>
      </c>
      <c r="O169" s="126">
        <v>0.23400000000000001</v>
      </c>
      <c r="P169" s="126">
        <f>O169*H169</f>
        <v>33.855119999999999</v>
      </c>
      <c r="Q169" s="126">
        <v>0</v>
      </c>
      <c r="R169" s="126">
        <f>Q169*H169</f>
        <v>0</v>
      </c>
      <c r="S169" s="126">
        <v>0</v>
      </c>
      <c r="T169" s="127">
        <f>S169*H169</f>
        <v>0</v>
      </c>
      <c r="AR169" s="128" t="s">
        <v>120</v>
      </c>
      <c r="AT169" s="128" t="s">
        <v>115</v>
      </c>
      <c r="AU169" s="128" t="s">
        <v>121</v>
      </c>
      <c r="AY169" s="15" t="s">
        <v>113</v>
      </c>
      <c r="BE169" s="129">
        <f>IF(N169="základná",J169,0)</f>
        <v>0</v>
      </c>
      <c r="BF169" s="129">
        <f>IF(N169="znížená",J169,0)</f>
        <v>0</v>
      </c>
      <c r="BG169" s="129">
        <f>IF(N169="zákl. prenesená",J169,0)</f>
        <v>0</v>
      </c>
      <c r="BH169" s="129">
        <f>IF(N169="zníž. prenesená",J169,0)</f>
        <v>0</v>
      </c>
      <c r="BI169" s="129">
        <f>IF(N169="nulová",J169,0)</f>
        <v>0</v>
      </c>
      <c r="BJ169" s="15" t="s">
        <v>121</v>
      </c>
      <c r="BK169" s="130">
        <f>ROUND(I169*H169,3)</f>
        <v>0</v>
      </c>
      <c r="BL169" s="15" t="s">
        <v>120</v>
      </c>
      <c r="BM169" s="128" t="s">
        <v>541</v>
      </c>
    </row>
    <row r="170" spans="2:65" s="12" customFormat="1">
      <c r="B170" s="131"/>
      <c r="D170" s="132" t="s">
        <v>123</v>
      </c>
      <c r="E170" s="133" t="s">
        <v>1</v>
      </c>
      <c r="F170" s="134" t="s">
        <v>542</v>
      </c>
      <c r="H170" s="135">
        <v>144.68</v>
      </c>
      <c r="I170" s="355"/>
      <c r="J170" s="355"/>
      <c r="L170" s="131"/>
      <c r="M170" s="136"/>
      <c r="N170" s="137"/>
      <c r="O170" s="137"/>
      <c r="P170" s="137"/>
      <c r="Q170" s="137"/>
      <c r="R170" s="137"/>
      <c r="S170" s="137"/>
      <c r="T170" s="138"/>
      <c r="AT170" s="133" t="s">
        <v>123</v>
      </c>
      <c r="AU170" s="133" t="s">
        <v>121</v>
      </c>
      <c r="AV170" s="12" t="s">
        <v>121</v>
      </c>
      <c r="AW170" s="12" t="s">
        <v>22</v>
      </c>
      <c r="AX170" s="12" t="s">
        <v>66</v>
      </c>
      <c r="AY170" s="133" t="s">
        <v>113</v>
      </c>
    </row>
    <row r="171" spans="2:65" s="13" customFormat="1">
      <c r="B171" s="139"/>
      <c r="D171" s="132" t="s">
        <v>123</v>
      </c>
      <c r="E171" s="140" t="s">
        <v>1</v>
      </c>
      <c r="F171" s="141" t="s">
        <v>125</v>
      </c>
      <c r="H171" s="142">
        <v>144.68</v>
      </c>
      <c r="I171" s="356"/>
      <c r="J171" s="356"/>
      <c r="L171" s="139"/>
      <c r="M171" s="143"/>
      <c r="N171" s="144"/>
      <c r="O171" s="144"/>
      <c r="P171" s="144"/>
      <c r="Q171" s="144"/>
      <c r="R171" s="144"/>
      <c r="S171" s="144"/>
      <c r="T171" s="145"/>
      <c r="AT171" s="140" t="s">
        <v>123</v>
      </c>
      <c r="AU171" s="140" t="s">
        <v>121</v>
      </c>
      <c r="AV171" s="13" t="s">
        <v>120</v>
      </c>
      <c r="AW171" s="13" t="s">
        <v>22</v>
      </c>
      <c r="AX171" s="13" t="s">
        <v>74</v>
      </c>
      <c r="AY171" s="140" t="s">
        <v>113</v>
      </c>
    </row>
    <row r="172" spans="2:65" s="1" customFormat="1" ht="16.5" customHeight="1">
      <c r="B172" s="118"/>
      <c r="C172" s="146" t="s">
        <v>201</v>
      </c>
      <c r="D172" s="146" t="s">
        <v>191</v>
      </c>
      <c r="E172" s="147" t="s">
        <v>192</v>
      </c>
      <c r="F172" s="148" t="s">
        <v>193</v>
      </c>
      <c r="G172" s="149" t="s">
        <v>194</v>
      </c>
      <c r="H172" s="150">
        <v>4.34</v>
      </c>
      <c r="I172" s="357"/>
      <c r="J172" s="357">
        <f>ROUND(I172*H172,2)</f>
        <v>0</v>
      </c>
      <c r="K172" s="148" t="s">
        <v>119</v>
      </c>
      <c r="L172" s="151"/>
      <c r="M172" s="152" t="s">
        <v>1</v>
      </c>
      <c r="N172" s="153" t="s">
        <v>32</v>
      </c>
      <c r="O172" s="126">
        <v>0</v>
      </c>
      <c r="P172" s="126">
        <f>O172*H172</f>
        <v>0</v>
      </c>
      <c r="Q172" s="126">
        <v>1E-3</v>
      </c>
      <c r="R172" s="126">
        <f>Q172*H172</f>
        <v>4.3400000000000001E-3</v>
      </c>
      <c r="S172" s="126">
        <v>0</v>
      </c>
      <c r="T172" s="127">
        <f>S172*H172</f>
        <v>0</v>
      </c>
      <c r="AR172" s="128" t="s">
        <v>155</v>
      </c>
      <c r="AT172" s="128" t="s">
        <v>191</v>
      </c>
      <c r="AU172" s="128" t="s">
        <v>121</v>
      </c>
      <c r="AY172" s="15" t="s">
        <v>113</v>
      </c>
      <c r="BE172" s="129">
        <f>IF(N172="základná",J172,0)</f>
        <v>0</v>
      </c>
      <c r="BF172" s="129">
        <f>IF(N172="znížená",J172,0)</f>
        <v>0</v>
      </c>
      <c r="BG172" s="129">
        <f>IF(N172="zákl. prenesená",J172,0)</f>
        <v>0</v>
      </c>
      <c r="BH172" s="129">
        <f>IF(N172="zníž. prenesená",J172,0)</f>
        <v>0</v>
      </c>
      <c r="BI172" s="129">
        <f>IF(N172="nulová",J172,0)</f>
        <v>0</v>
      </c>
      <c r="BJ172" s="15" t="s">
        <v>121</v>
      </c>
      <c r="BK172" s="130">
        <f>ROUND(I172*H172,3)</f>
        <v>0</v>
      </c>
      <c r="BL172" s="15" t="s">
        <v>120</v>
      </c>
      <c r="BM172" s="128" t="s">
        <v>543</v>
      </c>
    </row>
    <row r="173" spans="2:65" s="12" customFormat="1">
      <c r="B173" s="131"/>
      <c r="D173" s="132" t="s">
        <v>123</v>
      </c>
      <c r="F173" s="134" t="s">
        <v>544</v>
      </c>
      <c r="H173" s="135">
        <v>4.34</v>
      </c>
      <c r="I173" s="355"/>
      <c r="J173" s="355"/>
      <c r="L173" s="131"/>
      <c r="M173" s="136"/>
      <c r="N173" s="137"/>
      <c r="O173" s="137"/>
      <c r="P173" s="137"/>
      <c r="Q173" s="137"/>
      <c r="R173" s="137"/>
      <c r="S173" s="137"/>
      <c r="T173" s="138"/>
      <c r="AT173" s="133" t="s">
        <v>123</v>
      </c>
      <c r="AU173" s="133" t="s">
        <v>121</v>
      </c>
      <c r="AV173" s="12" t="s">
        <v>121</v>
      </c>
      <c r="AW173" s="12" t="s">
        <v>3</v>
      </c>
      <c r="AX173" s="12" t="s">
        <v>74</v>
      </c>
      <c r="AY173" s="133" t="s">
        <v>113</v>
      </c>
    </row>
    <row r="174" spans="2:65" s="1" customFormat="1" ht="23.4" customHeight="1">
      <c r="B174" s="118"/>
      <c r="C174" s="119" t="s">
        <v>206</v>
      </c>
      <c r="D174" s="119" t="s">
        <v>115</v>
      </c>
      <c r="E174" s="120" t="s">
        <v>198</v>
      </c>
      <c r="F174" s="121" t="s">
        <v>199</v>
      </c>
      <c r="G174" s="122" t="s">
        <v>188</v>
      </c>
      <c r="H174" s="123">
        <v>1392.58</v>
      </c>
      <c r="I174" s="354"/>
      <c r="J174" s="354">
        <f>ROUND(I174*H174,2)</f>
        <v>0</v>
      </c>
      <c r="K174" s="121" t="s">
        <v>119</v>
      </c>
      <c r="L174" s="27"/>
      <c r="M174" s="124" t="s">
        <v>1</v>
      </c>
      <c r="N174" s="125" t="s">
        <v>32</v>
      </c>
      <c r="O174" s="126">
        <v>1.7000000000000001E-2</v>
      </c>
      <c r="P174" s="126">
        <f>O174*H174</f>
        <v>23.673860000000001</v>
      </c>
      <c r="Q174" s="126">
        <v>0</v>
      </c>
      <c r="R174" s="126">
        <f>Q174*H174</f>
        <v>0</v>
      </c>
      <c r="S174" s="126">
        <v>0</v>
      </c>
      <c r="T174" s="127">
        <f>S174*H174</f>
        <v>0</v>
      </c>
      <c r="AR174" s="128" t="s">
        <v>120</v>
      </c>
      <c r="AT174" s="128" t="s">
        <v>115</v>
      </c>
      <c r="AU174" s="128" t="s">
        <v>121</v>
      </c>
      <c r="AY174" s="15" t="s">
        <v>113</v>
      </c>
      <c r="BE174" s="129">
        <f>IF(N174="základná",J174,0)</f>
        <v>0</v>
      </c>
      <c r="BF174" s="129">
        <f>IF(N174="znížená",J174,0)</f>
        <v>0</v>
      </c>
      <c r="BG174" s="129">
        <f>IF(N174="zákl. prenesená",J174,0)</f>
        <v>0</v>
      </c>
      <c r="BH174" s="129">
        <f>IF(N174="zníž. prenesená",J174,0)</f>
        <v>0</v>
      </c>
      <c r="BI174" s="129">
        <f>IF(N174="nulová",J174,0)</f>
        <v>0</v>
      </c>
      <c r="BJ174" s="15" t="s">
        <v>121</v>
      </c>
      <c r="BK174" s="130">
        <f>ROUND(I174*H174,3)</f>
        <v>0</v>
      </c>
      <c r="BL174" s="15" t="s">
        <v>120</v>
      </c>
      <c r="BM174" s="128" t="s">
        <v>545</v>
      </c>
    </row>
    <row r="175" spans="2:65" s="12" customFormat="1">
      <c r="B175" s="131"/>
      <c r="D175" s="132" t="s">
        <v>123</v>
      </c>
      <c r="E175" s="133" t="s">
        <v>1</v>
      </c>
      <c r="F175" s="134" t="s">
        <v>546</v>
      </c>
      <c r="H175" s="135">
        <v>1392.58</v>
      </c>
      <c r="I175" s="355"/>
      <c r="J175" s="355"/>
      <c r="L175" s="131"/>
      <c r="M175" s="136"/>
      <c r="N175" s="137"/>
      <c r="O175" s="137"/>
      <c r="P175" s="137"/>
      <c r="Q175" s="137"/>
      <c r="R175" s="137"/>
      <c r="S175" s="137"/>
      <c r="T175" s="138"/>
      <c r="AT175" s="133" t="s">
        <v>123</v>
      </c>
      <c r="AU175" s="133" t="s">
        <v>121</v>
      </c>
      <c r="AV175" s="12" t="s">
        <v>121</v>
      </c>
      <c r="AW175" s="12" t="s">
        <v>22</v>
      </c>
      <c r="AX175" s="12" t="s">
        <v>66</v>
      </c>
      <c r="AY175" s="133" t="s">
        <v>113</v>
      </c>
    </row>
    <row r="176" spans="2:65" s="13" customFormat="1">
      <c r="B176" s="139"/>
      <c r="D176" s="132" t="s">
        <v>123</v>
      </c>
      <c r="E176" s="140" t="s">
        <v>1</v>
      </c>
      <c r="F176" s="141" t="s">
        <v>125</v>
      </c>
      <c r="H176" s="142">
        <v>1392.58</v>
      </c>
      <c r="I176" s="356"/>
      <c r="J176" s="356"/>
      <c r="L176" s="139"/>
      <c r="M176" s="143"/>
      <c r="N176" s="144"/>
      <c r="O176" s="144"/>
      <c r="P176" s="144"/>
      <c r="Q176" s="144"/>
      <c r="R176" s="144"/>
      <c r="S176" s="144"/>
      <c r="T176" s="145"/>
      <c r="AT176" s="140" t="s">
        <v>123</v>
      </c>
      <c r="AU176" s="140" t="s">
        <v>121</v>
      </c>
      <c r="AV176" s="13" t="s">
        <v>120</v>
      </c>
      <c r="AW176" s="13" t="s">
        <v>22</v>
      </c>
      <c r="AX176" s="13" t="s">
        <v>74</v>
      </c>
      <c r="AY176" s="140" t="s">
        <v>113</v>
      </c>
    </row>
    <row r="177" spans="2:65" s="1" customFormat="1" ht="24" customHeight="1">
      <c r="B177" s="118"/>
      <c r="C177" s="119" t="s">
        <v>210</v>
      </c>
      <c r="D177" s="119" t="s">
        <v>115</v>
      </c>
      <c r="E177" s="120" t="s">
        <v>202</v>
      </c>
      <c r="F177" s="121" t="s">
        <v>203</v>
      </c>
      <c r="G177" s="122" t="s">
        <v>188</v>
      </c>
      <c r="H177" s="123">
        <v>144.68</v>
      </c>
      <c r="I177" s="354"/>
      <c r="J177" s="354">
        <f>ROUND(I177*H177,2)</f>
        <v>0</v>
      </c>
      <c r="K177" s="121" t="s">
        <v>119</v>
      </c>
      <c r="L177" s="27"/>
      <c r="M177" s="124" t="s">
        <v>1</v>
      </c>
      <c r="N177" s="125" t="s">
        <v>32</v>
      </c>
      <c r="O177" s="126">
        <v>1.7999999999999999E-2</v>
      </c>
      <c r="P177" s="126">
        <f>O177*H177</f>
        <v>2.6042399999999999</v>
      </c>
      <c r="Q177" s="126">
        <v>0</v>
      </c>
      <c r="R177" s="126">
        <f>Q177*H177</f>
        <v>0</v>
      </c>
      <c r="S177" s="126">
        <v>0</v>
      </c>
      <c r="T177" s="127">
        <f>S177*H177</f>
        <v>0</v>
      </c>
      <c r="AR177" s="128" t="s">
        <v>120</v>
      </c>
      <c r="AT177" s="128" t="s">
        <v>115</v>
      </c>
      <c r="AU177" s="128" t="s">
        <v>121</v>
      </c>
      <c r="AY177" s="15" t="s">
        <v>113</v>
      </c>
      <c r="BE177" s="129">
        <f>IF(N177="základná",J177,0)</f>
        <v>0</v>
      </c>
      <c r="BF177" s="129">
        <f>IF(N177="znížená",J177,0)</f>
        <v>0</v>
      </c>
      <c r="BG177" s="129">
        <f>IF(N177="zákl. prenesená",J177,0)</f>
        <v>0</v>
      </c>
      <c r="BH177" s="129">
        <f>IF(N177="zníž. prenesená",J177,0)</f>
        <v>0</v>
      </c>
      <c r="BI177" s="129">
        <f>IF(N177="nulová",J177,0)</f>
        <v>0</v>
      </c>
      <c r="BJ177" s="15" t="s">
        <v>121</v>
      </c>
      <c r="BK177" s="130">
        <f>ROUND(I177*H177,3)</f>
        <v>0</v>
      </c>
      <c r="BL177" s="15" t="s">
        <v>120</v>
      </c>
      <c r="BM177" s="128" t="s">
        <v>547</v>
      </c>
    </row>
    <row r="178" spans="2:65" s="12" customFormat="1">
      <c r="B178" s="131"/>
      <c r="D178" s="132" t="s">
        <v>123</v>
      </c>
      <c r="E178" s="133" t="s">
        <v>1</v>
      </c>
      <c r="F178" s="134" t="s">
        <v>548</v>
      </c>
      <c r="H178" s="135">
        <v>144.68</v>
      </c>
      <c r="I178" s="355"/>
      <c r="J178" s="355"/>
      <c r="L178" s="131"/>
      <c r="M178" s="136"/>
      <c r="N178" s="137"/>
      <c r="O178" s="137"/>
      <c r="P178" s="137"/>
      <c r="Q178" s="137"/>
      <c r="R178" s="137"/>
      <c r="S178" s="137"/>
      <c r="T178" s="138"/>
      <c r="AT178" s="133" t="s">
        <v>123</v>
      </c>
      <c r="AU178" s="133" t="s">
        <v>121</v>
      </c>
      <c r="AV178" s="12" t="s">
        <v>121</v>
      </c>
      <c r="AW178" s="12" t="s">
        <v>22</v>
      </c>
      <c r="AX178" s="12" t="s">
        <v>66</v>
      </c>
      <c r="AY178" s="133" t="s">
        <v>113</v>
      </c>
    </row>
    <row r="179" spans="2:65" s="13" customFormat="1">
      <c r="B179" s="139"/>
      <c r="D179" s="132" t="s">
        <v>123</v>
      </c>
      <c r="E179" s="140" t="s">
        <v>1</v>
      </c>
      <c r="F179" s="141" t="s">
        <v>125</v>
      </c>
      <c r="H179" s="142">
        <v>144.68</v>
      </c>
      <c r="I179" s="356"/>
      <c r="J179" s="356"/>
      <c r="L179" s="139"/>
      <c r="M179" s="143"/>
      <c r="N179" s="144"/>
      <c r="O179" s="144"/>
      <c r="P179" s="144"/>
      <c r="Q179" s="144"/>
      <c r="R179" s="144"/>
      <c r="S179" s="144"/>
      <c r="T179" s="145"/>
      <c r="AT179" s="140" t="s">
        <v>123</v>
      </c>
      <c r="AU179" s="140" t="s">
        <v>121</v>
      </c>
      <c r="AV179" s="13" t="s">
        <v>120</v>
      </c>
      <c r="AW179" s="13" t="s">
        <v>22</v>
      </c>
      <c r="AX179" s="13" t="s">
        <v>74</v>
      </c>
      <c r="AY179" s="140" t="s">
        <v>113</v>
      </c>
    </row>
    <row r="180" spans="2:65" s="1" customFormat="1" ht="24" customHeight="1">
      <c r="B180" s="118"/>
      <c r="C180" s="119" t="s">
        <v>7</v>
      </c>
      <c r="D180" s="119" t="s">
        <v>115</v>
      </c>
      <c r="E180" s="120" t="s">
        <v>207</v>
      </c>
      <c r="F180" s="121" t="s">
        <v>208</v>
      </c>
      <c r="G180" s="122" t="s">
        <v>188</v>
      </c>
      <c r="H180" s="123">
        <v>144.68</v>
      </c>
      <c r="I180" s="354"/>
      <c r="J180" s="354">
        <f>ROUND(I180*H180,2)</f>
        <v>0</v>
      </c>
      <c r="K180" s="121" t="s">
        <v>119</v>
      </c>
      <c r="L180" s="27"/>
      <c r="M180" s="124" t="s">
        <v>1</v>
      </c>
      <c r="N180" s="125" t="s">
        <v>32</v>
      </c>
      <c r="O180" s="126">
        <v>8.8999999999999996E-2</v>
      </c>
      <c r="P180" s="126">
        <f>O180*H180</f>
        <v>12.876519999999999</v>
      </c>
      <c r="Q180" s="126">
        <v>0</v>
      </c>
      <c r="R180" s="126">
        <f>Q180*H180</f>
        <v>0</v>
      </c>
      <c r="S180" s="126">
        <v>0</v>
      </c>
      <c r="T180" s="127">
        <f>S180*H180</f>
        <v>0</v>
      </c>
      <c r="AR180" s="128" t="s">
        <v>120</v>
      </c>
      <c r="AT180" s="128" t="s">
        <v>115</v>
      </c>
      <c r="AU180" s="128" t="s">
        <v>121</v>
      </c>
      <c r="AY180" s="15" t="s">
        <v>113</v>
      </c>
      <c r="BE180" s="129">
        <f>IF(N180="základná",J180,0)</f>
        <v>0</v>
      </c>
      <c r="BF180" s="129">
        <f>IF(N180="znížená",J180,0)</f>
        <v>0</v>
      </c>
      <c r="BG180" s="129">
        <f>IF(N180="zákl. prenesená",J180,0)</f>
        <v>0</v>
      </c>
      <c r="BH180" s="129">
        <f>IF(N180="zníž. prenesená",J180,0)</f>
        <v>0</v>
      </c>
      <c r="BI180" s="129">
        <f>IF(N180="nulová",J180,0)</f>
        <v>0</v>
      </c>
      <c r="BJ180" s="15" t="s">
        <v>121</v>
      </c>
      <c r="BK180" s="130">
        <f>ROUND(I180*H180,3)</f>
        <v>0</v>
      </c>
      <c r="BL180" s="15" t="s">
        <v>120</v>
      </c>
      <c r="BM180" s="128" t="s">
        <v>549</v>
      </c>
    </row>
    <row r="181" spans="2:65" s="1" customFormat="1" ht="24" customHeight="1">
      <c r="B181" s="118"/>
      <c r="C181" s="119" t="s">
        <v>217</v>
      </c>
      <c r="D181" s="119" t="s">
        <v>115</v>
      </c>
      <c r="E181" s="120" t="s">
        <v>211</v>
      </c>
      <c r="F181" s="121" t="s">
        <v>212</v>
      </c>
      <c r="G181" s="122" t="s">
        <v>188</v>
      </c>
      <c r="H181" s="123">
        <v>144.68</v>
      </c>
      <c r="I181" s="354"/>
      <c r="J181" s="354">
        <f>ROUND(I181*H181,2)</f>
        <v>0</v>
      </c>
      <c r="K181" s="121" t="s">
        <v>119</v>
      </c>
      <c r="L181" s="27"/>
      <c r="M181" s="124" t="s">
        <v>1</v>
      </c>
      <c r="N181" s="125" t="s">
        <v>32</v>
      </c>
      <c r="O181" s="126">
        <v>2E-3</v>
      </c>
      <c r="P181" s="126">
        <f>O181*H181</f>
        <v>0.28936000000000001</v>
      </c>
      <c r="Q181" s="126">
        <v>0</v>
      </c>
      <c r="R181" s="126">
        <f>Q181*H181</f>
        <v>0</v>
      </c>
      <c r="S181" s="126">
        <v>0</v>
      </c>
      <c r="T181" s="127">
        <f>S181*H181</f>
        <v>0</v>
      </c>
      <c r="AR181" s="128" t="s">
        <v>120</v>
      </c>
      <c r="AT181" s="128" t="s">
        <v>115</v>
      </c>
      <c r="AU181" s="128" t="s">
        <v>121</v>
      </c>
      <c r="AY181" s="15" t="s">
        <v>113</v>
      </c>
      <c r="BE181" s="129">
        <f>IF(N181="základná",J181,0)</f>
        <v>0</v>
      </c>
      <c r="BF181" s="129">
        <f>IF(N181="znížená",J181,0)</f>
        <v>0</v>
      </c>
      <c r="BG181" s="129">
        <f>IF(N181="zákl. prenesená",J181,0)</f>
        <v>0</v>
      </c>
      <c r="BH181" s="129">
        <f>IF(N181="zníž. prenesená",J181,0)</f>
        <v>0</v>
      </c>
      <c r="BI181" s="129">
        <f>IF(N181="nulová",J181,0)</f>
        <v>0</v>
      </c>
      <c r="BJ181" s="15" t="s">
        <v>121</v>
      </c>
      <c r="BK181" s="130">
        <f>ROUND(I181*H181,3)</f>
        <v>0</v>
      </c>
      <c r="BL181" s="15" t="s">
        <v>120</v>
      </c>
      <c r="BM181" s="128" t="s">
        <v>550</v>
      </c>
    </row>
    <row r="182" spans="2:65" s="1" customFormat="1" ht="24" customHeight="1">
      <c r="B182" s="118"/>
      <c r="C182" s="119" t="s">
        <v>222</v>
      </c>
      <c r="D182" s="119" t="s">
        <v>115</v>
      </c>
      <c r="E182" s="120" t="s">
        <v>214</v>
      </c>
      <c r="F182" s="121" t="s">
        <v>215</v>
      </c>
      <c r="G182" s="122" t="s">
        <v>188</v>
      </c>
      <c r="H182" s="123">
        <v>144.68</v>
      </c>
      <c r="I182" s="354"/>
      <c r="J182" s="354">
        <f>ROUND(I182*H182,2)</f>
        <v>0</v>
      </c>
      <c r="K182" s="121" t="s">
        <v>119</v>
      </c>
      <c r="L182" s="27"/>
      <c r="M182" s="124" t="s">
        <v>1</v>
      </c>
      <c r="N182" s="125" t="s">
        <v>32</v>
      </c>
      <c r="O182" s="126">
        <v>1.4999999999999999E-2</v>
      </c>
      <c r="P182" s="126">
        <f>O182*H182</f>
        <v>2.1701999999999999</v>
      </c>
      <c r="Q182" s="126">
        <v>0</v>
      </c>
      <c r="R182" s="126">
        <f>Q182*H182</f>
        <v>0</v>
      </c>
      <c r="S182" s="126">
        <v>0</v>
      </c>
      <c r="T182" s="127">
        <f>S182*H182</f>
        <v>0</v>
      </c>
      <c r="AR182" s="128" t="s">
        <v>120</v>
      </c>
      <c r="AT182" s="128" t="s">
        <v>115</v>
      </c>
      <c r="AU182" s="128" t="s">
        <v>121</v>
      </c>
      <c r="AY182" s="15" t="s">
        <v>113</v>
      </c>
      <c r="BE182" s="129">
        <f>IF(N182="základná",J182,0)</f>
        <v>0</v>
      </c>
      <c r="BF182" s="129">
        <f>IF(N182="znížená",J182,0)</f>
        <v>0</v>
      </c>
      <c r="BG182" s="129">
        <f>IF(N182="zákl. prenesená",J182,0)</f>
        <v>0</v>
      </c>
      <c r="BH182" s="129">
        <f>IF(N182="zníž. prenesená",J182,0)</f>
        <v>0</v>
      </c>
      <c r="BI182" s="129">
        <f>IF(N182="nulová",J182,0)</f>
        <v>0</v>
      </c>
      <c r="BJ182" s="15" t="s">
        <v>121</v>
      </c>
      <c r="BK182" s="130">
        <f>ROUND(I182*H182,3)</f>
        <v>0</v>
      </c>
      <c r="BL182" s="15" t="s">
        <v>120</v>
      </c>
      <c r="BM182" s="128" t="s">
        <v>551</v>
      </c>
    </row>
    <row r="183" spans="2:65" s="1" customFormat="1" ht="24" customHeight="1">
      <c r="B183" s="118"/>
      <c r="C183" s="119" t="s">
        <v>226</v>
      </c>
      <c r="D183" s="119" t="s">
        <v>115</v>
      </c>
      <c r="E183" s="120" t="s">
        <v>218</v>
      </c>
      <c r="F183" s="121" t="s">
        <v>219</v>
      </c>
      <c r="G183" s="122" t="s">
        <v>188</v>
      </c>
      <c r="H183" s="123">
        <v>144.68</v>
      </c>
      <c r="I183" s="354"/>
      <c r="J183" s="354">
        <f>ROUND(I183*H183,2)</f>
        <v>0</v>
      </c>
      <c r="K183" s="121" t="s">
        <v>119</v>
      </c>
      <c r="L183" s="27"/>
      <c r="M183" s="124" t="s">
        <v>1</v>
      </c>
      <c r="N183" s="125" t="s">
        <v>32</v>
      </c>
      <c r="O183" s="126">
        <v>1E-3</v>
      </c>
      <c r="P183" s="126">
        <f>O183*H183</f>
        <v>0.14468</v>
      </c>
      <c r="Q183" s="126">
        <v>0</v>
      </c>
      <c r="R183" s="126">
        <f>Q183*H183</f>
        <v>0</v>
      </c>
      <c r="S183" s="126">
        <v>0</v>
      </c>
      <c r="T183" s="127">
        <f>S183*H183</f>
        <v>0</v>
      </c>
      <c r="AR183" s="128" t="s">
        <v>120</v>
      </c>
      <c r="AT183" s="128" t="s">
        <v>115</v>
      </c>
      <c r="AU183" s="128" t="s">
        <v>121</v>
      </c>
      <c r="AY183" s="15" t="s">
        <v>113</v>
      </c>
      <c r="BE183" s="129">
        <f>IF(N183="základná",J183,0)</f>
        <v>0</v>
      </c>
      <c r="BF183" s="129">
        <f>IF(N183="znížená",J183,0)</f>
        <v>0</v>
      </c>
      <c r="BG183" s="129">
        <f>IF(N183="zákl. prenesená",J183,0)</f>
        <v>0</v>
      </c>
      <c r="BH183" s="129">
        <f>IF(N183="zníž. prenesená",J183,0)</f>
        <v>0</v>
      </c>
      <c r="BI183" s="129">
        <f>IF(N183="nulová",J183,0)</f>
        <v>0</v>
      </c>
      <c r="BJ183" s="15" t="s">
        <v>121</v>
      </c>
      <c r="BK183" s="130">
        <f>ROUND(I183*H183,3)</f>
        <v>0</v>
      </c>
      <c r="BL183" s="15" t="s">
        <v>120</v>
      </c>
      <c r="BM183" s="128" t="s">
        <v>552</v>
      </c>
    </row>
    <row r="184" spans="2:65" s="11" customFormat="1" ht="22.95" customHeight="1">
      <c r="B184" s="108"/>
      <c r="D184" s="109" t="s">
        <v>65</v>
      </c>
      <c r="E184" s="117" t="s">
        <v>121</v>
      </c>
      <c r="F184" s="117" t="s">
        <v>221</v>
      </c>
      <c r="I184" s="358"/>
      <c r="J184" s="361">
        <f>SUM(J185:J193)</f>
        <v>0</v>
      </c>
      <c r="L184" s="108"/>
      <c r="M184" s="111"/>
      <c r="N184" s="112"/>
      <c r="O184" s="112"/>
      <c r="P184" s="113">
        <f>SUM(P185:P195)</f>
        <v>67.091329999999999</v>
      </c>
      <c r="Q184" s="112"/>
      <c r="R184" s="113">
        <f>SUM(R185:R195)</f>
        <v>56.32208</v>
      </c>
      <c r="S184" s="112"/>
      <c r="T184" s="114">
        <f>SUM(T185:T195)</f>
        <v>0</v>
      </c>
      <c r="AR184" s="109" t="s">
        <v>74</v>
      </c>
      <c r="AT184" s="115" t="s">
        <v>65</v>
      </c>
      <c r="AU184" s="115" t="s">
        <v>74</v>
      </c>
      <c r="AY184" s="109" t="s">
        <v>113</v>
      </c>
      <c r="BK184" s="116">
        <f>SUM(BK185:BK195)</f>
        <v>0</v>
      </c>
    </row>
    <row r="185" spans="2:65" s="1" customFormat="1" ht="24" customHeight="1">
      <c r="B185" s="118"/>
      <c r="C185" s="119" t="s">
        <v>232</v>
      </c>
      <c r="D185" s="119" t="s">
        <v>115</v>
      </c>
      <c r="E185" s="120" t="s">
        <v>223</v>
      </c>
      <c r="F185" s="121" t="s">
        <v>224</v>
      </c>
      <c r="G185" s="122" t="s">
        <v>128</v>
      </c>
      <c r="H185" s="123">
        <v>32.100999999999999</v>
      </c>
      <c r="I185" s="354"/>
      <c r="J185" s="354">
        <f>ROUND(I185*H185,2)</f>
        <v>0</v>
      </c>
      <c r="K185" s="121" t="s">
        <v>119</v>
      </c>
      <c r="L185" s="27"/>
      <c r="M185" s="124" t="s">
        <v>1</v>
      </c>
      <c r="N185" s="125" t="s">
        <v>32</v>
      </c>
      <c r="O185" s="126">
        <v>0.87</v>
      </c>
      <c r="P185" s="126">
        <f>O185*H185</f>
        <v>27.927869999999999</v>
      </c>
      <c r="Q185" s="126">
        <v>1.665</v>
      </c>
      <c r="R185" s="126">
        <f>Q185*H185</f>
        <v>53.448169999999998</v>
      </c>
      <c r="S185" s="126">
        <v>0</v>
      </c>
      <c r="T185" s="127">
        <f>S185*H185</f>
        <v>0</v>
      </c>
      <c r="AR185" s="128" t="s">
        <v>120</v>
      </c>
      <c r="AT185" s="128" t="s">
        <v>115</v>
      </c>
      <c r="AU185" s="128" t="s">
        <v>121</v>
      </c>
      <c r="AY185" s="15" t="s">
        <v>113</v>
      </c>
      <c r="BE185" s="129">
        <f>IF(N185="základná",J185,0)</f>
        <v>0</v>
      </c>
      <c r="BF185" s="129">
        <f>IF(N185="znížená",J185,0)</f>
        <v>0</v>
      </c>
      <c r="BG185" s="129">
        <f>IF(N185="zákl. prenesená",J185,0)</f>
        <v>0</v>
      </c>
      <c r="BH185" s="129">
        <f>IF(N185="zníž. prenesená",J185,0)</f>
        <v>0</v>
      </c>
      <c r="BI185" s="129">
        <f>IF(N185="nulová",J185,0)</f>
        <v>0</v>
      </c>
      <c r="BJ185" s="15" t="s">
        <v>121</v>
      </c>
      <c r="BK185" s="130">
        <f>ROUND(I185*H185,3)</f>
        <v>0</v>
      </c>
      <c r="BL185" s="15" t="s">
        <v>120</v>
      </c>
      <c r="BM185" s="128" t="s">
        <v>553</v>
      </c>
    </row>
    <row r="186" spans="2:65" s="12" customFormat="1">
      <c r="B186" s="131"/>
      <c r="D186" s="132" t="s">
        <v>123</v>
      </c>
      <c r="E186" s="133" t="s">
        <v>1</v>
      </c>
      <c r="F186" s="134" t="s">
        <v>530</v>
      </c>
      <c r="H186" s="135">
        <v>32.100999999999999</v>
      </c>
      <c r="I186" s="355"/>
      <c r="J186" s="355"/>
      <c r="L186" s="131"/>
      <c r="M186" s="136"/>
      <c r="N186" s="137"/>
      <c r="O186" s="137"/>
      <c r="P186" s="137"/>
      <c r="Q186" s="137"/>
      <c r="R186" s="137"/>
      <c r="S186" s="137"/>
      <c r="T186" s="138"/>
      <c r="AT186" s="133" t="s">
        <v>123</v>
      </c>
      <c r="AU186" s="133" t="s">
        <v>121</v>
      </c>
      <c r="AV186" s="12" t="s">
        <v>121</v>
      </c>
      <c r="AW186" s="12" t="s">
        <v>22</v>
      </c>
      <c r="AX186" s="12" t="s">
        <v>66</v>
      </c>
      <c r="AY186" s="133" t="s">
        <v>113</v>
      </c>
    </row>
    <row r="187" spans="2:65" s="13" customFormat="1">
      <c r="B187" s="139"/>
      <c r="D187" s="132" t="s">
        <v>123</v>
      </c>
      <c r="E187" s="140" t="s">
        <v>1</v>
      </c>
      <c r="F187" s="141" t="s">
        <v>125</v>
      </c>
      <c r="H187" s="142">
        <v>32.100999999999999</v>
      </c>
      <c r="I187" s="356"/>
      <c r="J187" s="356"/>
      <c r="L187" s="139"/>
      <c r="M187" s="143"/>
      <c r="N187" s="144"/>
      <c r="O187" s="144"/>
      <c r="P187" s="144"/>
      <c r="Q187" s="144"/>
      <c r="R187" s="144"/>
      <c r="S187" s="144"/>
      <c r="T187" s="145"/>
      <c r="AT187" s="140" t="s">
        <v>123</v>
      </c>
      <c r="AU187" s="140" t="s">
        <v>121</v>
      </c>
      <c r="AV187" s="13" t="s">
        <v>120</v>
      </c>
      <c r="AW187" s="13" t="s">
        <v>22</v>
      </c>
      <c r="AX187" s="13" t="s">
        <v>74</v>
      </c>
      <c r="AY187" s="140" t="s">
        <v>113</v>
      </c>
    </row>
    <row r="188" spans="2:65" s="1" customFormat="1" ht="24" customHeight="1">
      <c r="B188" s="118"/>
      <c r="C188" s="119" t="s">
        <v>237</v>
      </c>
      <c r="D188" s="119" t="s">
        <v>115</v>
      </c>
      <c r="E188" s="120" t="s">
        <v>227</v>
      </c>
      <c r="F188" s="121" t="s">
        <v>228</v>
      </c>
      <c r="G188" s="122" t="s">
        <v>188</v>
      </c>
      <c r="H188" s="123">
        <v>374.51400000000001</v>
      </c>
      <c r="I188" s="354"/>
      <c r="J188" s="354">
        <f>ROUND(I188*H188,2)</f>
        <v>0</v>
      </c>
      <c r="K188" s="121" t="s">
        <v>119</v>
      </c>
      <c r="L188" s="27"/>
      <c r="M188" s="124" t="s">
        <v>1</v>
      </c>
      <c r="N188" s="125" t="s">
        <v>32</v>
      </c>
      <c r="O188" s="126">
        <v>7.0999999999999994E-2</v>
      </c>
      <c r="P188" s="126">
        <f>O188*H188</f>
        <v>26.590489999999999</v>
      </c>
      <c r="Q188" s="126">
        <v>1.8000000000000001E-4</v>
      </c>
      <c r="R188" s="126">
        <f>Q188*H188</f>
        <v>6.7409999999999998E-2</v>
      </c>
      <c r="S188" s="126">
        <v>0</v>
      </c>
      <c r="T188" s="127">
        <f>S188*H188</f>
        <v>0</v>
      </c>
      <c r="AR188" s="128" t="s">
        <v>120</v>
      </c>
      <c r="AT188" s="128" t="s">
        <v>115</v>
      </c>
      <c r="AU188" s="128" t="s">
        <v>121</v>
      </c>
      <c r="AY188" s="15" t="s">
        <v>113</v>
      </c>
      <c r="BE188" s="129">
        <f>IF(N188="základná",J188,0)</f>
        <v>0</v>
      </c>
      <c r="BF188" s="129">
        <f>IF(N188="znížená",J188,0)</f>
        <v>0</v>
      </c>
      <c r="BG188" s="129">
        <f>IF(N188="zákl. prenesená",J188,0)</f>
        <v>0</v>
      </c>
      <c r="BH188" s="129">
        <f>IF(N188="zníž. prenesená",J188,0)</f>
        <v>0</v>
      </c>
      <c r="BI188" s="129">
        <f>IF(N188="nulová",J188,0)</f>
        <v>0</v>
      </c>
      <c r="BJ188" s="15" t="s">
        <v>121</v>
      </c>
      <c r="BK188" s="130">
        <f>ROUND(I188*H188,3)</f>
        <v>0</v>
      </c>
      <c r="BL188" s="15" t="s">
        <v>120</v>
      </c>
      <c r="BM188" s="128" t="s">
        <v>554</v>
      </c>
    </row>
    <row r="189" spans="2:65" s="12" customFormat="1">
      <c r="B189" s="131"/>
      <c r="D189" s="132" t="s">
        <v>123</v>
      </c>
      <c r="E189" s="133" t="s">
        <v>1</v>
      </c>
      <c r="F189" s="134" t="s">
        <v>555</v>
      </c>
      <c r="H189" s="135">
        <v>374.51400000000001</v>
      </c>
      <c r="I189" s="355"/>
      <c r="J189" s="355"/>
      <c r="L189" s="131"/>
      <c r="M189" s="136"/>
      <c r="N189" s="137"/>
      <c r="O189" s="137"/>
      <c r="P189" s="137"/>
      <c r="Q189" s="137"/>
      <c r="R189" s="137"/>
      <c r="S189" s="137"/>
      <c r="T189" s="138"/>
      <c r="AT189" s="133" t="s">
        <v>123</v>
      </c>
      <c r="AU189" s="133" t="s">
        <v>121</v>
      </c>
      <c r="AV189" s="12" t="s">
        <v>121</v>
      </c>
      <c r="AW189" s="12" t="s">
        <v>22</v>
      </c>
      <c r="AX189" s="12" t="s">
        <v>66</v>
      </c>
      <c r="AY189" s="133" t="s">
        <v>113</v>
      </c>
    </row>
    <row r="190" spans="2:65" s="13" customFormat="1">
      <c r="B190" s="139"/>
      <c r="D190" s="132" t="s">
        <v>123</v>
      </c>
      <c r="E190" s="140" t="s">
        <v>1</v>
      </c>
      <c r="F190" s="141" t="s">
        <v>125</v>
      </c>
      <c r="H190" s="142">
        <v>374.51400000000001</v>
      </c>
      <c r="I190" s="356"/>
      <c r="J190" s="356"/>
      <c r="L190" s="139"/>
      <c r="M190" s="143"/>
      <c r="N190" s="144"/>
      <c r="O190" s="144"/>
      <c r="P190" s="144"/>
      <c r="Q190" s="144"/>
      <c r="R190" s="144"/>
      <c r="S190" s="144"/>
      <c r="T190" s="145"/>
      <c r="AT190" s="140" t="s">
        <v>123</v>
      </c>
      <c r="AU190" s="140" t="s">
        <v>121</v>
      </c>
      <c r="AV190" s="13" t="s">
        <v>120</v>
      </c>
      <c r="AW190" s="13" t="s">
        <v>22</v>
      </c>
      <c r="AX190" s="13" t="s">
        <v>74</v>
      </c>
      <c r="AY190" s="140" t="s">
        <v>113</v>
      </c>
    </row>
    <row r="191" spans="2:65" s="1" customFormat="1" ht="36" customHeight="1">
      <c r="B191" s="118"/>
      <c r="C191" s="146" t="s">
        <v>243</v>
      </c>
      <c r="D191" s="146" t="s">
        <v>191</v>
      </c>
      <c r="E191" s="147" t="s">
        <v>233</v>
      </c>
      <c r="F191" s="148" t="s">
        <v>234</v>
      </c>
      <c r="G191" s="149" t="s">
        <v>188</v>
      </c>
      <c r="H191" s="150">
        <v>382.00400000000002</v>
      </c>
      <c r="I191" s="357"/>
      <c r="J191" s="357">
        <f>ROUND(I191*H191,2)</f>
        <v>0</v>
      </c>
      <c r="K191" s="148" t="s">
        <v>119</v>
      </c>
      <c r="L191" s="151"/>
      <c r="M191" s="152" t="s">
        <v>1</v>
      </c>
      <c r="N191" s="153" t="s">
        <v>32</v>
      </c>
      <c r="O191" s="126">
        <v>0</v>
      </c>
      <c r="P191" s="126">
        <f>O191*H191</f>
        <v>0</v>
      </c>
      <c r="Q191" s="126">
        <v>4.0000000000000002E-4</v>
      </c>
      <c r="R191" s="126">
        <f>Q191*H191</f>
        <v>0.15279999999999999</v>
      </c>
      <c r="S191" s="126">
        <v>0</v>
      </c>
      <c r="T191" s="127">
        <f>S191*H191</f>
        <v>0</v>
      </c>
      <c r="AR191" s="128" t="s">
        <v>155</v>
      </c>
      <c r="AT191" s="128" t="s">
        <v>191</v>
      </c>
      <c r="AU191" s="128" t="s">
        <v>121</v>
      </c>
      <c r="AY191" s="15" t="s">
        <v>113</v>
      </c>
      <c r="BE191" s="129">
        <f>IF(N191="základná",J191,0)</f>
        <v>0</v>
      </c>
      <c r="BF191" s="129">
        <f>IF(N191="znížená",J191,0)</f>
        <v>0</v>
      </c>
      <c r="BG191" s="129">
        <f>IF(N191="zákl. prenesená",J191,0)</f>
        <v>0</v>
      </c>
      <c r="BH191" s="129">
        <f>IF(N191="zníž. prenesená",J191,0)</f>
        <v>0</v>
      </c>
      <c r="BI191" s="129">
        <f>IF(N191="nulová",J191,0)</f>
        <v>0</v>
      </c>
      <c r="BJ191" s="15" t="s">
        <v>121</v>
      </c>
      <c r="BK191" s="130">
        <f>ROUND(I191*H191,3)</f>
        <v>0</v>
      </c>
      <c r="BL191" s="15" t="s">
        <v>120</v>
      </c>
      <c r="BM191" s="128" t="s">
        <v>556</v>
      </c>
    </row>
    <row r="192" spans="2:65" s="12" customFormat="1">
      <c r="B192" s="131"/>
      <c r="D192" s="132" t="s">
        <v>123</v>
      </c>
      <c r="F192" s="134" t="s">
        <v>557</v>
      </c>
      <c r="H192" s="135">
        <v>382.00400000000002</v>
      </c>
      <c r="I192" s="355"/>
      <c r="J192" s="355"/>
      <c r="L192" s="131"/>
      <c r="M192" s="136"/>
      <c r="N192" s="137"/>
      <c r="O192" s="137"/>
      <c r="P192" s="137"/>
      <c r="Q192" s="137"/>
      <c r="R192" s="137"/>
      <c r="S192" s="137"/>
      <c r="T192" s="138"/>
      <c r="AT192" s="133" t="s">
        <v>123</v>
      </c>
      <c r="AU192" s="133" t="s">
        <v>121</v>
      </c>
      <c r="AV192" s="12" t="s">
        <v>121</v>
      </c>
      <c r="AW192" s="12" t="s">
        <v>3</v>
      </c>
      <c r="AX192" s="12" t="s">
        <v>74</v>
      </c>
      <c r="AY192" s="133" t="s">
        <v>113</v>
      </c>
    </row>
    <row r="193" spans="2:65" s="1" customFormat="1" ht="24" customHeight="1">
      <c r="B193" s="118"/>
      <c r="C193" s="119" t="s">
        <v>249</v>
      </c>
      <c r="D193" s="119" t="s">
        <v>115</v>
      </c>
      <c r="E193" s="120" t="s">
        <v>449</v>
      </c>
      <c r="F193" s="121" t="s">
        <v>450</v>
      </c>
      <c r="G193" s="122" t="s">
        <v>118</v>
      </c>
      <c r="H193" s="123">
        <v>267.51</v>
      </c>
      <c r="I193" s="354"/>
      <c r="J193" s="354">
        <f>ROUND(I193*H193,2)</f>
        <v>0</v>
      </c>
      <c r="K193" s="121" t="s">
        <v>119</v>
      </c>
      <c r="L193" s="27"/>
      <c r="M193" s="124" t="s">
        <v>1</v>
      </c>
      <c r="N193" s="125" t="s">
        <v>32</v>
      </c>
      <c r="O193" s="126">
        <v>4.7E-2</v>
      </c>
      <c r="P193" s="126">
        <f>O193*H193</f>
        <v>12.57297</v>
      </c>
      <c r="Q193" s="126">
        <v>9.92E-3</v>
      </c>
      <c r="R193" s="126">
        <f>Q193*H193</f>
        <v>2.6537000000000002</v>
      </c>
      <c r="S193" s="126">
        <v>0</v>
      </c>
      <c r="T193" s="127">
        <f>S193*H193</f>
        <v>0</v>
      </c>
      <c r="AR193" s="128" t="s">
        <v>120</v>
      </c>
      <c r="AT193" s="128" t="s">
        <v>115</v>
      </c>
      <c r="AU193" s="128" t="s">
        <v>121</v>
      </c>
      <c r="AY193" s="15" t="s">
        <v>113</v>
      </c>
      <c r="BE193" s="129">
        <f>IF(N193="základná",J193,0)</f>
        <v>0</v>
      </c>
      <c r="BF193" s="129">
        <f>IF(N193="znížená",J193,0)</f>
        <v>0</v>
      </c>
      <c r="BG193" s="129">
        <f>IF(N193="zákl. prenesená",J193,0)</f>
        <v>0</v>
      </c>
      <c r="BH193" s="129">
        <f>IF(N193="zníž. prenesená",J193,0)</f>
        <v>0</v>
      </c>
      <c r="BI193" s="129">
        <f>IF(N193="nulová",J193,0)</f>
        <v>0</v>
      </c>
      <c r="BJ193" s="15" t="s">
        <v>121</v>
      </c>
      <c r="BK193" s="130">
        <f>ROUND(I193*H193,3)</f>
        <v>0</v>
      </c>
      <c r="BL193" s="15" t="s">
        <v>120</v>
      </c>
      <c r="BM193" s="128" t="s">
        <v>558</v>
      </c>
    </row>
    <row r="194" spans="2:65" s="12" customFormat="1">
      <c r="B194" s="131"/>
      <c r="D194" s="132" t="s">
        <v>123</v>
      </c>
      <c r="E194" s="133" t="s">
        <v>1</v>
      </c>
      <c r="F194" s="134" t="s">
        <v>559</v>
      </c>
      <c r="H194" s="135">
        <v>267.51</v>
      </c>
      <c r="I194" s="355"/>
      <c r="J194" s="355"/>
      <c r="L194" s="131"/>
      <c r="M194" s="136"/>
      <c r="N194" s="137"/>
      <c r="O194" s="137"/>
      <c r="P194" s="137"/>
      <c r="Q194" s="137"/>
      <c r="R194" s="137"/>
      <c r="S194" s="137"/>
      <c r="T194" s="138"/>
      <c r="AT194" s="133" t="s">
        <v>123</v>
      </c>
      <c r="AU194" s="133" t="s">
        <v>121</v>
      </c>
      <c r="AV194" s="12" t="s">
        <v>121</v>
      </c>
      <c r="AW194" s="12" t="s">
        <v>22</v>
      </c>
      <c r="AX194" s="12" t="s">
        <v>66</v>
      </c>
      <c r="AY194" s="133" t="s">
        <v>113</v>
      </c>
    </row>
    <row r="195" spans="2:65" s="13" customFormat="1">
      <c r="B195" s="139"/>
      <c r="D195" s="132" t="s">
        <v>123</v>
      </c>
      <c r="E195" s="140" t="s">
        <v>1</v>
      </c>
      <c r="F195" s="141" t="s">
        <v>125</v>
      </c>
      <c r="H195" s="142">
        <v>267.51</v>
      </c>
      <c r="I195" s="356"/>
      <c r="J195" s="356"/>
      <c r="L195" s="139"/>
      <c r="M195" s="143"/>
      <c r="N195" s="144"/>
      <c r="O195" s="144"/>
      <c r="P195" s="144"/>
      <c r="Q195" s="144"/>
      <c r="R195" s="144"/>
      <c r="S195" s="144"/>
      <c r="T195" s="145"/>
      <c r="AT195" s="140" t="s">
        <v>123</v>
      </c>
      <c r="AU195" s="140" t="s">
        <v>121</v>
      </c>
      <c r="AV195" s="13" t="s">
        <v>120</v>
      </c>
      <c r="AW195" s="13" t="s">
        <v>22</v>
      </c>
      <c r="AX195" s="13" t="s">
        <v>74</v>
      </c>
      <c r="AY195" s="140" t="s">
        <v>113</v>
      </c>
    </row>
    <row r="196" spans="2:65" s="11" customFormat="1" ht="22.95" customHeight="1">
      <c r="B196" s="108"/>
      <c r="D196" s="109" t="s">
        <v>65</v>
      </c>
      <c r="E196" s="117" t="s">
        <v>120</v>
      </c>
      <c r="F196" s="117" t="s">
        <v>242</v>
      </c>
      <c r="I196" s="358"/>
      <c r="J196" s="361">
        <f>J197</f>
        <v>0</v>
      </c>
      <c r="L196" s="108"/>
      <c r="M196" s="111"/>
      <c r="N196" s="112"/>
      <c r="O196" s="112"/>
      <c r="P196" s="113">
        <f>SUM(P197:P199)</f>
        <v>6.4328399999999997</v>
      </c>
      <c r="Q196" s="112"/>
      <c r="R196" s="113">
        <f>SUM(R197:R199)</f>
        <v>7.5876599999999996</v>
      </c>
      <c r="S196" s="112"/>
      <c r="T196" s="114">
        <f>SUM(T197:T199)</f>
        <v>0</v>
      </c>
      <c r="AR196" s="109" t="s">
        <v>74</v>
      </c>
      <c r="AT196" s="115" t="s">
        <v>65</v>
      </c>
      <c r="AU196" s="115" t="s">
        <v>74</v>
      </c>
      <c r="AY196" s="109" t="s">
        <v>113</v>
      </c>
      <c r="BK196" s="116">
        <f>SUM(BK197:BK199)</f>
        <v>0</v>
      </c>
    </row>
    <row r="197" spans="2:65" s="1" customFormat="1" ht="36" customHeight="1">
      <c r="B197" s="118"/>
      <c r="C197" s="119" t="s">
        <v>253</v>
      </c>
      <c r="D197" s="119" t="s">
        <v>115</v>
      </c>
      <c r="E197" s="120" t="s">
        <v>244</v>
      </c>
      <c r="F197" s="121" t="s">
        <v>245</v>
      </c>
      <c r="G197" s="122" t="s">
        <v>128</v>
      </c>
      <c r="H197" s="123">
        <v>4.0129999999999999</v>
      </c>
      <c r="I197" s="354"/>
      <c r="J197" s="354">
        <f>ROUND(I197*H197,2)</f>
        <v>0</v>
      </c>
      <c r="K197" s="121" t="s">
        <v>119</v>
      </c>
      <c r="L197" s="27"/>
      <c r="M197" s="124" t="s">
        <v>1</v>
      </c>
      <c r="N197" s="125" t="s">
        <v>32</v>
      </c>
      <c r="O197" s="126">
        <v>1.603</v>
      </c>
      <c r="P197" s="126">
        <f>O197*H197</f>
        <v>6.4328399999999997</v>
      </c>
      <c r="Q197" s="126">
        <v>1.8907700000000001</v>
      </c>
      <c r="R197" s="126">
        <f>Q197*H197</f>
        <v>7.5876599999999996</v>
      </c>
      <c r="S197" s="126">
        <v>0</v>
      </c>
      <c r="T197" s="127">
        <f>S197*H197</f>
        <v>0</v>
      </c>
      <c r="AR197" s="128" t="s">
        <v>120</v>
      </c>
      <c r="AT197" s="128" t="s">
        <v>115</v>
      </c>
      <c r="AU197" s="128" t="s">
        <v>121</v>
      </c>
      <c r="AY197" s="15" t="s">
        <v>113</v>
      </c>
      <c r="BE197" s="129">
        <f>IF(N197="základná",J197,0)</f>
        <v>0</v>
      </c>
      <c r="BF197" s="129">
        <f>IF(N197="znížená",J197,0)</f>
        <v>0</v>
      </c>
      <c r="BG197" s="129">
        <f>IF(N197="zákl. prenesená",J197,0)</f>
        <v>0</v>
      </c>
      <c r="BH197" s="129">
        <f>IF(N197="zníž. prenesená",J197,0)</f>
        <v>0</v>
      </c>
      <c r="BI197" s="129">
        <f>IF(N197="nulová",J197,0)</f>
        <v>0</v>
      </c>
      <c r="BJ197" s="15" t="s">
        <v>121</v>
      </c>
      <c r="BK197" s="130">
        <f>ROUND(I197*H197,3)</f>
        <v>0</v>
      </c>
      <c r="BL197" s="15" t="s">
        <v>120</v>
      </c>
      <c r="BM197" s="128" t="s">
        <v>560</v>
      </c>
    </row>
    <row r="198" spans="2:65" s="12" customFormat="1">
      <c r="B198" s="131"/>
      <c r="D198" s="132" t="s">
        <v>123</v>
      </c>
      <c r="E198" s="133" t="s">
        <v>1</v>
      </c>
      <c r="F198" s="134" t="s">
        <v>561</v>
      </c>
      <c r="H198" s="135">
        <v>4.0129999999999999</v>
      </c>
      <c r="I198" s="355"/>
      <c r="J198" s="355"/>
      <c r="L198" s="131"/>
      <c r="M198" s="136"/>
      <c r="N198" s="137"/>
      <c r="O198" s="137"/>
      <c r="P198" s="137"/>
      <c r="Q198" s="137"/>
      <c r="R198" s="137"/>
      <c r="S198" s="137"/>
      <c r="T198" s="138"/>
      <c r="AT198" s="133" t="s">
        <v>123</v>
      </c>
      <c r="AU198" s="133" t="s">
        <v>121</v>
      </c>
      <c r="AV198" s="12" t="s">
        <v>121</v>
      </c>
      <c r="AW198" s="12" t="s">
        <v>22</v>
      </c>
      <c r="AX198" s="12" t="s">
        <v>66</v>
      </c>
      <c r="AY198" s="133" t="s">
        <v>113</v>
      </c>
    </row>
    <row r="199" spans="2:65" s="13" customFormat="1">
      <c r="B199" s="139"/>
      <c r="D199" s="132" t="s">
        <v>123</v>
      </c>
      <c r="E199" s="140" t="s">
        <v>1</v>
      </c>
      <c r="F199" s="141" t="s">
        <v>125</v>
      </c>
      <c r="H199" s="142">
        <v>4.0129999999999999</v>
      </c>
      <c r="I199" s="356"/>
      <c r="J199" s="356"/>
      <c r="L199" s="139"/>
      <c r="M199" s="143"/>
      <c r="N199" s="144"/>
      <c r="O199" s="144"/>
      <c r="P199" s="144"/>
      <c r="Q199" s="144"/>
      <c r="R199" s="144"/>
      <c r="S199" s="144"/>
      <c r="T199" s="145"/>
      <c r="AT199" s="140" t="s">
        <v>123</v>
      </c>
      <c r="AU199" s="140" t="s">
        <v>121</v>
      </c>
      <c r="AV199" s="13" t="s">
        <v>120</v>
      </c>
      <c r="AW199" s="13" t="s">
        <v>22</v>
      </c>
      <c r="AX199" s="13" t="s">
        <v>74</v>
      </c>
      <c r="AY199" s="140" t="s">
        <v>113</v>
      </c>
    </row>
    <row r="200" spans="2:65" s="11" customFormat="1" ht="21.75" customHeight="1">
      <c r="B200" s="108"/>
      <c r="D200" s="109" t="s">
        <v>65</v>
      </c>
      <c r="E200" s="117" t="s">
        <v>140</v>
      </c>
      <c r="F200" s="117" t="s">
        <v>248</v>
      </c>
      <c r="I200" s="358"/>
      <c r="J200" s="361">
        <f>SUM(J201:J219)</f>
        <v>0</v>
      </c>
      <c r="L200" s="108"/>
      <c r="M200" s="111"/>
      <c r="N200" s="112"/>
      <c r="O200" s="112"/>
      <c r="P200" s="113">
        <f>SUM(P201:P221)</f>
        <v>679.08186000000001</v>
      </c>
      <c r="Q200" s="112"/>
      <c r="R200" s="113">
        <f>SUM(R201:R221)</f>
        <v>1147.7444499999999</v>
      </c>
      <c r="S200" s="112"/>
      <c r="T200" s="114">
        <f>SUM(T201:T221)</f>
        <v>0</v>
      </c>
      <c r="AR200" s="109" t="s">
        <v>74</v>
      </c>
      <c r="AT200" s="115" t="s">
        <v>65</v>
      </c>
      <c r="AU200" s="115" t="s">
        <v>74</v>
      </c>
      <c r="AY200" s="109" t="s">
        <v>113</v>
      </c>
      <c r="BK200" s="116">
        <f>SUM(BK201:BK221)</f>
        <v>0</v>
      </c>
    </row>
    <row r="201" spans="2:65" s="1" customFormat="1" ht="32.4" customHeight="1">
      <c r="B201" s="118"/>
      <c r="C201" s="119" t="s">
        <v>258</v>
      </c>
      <c r="D201" s="119" t="s">
        <v>115</v>
      </c>
      <c r="E201" s="120" t="s">
        <v>250</v>
      </c>
      <c r="F201" s="121" t="s">
        <v>251</v>
      </c>
      <c r="G201" s="122" t="s">
        <v>188</v>
      </c>
      <c r="H201" s="123">
        <v>1392.58</v>
      </c>
      <c r="I201" s="354"/>
      <c r="J201" s="354">
        <f>ROUND(I201*H201,2)</f>
        <v>0</v>
      </c>
      <c r="K201" s="121" t="s">
        <v>119</v>
      </c>
      <c r="L201" s="27"/>
      <c r="M201" s="124" t="s">
        <v>1</v>
      </c>
      <c r="N201" s="125" t="s">
        <v>32</v>
      </c>
      <c r="O201" s="126">
        <v>2.5000000000000001E-2</v>
      </c>
      <c r="P201" s="126">
        <f>O201*H201</f>
        <v>34.814500000000002</v>
      </c>
      <c r="Q201" s="126">
        <v>0.19900000000000001</v>
      </c>
      <c r="R201" s="126">
        <f>Q201*H201</f>
        <v>277.12342000000001</v>
      </c>
      <c r="S201" s="126">
        <v>0</v>
      </c>
      <c r="T201" s="127">
        <f>S201*H201</f>
        <v>0</v>
      </c>
      <c r="AR201" s="128" t="s">
        <v>120</v>
      </c>
      <c r="AT201" s="128" t="s">
        <v>115</v>
      </c>
      <c r="AU201" s="128" t="s">
        <v>121</v>
      </c>
      <c r="AY201" s="15" t="s">
        <v>113</v>
      </c>
      <c r="BE201" s="129">
        <f>IF(N201="základná",J201,0)</f>
        <v>0</v>
      </c>
      <c r="BF201" s="129">
        <f>IF(N201="znížená",J201,0)</f>
        <v>0</v>
      </c>
      <c r="BG201" s="129">
        <f>IF(N201="zákl. prenesená",J201,0)</f>
        <v>0</v>
      </c>
      <c r="BH201" s="129">
        <f>IF(N201="zníž. prenesená",J201,0)</f>
        <v>0</v>
      </c>
      <c r="BI201" s="129">
        <f>IF(N201="nulová",J201,0)</f>
        <v>0</v>
      </c>
      <c r="BJ201" s="15" t="s">
        <v>121</v>
      </c>
      <c r="BK201" s="130">
        <f>ROUND(I201*H201,3)</f>
        <v>0</v>
      </c>
      <c r="BL201" s="15" t="s">
        <v>120</v>
      </c>
      <c r="BM201" s="128" t="s">
        <v>562</v>
      </c>
    </row>
    <row r="202" spans="2:65" s="12" customFormat="1">
      <c r="B202" s="131"/>
      <c r="D202" s="132" t="s">
        <v>123</v>
      </c>
      <c r="E202" s="133" t="s">
        <v>1</v>
      </c>
      <c r="F202" s="134" t="s">
        <v>546</v>
      </c>
      <c r="H202" s="135">
        <v>1392.58</v>
      </c>
      <c r="I202" s="355"/>
      <c r="J202" s="355"/>
      <c r="L202" s="131"/>
      <c r="M202" s="136"/>
      <c r="N202" s="137"/>
      <c r="O202" s="137"/>
      <c r="P202" s="137"/>
      <c r="Q202" s="137"/>
      <c r="R202" s="137"/>
      <c r="S202" s="137"/>
      <c r="T202" s="138"/>
      <c r="AT202" s="133" t="s">
        <v>123</v>
      </c>
      <c r="AU202" s="133" t="s">
        <v>121</v>
      </c>
      <c r="AV202" s="12" t="s">
        <v>121</v>
      </c>
      <c r="AW202" s="12" t="s">
        <v>22</v>
      </c>
      <c r="AX202" s="12" t="s">
        <v>66</v>
      </c>
      <c r="AY202" s="133" t="s">
        <v>113</v>
      </c>
    </row>
    <row r="203" spans="2:65" s="13" customFormat="1">
      <c r="B203" s="139"/>
      <c r="D203" s="132" t="s">
        <v>123</v>
      </c>
      <c r="E203" s="140" t="s">
        <v>1</v>
      </c>
      <c r="F203" s="141" t="s">
        <v>125</v>
      </c>
      <c r="H203" s="142">
        <v>1392.58</v>
      </c>
      <c r="I203" s="356"/>
      <c r="J203" s="356"/>
      <c r="L203" s="139"/>
      <c r="M203" s="143"/>
      <c r="N203" s="144"/>
      <c r="O203" s="144"/>
      <c r="P203" s="144"/>
      <c r="Q203" s="144"/>
      <c r="R203" s="144"/>
      <c r="S203" s="144"/>
      <c r="T203" s="145"/>
      <c r="AT203" s="140" t="s">
        <v>123</v>
      </c>
      <c r="AU203" s="140" t="s">
        <v>121</v>
      </c>
      <c r="AV203" s="13" t="s">
        <v>120</v>
      </c>
      <c r="AW203" s="13" t="s">
        <v>22</v>
      </c>
      <c r="AX203" s="13" t="s">
        <v>74</v>
      </c>
      <c r="AY203" s="140" t="s">
        <v>113</v>
      </c>
    </row>
    <row r="204" spans="2:65" s="1" customFormat="1" ht="36.6" customHeight="1">
      <c r="B204" s="118"/>
      <c r="C204" s="119" t="s">
        <v>262</v>
      </c>
      <c r="D204" s="119" t="s">
        <v>115</v>
      </c>
      <c r="E204" s="120" t="s">
        <v>254</v>
      </c>
      <c r="F204" s="121" t="s">
        <v>255</v>
      </c>
      <c r="G204" s="122" t="s">
        <v>188</v>
      </c>
      <c r="H204" s="123">
        <v>1392.58</v>
      </c>
      <c r="I204" s="354"/>
      <c r="J204" s="354">
        <f>ROUND(I204*H204,2)</f>
        <v>0</v>
      </c>
      <c r="K204" s="121" t="s">
        <v>119</v>
      </c>
      <c r="L204" s="27"/>
      <c r="M204" s="124" t="s">
        <v>1</v>
      </c>
      <c r="N204" s="125" t="s">
        <v>32</v>
      </c>
      <c r="O204" s="126">
        <v>2.1000000000000001E-2</v>
      </c>
      <c r="P204" s="126">
        <f>O204*H204</f>
        <v>29.24418</v>
      </c>
      <c r="Q204" s="126">
        <v>0.29160000000000003</v>
      </c>
      <c r="R204" s="126">
        <f>Q204*H204</f>
        <v>406.07632999999998</v>
      </c>
      <c r="S204" s="126">
        <v>0</v>
      </c>
      <c r="T204" s="127">
        <f>S204*H204</f>
        <v>0</v>
      </c>
      <c r="AR204" s="128" t="s">
        <v>120</v>
      </c>
      <c r="AT204" s="128" t="s">
        <v>115</v>
      </c>
      <c r="AU204" s="128" t="s">
        <v>121</v>
      </c>
      <c r="AY204" s="15" t="s">
        <v>113</v>
      </c>
      <c r="BE204" s="129">
        <f>IF(N204="základná",J204,0)</f>
        <v>0</v>
      </c>
      <c r="BF204" s="129">
        <f>IF(N204="znížená",J204,0)</f>
        <v>0</v>
      </c>
      <c r="BG204" s="129">
        <f>IF(N204="zákl. prenesená",J204,0)</f>
        <v>0</v>
      </c>
      <c r="BH204" s="129">
        <f>IF(N204="zníž. prenesená",J204,0)</f>
        <v>0</v>
      </c>
      <c r="BI204" s="129">
        <f>IF(N204="nulová",J204,0)</f>
        <v>0</v>
      </c>
      <c r="BJ204" s="15" t="s">
        <v>121</v>
      </c>
      <c r="BK204" s="130">
        <f>ROUND(I204*H204,3)</f>
        <v>0</v>
      </c>
      <c r="BL204" s="15" t="s">
        <v>120</v>
      </c>
      <c r="BM204" s="128" t="s">
        <v>563</v>
      </c>
    </row>
    <row r="205" spans="2:65" s="12" customFormat="1">
      <c r="B205" s="131"/>
      <c r="D205" s="132" t="s">
        <v>123</v>
      </c>
      <c r="E205" s="133" t="s">
        <v>1</v>
      </c>
      <c r="F205" s="134" t="s">
        <v>546</v>
      </c>
      <c r="H205" s="135">
        <v>1392.58</v>
      </c>
      <c r="I205" s="355"/>
      <c r="J205" s="355"/>
      <c r="L205" s="131"/>
      <c r="M205" s="136"/>
      <c r="N205" s="137"/>
      <c r="O205" s="137"/>
      <c r="P205" s="137"/>
      <c r="Q205" s="137"/>
      <c r="R205" s="137"/>
      <c r="S205" s="137"/>
      <c r="T205" s="138"/>
      <c r="AT205" s="133" t="s">
        <v>123</v>
      </c>
      <c r="AU205" s="133" t="s">
        <v>121</v>
      </c>
      <c r="AV205" s="12" t="s">
        <v>121</v>
      </c>
      <c r="AW205" s="12" t="s">
        <v>22</v>
      </c>
      <c r="AX205" s="12" t="s">
        <v>66</v>
      </c>
      <c r="AY205" s="133" t="s">
        <v>113</v>
      </c>
    </row>
    <row r="206" spans="2:65" s="13" customFormat="1">
      <c r="B206" s="139"/>
      <c r="D206" s="132" t="s">
        <v>123</v>
      </c>
      <c r="E206" s="140" t="s">
        <v>1</v>
      </c>
      <c r="F206" s="141" t="s">
        <v>125</v>
      </c>
      <c r="H206" s="142">
        <v>1392.58</v>
      </c>
      <c r="I206" s="356"/>
      <c r="J206" s="356"/>
      <c r="L206" s="139"/>
      <c r="M206" s="143"/>
      <c r="N206" s="144"/>
      <c r="O206" s="144"/>
      <c r="P206" s="144"/>
      <c r="Q206" s="144"/>
      <c r="R206" s="144"/>
      <c r="S206" s="144"/>
      <c r="T206" s="145"/>
      <c r="AT206" s="140" t="s">
        <v>123</v>
      </c>
      <c r="AU206" s="140" t="s">
        <v>121</v>
      </c>
      <c r="AV206" s="13" t="s">
        <v>120</v>
      </c>
      <c r="AW206" s="13" t="s">
        <v>22</v>
      </c>
      <c r="AX206" s="13" t="s">
        <v>74</v>
      </c>
      <c r="AY206" s="140" t="s">
        <v>113</v>
      </c>
    </row>
    <row r="207" spans="2:65" s="1" customFormat="1" ht="24" customHeight="1">
      <c r="B207" s="118"/>
      <c r="C207" s="119" t="s">
        <v>266</v>
      </c>
      <c r="D207" s="119" t="s">
        <v>115</v>
      </c>
      <c r="E207" s="120" t="s">
        <v>259</v>
      </c>
      <c r="F207" s="121" t="s">
        <v>260</v>
      </c>
      <c r="G207" s="122" t="s">
        <v>188</v>
      </c>
      <c r="H207" s="123">
        <v>1392.58</v>
      </c>
      <c r="I207" s="354"/>
      <c r="J207" s="354">
        <f>ROUND(I207*H207,2)</f>
        <v>0</v>
      </c>
      <c r="K207" s="121" t="s">
        <v>1</v>
      </c>
      <c r="L207" s="27"/>
      <c r="M207" s="124" t="s">
        <v>1</v>
      </c>
      <c r="N207" s="125" t="s">
        <v>32</v>
      </c>
      <c r="O207" s="126">
        <v>0.02</v>
      </c>
      <c r="P207" s="126">
        <f>O207*H207</f>
        <v>27.851600000000001</v>
      </c>
      <c r="Q207" s="126">
        <v>9.8199999999999996E-2</v>
      </c>
      <c r="R207" s="126">
        <f>Q207*H207</f>
        <v>136.75136000000001</v>
      </c>
      <c r="S207" s="126">
        <v>0</v>
      </c>
      <c r="T207" s="127">
        <f>S207*H207</f>
        <v>0</v>
      </c>
      <c r="AR207" s="128" t="s">
        <v>120</v>
      </c>
      <c r="AT207" s="128" t="s">
        <v>115</v>
      </c>
      <c r="AU207" s="128" t="s">
        <v>121</v>
      </c>
      <c r="AY207" s="15" t="s">
        <v>113</v>
      </c>
      <c r="BE207" s="129">
        <f>IF(N207="základná",J207,0)</f>
        <v>0</v>
      </c>
      <c r="BF207" s="129">
        <f>IF(N207="znížená",J207,0)</f>
        <v>0</v>
      </c>
      <c r="BG207" s="129">
        <f>IF(N207="zákl. prenesená",J207,0)</f>
        <v>0</v>
      </c>
      <c r="BH207" s="129">
        <f>IF(N207="zníž. prenesená",J207,0)</f>
        <v>0</v>
      </c>
      <c r="BI207" s="129">
        <f>IF(N207="nulová",J207,0)</f>
        <v>0</v>
      </c>
      <c r="BJ207" s="15" t="s">
        <v>121</v>
      </c>
      <c r="BK207" s="130">
        <f>ROUND(I207*H207,3)</f>
        <v>0</v>
      </c>
      <c r="BL207" s="15" t="s">
        <v>120</v>
      </c>
      <c r="BM207" s="128" t="s">
        <v>564</v>
      </c>
    </row>
    <row r="208" spans="2:65" s="12" customFormat="1">
      <c r="B208" s="131"/>
      <c r="D208" s="132" t="s">
        <v>123</v>
      </c>
      <c r="E208" s="133" t="s">
        <v>1</v>
      </c>
      <c r="F208" s="134" t="s">
        <v>546</v>
      </c>
      <c r="H208" s="135">
        <v>1392.58</v>
      </c>
      <c r="I208" s="355"/>
      <c r="J208" s="355"/>
      <c r="L208" s="131"/>
      <c r="M208" s="136"/>
      <c r="N208" s="137"/>
      <c r="O208" s="137"/>
      <c r="P208" s="137"/>
      <c r="Q208" s="137"/>
      <c r="R208" s="137"/>
      <c r="S208" s="137"/>
      <c r="T208" s="138"/>
      <c r="AT208" s="133" t="s">
        <v>123</v>
      </c>
      <c r="AU208" s="133" t="s">
        <v>121</v>
      </c>
      <c r="AV208" s="12" t="s">
        <v>121</v>
      </c>
      <c r="AW208" s="12" t="s">
        <v>22</v>
      </c>
      <c r="AX208" s="12" t="s">
        <v>66</v>
      </c>
      <c r="AY208" s="133" t="s">
        <v>113</v>
      </c>
    </row>
    <row r="209" spans="2:65" s="13" customFormat="1">
      <c r="B209" s="139"/>
      <c r="D209" s="132" t="s">
        <v>123</v>
      </c>
      <c r="E209" s="140" t="s">
        <v>1</v>
      </c>
      <c r="F209" s="141" t="s">
        <v>125</v>
      </c>
      <c r="H209" s="142">
        <v>1392.58</v>
      </c>
      <c r="I209" s="356"/>
      <c r="J209" s="356"/>
      <c r="L209" s="139"/>
      <c r="M209" s="143"/>
      <c r="N209" s="144"/>
      <c r="O209" s="144"/>
      <c r="P209" s="144"/>
      <c r="Q209" s="144"/>
      <c r="R209" s="144"/>
      <c r="S209" s="144"/>
      <c r="T209" s="145"/>
      <c r="AT209" s="140" t="s">
        <v>123</v>
      </c>
      <c r="AU209" s="140" t="s">
        <v>121</v>
      </c>
      <c r="AV209" s="13" t="s">
        <v>120</v>
      </c>
      <c r="AW209" s="13" t="s">
        <v>22</v>
      </c>
      <c r="AX209" s="13" t="s">
        <v>74</v>
      </c>
      <c r="AY209" s="140" t="s">
        <v>113</v>
      </c>
    </row>
    <row r="210" spans="2:65" s="1" customFormat="1" ht="24" customHeight="1">
      <c r="B210" s="118"/>
      <c r="C210" s="119" t="s">
        <v>270</v>
      </c>
      <c r="D210" s="119" t="s">
        <v>115</v>
      </c>
      <c r="E210" s="120" t="s">
        <v>263</v>
      </c>
      <c r="F210" s="121" t="s">
        <v>264</v>
      </c>
      <c r="G210" s="122" t="s">
        <v>188</v>
      </c>
      <c r="H210" s="123">
        <v>1392.58</v>
      </c>
      <c r="I210" s="354"/>
      <c r="J210" s="354">
        <f>ROUND(I210*H210,2)</f>
        <v>0</v>
      </c>
      <c r="K210" s="121" t="s">
        <v>1</v>
      </c>
      <c r="L210" s="27"/>
      <c r="M210" s="124" t="s">
        <v>1</v>
      </c>
      <c r="N210" s="125" t="s">
        <v>32</v>
      </c>
      <c r="O210" s="126">
        <v>3.7999999999999999E-2</v>
      </c>
      <c r="P210" s="126">
        <f>O210*H210</f>
        <v>52.918039999999998</v>
      </c>
      <c r="Q210" s="126">
        <v>0.10373</v>
      </c>
      <c r="R210" s="126">
        <f>Q210*H210</f>
        <v>144.45231999999999</v>
      </c>
      <c r="S210" s="126">
        <v>0</v>
      </c>
      <c r="T210" s="127">
        <f>S210*H210</f>
        <v>0</v>
      </c>
      <c r="AR210" s="128" t="s">
        <v>120</v>
      </c>
      <c r="AT210" s="128" t="s">
        <v>115</v>
      </c>
      <c r="AU210" s="128" t="s">
        <v>121</v>
      </c>
      <c r="AY210" s="15" t="s">
        <v>113</v>
      </c>
      <c r="BE210" s="129">
        <f>IF(N210="základná",J210,0)</f>
        <v>0</v>
      </c>
      <c r="BF210" s="129">
        <f>IF(N210="znížená",J210,0)</f>
        <v>0</v>
      </c>
      <c r="BG210" s="129">
        <f>IF(N210="zákl. prenesená",J210,0)</f>
        <v>0</v>
      </c>
      <c r="BH210" s="129">
        <f>IF(N210="zníž. prenesená",J210,0)</f>
        <v>0</v>
      </c>
      <c r="BI210" s="129">
        <f>IF(N210="nulová",J210,0)</f>
        <v>0</v>
      </c>
      <c r="BJ210" s="15" t="s">
        <v>121</v>
      </c>
      <c r="BK210" s="130">
        <f>ROUND(I210*H210,3)</f>
        <v>0</v>
      </c>
      <c r="BL210" s="15" t="s">
        <v>120</v>
      </c>
      <c r="BM210" s="128" t="s">
        <v>565</v>
      </c>
    </row>
    <row r="211" spans="2:65" s="12" customFormat="1">
      <c r="B211" s="131"/>
      <c r="D211" s="132" t="s">
        <v>123</v>
      </c>
      <c r="E211" s="133" t="s">
        <v>1</v>
      </c>
      <c r="F211" s="134" t="s">
        <v>546</v>
      </c>
      <c r="H211" s="135">
        <v>1392.58</v>
      </c>
      <c r="I211" s="355"/>
      <c r="J211" s="355"/>
      <c r="L211" s="131"/>
      <c r="M211" s="136"/>
      <c r="N211" s="137"/>
      <c r="O211" s="137"/>
      <c r="P211" s="137"/>
      <c r="Q211" s="137"/>
      <c r="R211" s="137"/>
      <c r="S211" s="137"/>
      <c r="T211" s="138"/>
      <c r="AT211" s="133" t="s">
        <v>123</v>
      </c>
      <c r="AU211" s="133" t="s">
        <v>121</v>
      </c>
      <c r="AV211" s="12" t="s">
        <v>121</v>
      </c>
      <c r="AW211" s="12" t="s">
        <v>22</v>
      </c>
      <c r="AX211" s="12" t="s">
        <v>66</v>
      </c>
      <c r="AY211" s="133" t="s">
        <v>113</v>
      </c>
    </row>
    <row r="212" spans="2:65" s="13" customFormat="1">
      <c r="B212" s="139"/>
      <c r="D212" s="132" t="s">
        <v>123</v>
      </c>
      <c r="E212" s="140" t="s">
        <v>1</v>
      </c>
      <c r="F212" s="141" t="s">
        <v>125</v>
      </c>
      <c r="H212" s="142">
        <v>1392.58</v>
      </c>
      <c r="I212" s="356"/>
      <c r="J212" s="356"/>
      <c r="L212" s="139"/>
      <c r="M212" s="143"/>
      <c r="N212" s="144"/>
      <c r="O212" s="144"/>
      <c r="P212" s="144"/>
      <c r="Q212" s="144"/>
      <c r="R212" s="144"/>
      <c r="S212" s="144"/>
      <c r="T212" s="145"/>
      <c r="AT212" s="140" t="s">
        <v>123</v>
      </c>
      <c r="AU212" s="140" t="s">
        <v>121</v>
      </c>
      <c r="AV212" s="13" t="s">
        <v>120</v>
      </c>
      <c r="AW212" s="13" t="s">
        <v>22</v>
      </c>
      <c r="AX212" s="13" t="s">
        <v>74</v>
      </c>
      <c r="AY212" s="140" t="s">
        <v>113</v>
      </c>
    </row>
    <row r="213" spans="2:65" s="1" customFormat="1" ht="24" customHeight="1">
      <c r="B213" s="118"/>
      <c r="C213" s="119" t="s">
        <v>275</v>
      </c>
      <c r="D213" s="119" t="s">
        <v>115</v>
      </c>
      <c r="E213" s="120" t="s">
        <v>267</v>
      </c>
      <c r="F213" s="121" t="s">
        <v>268</v>
      </c>
      <c r="G213" s="122" t="s">
        <v>188</v>
      </c>
      <c r="H213" s="123">
        <v>1392.58</v>
      </c>
      <c r="I213" s="354"/>
      <c r="J213" s="354">
        <f>ROUND(I213*H213,2)</f>
        <v>0</v>
      </c>
      <c r="K213" s="121" t="s">
        <v>1</v>
      </c>
      <c r="L213" s="27"/>
      <c r="M213" s="124" t="s">
        <v>1</v>
      </c>
      <c r="N213" s="125" t="s">
        <v>32</v>
      </c>
      <c r="O213" s="126">
        <v>4.5999999999999999E-2</v>
      </c>
      <c r="P213" s="126">
        <f>O213*H213</f>
        <v>64.058679999999995</v>
      </c>
      <c r="Q213" s="126">
        <v>0.12966</v>
      </c>
      <c r="R213" s="126">
        <f>Q213*H213</f>
        <v>180.56191999999999</v>
      </c>
      <c r="S213" s="126">
        <v>0</v>
      </c>
      <c r="T213" s="127">
        <f>S213*H213</f>
        <v>0</v>
      </c>
      <c r="AR213" s="128" t="s">
        <v>120</v>
      </c>
      <c r="AT213" s="128" t="s">
        <v>115</v>
      </c>
      <c r="AU213" s="128" t="s">
        <v>121</v>
      </c>
      <c r="AY213" s="15" t="s">
        <v>113</v>
      </c>
      <c r="BE213" s="129">
        <f>IF(N213="základná",J213,0)</f>
        <v>0</v>
      </c>
      <c r="BF213" s="129">
        <f>IF(N213="znížená",J213,0)</f>
        <v>0</v>
      </c>
      <c r="BG213" s="129">
        <f>IF(N213="zákl. prenesená",J213,0)</f>
        <v>0</v>
      </c>
      <c r="BH213" s="129">
        <f>IF(N213="zníž. prenesená",J213,0)</f>
        <v>0</v>
      </c>
      <c r="BI213" s="129">
        <f>IF(N213="nulová",J213,0)</f>
        <v>0</v>
      </c>
      <c r="BJ213" s="15" t="s">
        <v>121</v>
      </c>
      <c r="BK213" s="130">
        <f>ROUND(I213*H213,3)</f>
        <v>0</v>
      </c>
      <c r="BL213" s="15" t="s">
        <v>120</v>
      </c>
      <c r="BM213" s="128" t="s">
        <v>566</v>
      </c>
    </row>
    <row r="214" spans="2:65" s="12" customFormat="1">
      <c r="B214" s="131"/>
      <c r="D214" s="132" t="s">
        <v>123</v>
      </c>
      <c r="E214" s="133" t="s">
        <v>1</v>
      </c>
      <c r="F214" s="134" t="s">
        <v>546</v>
      </c>
      <c r="H214" s="135">
        <v>1392.58</v>
      </c>
      <c r="I214" s="355"/>
      <c r="J214" s="355"/>
      <c r="L214" s="131"/>
      <c r="M214" s="136"/>
      <c r="N214" s="137"/>
      <c r="O214" s="137"/>
      <c r="P214" s="137"/>
      <c r="Q214" s="137"/>
      <c r="R214" s="137"/>
      <c r="S214" s="137"/>
      <c r="T214" s="138"/>
      <c r="AT214" s="133" t="s">
        <v>123</v>
      </c>
      <c r="AU214" s="133" t="s">
        <v>121</v>
      </c>
      <c r="AV214" s="12" t="s">
        <v>121</v>
      </c>
      <c r="AW214" s="12" t="s">
        <v>22</v>
      </c>
      <c r="AX214" s="12" t="s">
        <v>66</v>
      </c>
      <c r="AY214" s="133" t="s">
        <v>113</v>
      </c>
    </row>
    <row r="215" spans="2:65" s="13" customFormat="1">
      <c r="B215" s="139"/>
      <c r="D215" s="132" t="s">
        <v>123</v>
      </c>
      <c r="E215" s="140" t="s">
        <v>1</v>
      </c>
      <c r="F215" s="141" t="s">
        <v>125</v>
      </c>
      <c r="H215" s="142">
        <v>1392.58</v>
      </c>
      <c r="I215" s="356"/>
      <c r="J215" s="356"/>
      <c r="L215" s="139"/>
      <c r="M215" s="143"/>
      <c r="N215" s="144"/>
      <c r="O215" s="144"/>
      <c r="P215" s="144"/>
      <c r="Q215" s="144"/>
      <c r="R215" s="144"/>
      <c r="S215" s="144"/>
      <c r="T215" s="145"/>
      <c r="AT215" s="140" t="s">
        <v>123</v>
      </c>
      <c r="AU215" s="140" t="s">
        <v>121</v>
      </c>
      <c r="AV215" s="13" t="s">
        <v>120</v>
      </c>
      <c r="AW215" s="13" t="s">
        <v>22</v>
      </c>
      <c r="AX215" s="13" t="s">
        <v>74</v>
      </c>
      <c r="AY215" s="140" t="s">
        <v>113</v>
      </c>
    </row>
    <row r="216" spans="2:65" s="1" customFormat="1" ht="24" customHeight="1">
      <c r="B216" s="118"/>
      <c r="C216" s="119" t="s">
        <v>280</v>
      </c>
      <c r="D216" s="119" t="s">
        <v>115</v>
      </c>
      <c r="E216" s="120" t="s">
        <v>271</v>
      </c>
      <c r="F216" s="121" t="s">
        <v>466</v>
      </c>
      <c r="G216" s="122" t="s">
        <v>188</v>
      </c>
      <c r="H216" s="123">
        <v>1392.58</v>
      </c>
      <c r="I216" s="354"/>
      <c r="J216" s="354">
        <f>ROUND(I216*H216,2)</f>
        <v>0</v>
      </c>
      <c r="K216" s="121" t="s">
        <v>119</v>
      </c>
      <c r="L216" s="27"/>
      <c r="M216" s="124" t="s">
        <v>1</v>
      </c>
      <c r="N216" s="125" t="s">
        <v>32</v>
      </c>
      <c r="O216" s="126">
        <v>0.313</v>
      </c>
      <c r="P216" s="126">
        <f>O216*H216</f>
        <v>435.87754000000001</v>
      </c>
      <c r="Q216" s="126">
        <v>1.8500000000000001E-3</v>
      </c>
      <c r="R216" s="126">
        <f>Q216*H216</f>
        <v>2.5762700000000001</v>
      </c>
      <c r="S216" s="126">
        <v>0</v>
      </c>
      <c r="T216" s="127">
        <f>S216*H216</f>
        <v>0</v>
      </c>
      <c r="AR216" s="128" t="s">
        <v>120</v>
      </c>
      <c r="AT216" s="128" t="s">
        <v>115</v>
      </c>
      <c r="AU216" s="128" t="s">
        <v>121</v>
      </c>
      <c r="AY216" s="15" t="s">
        <v>113</v>
      </c>
      <c r="BE216" s="129">
        <f>IF(N216="základná",J216,0)</f>
        <v>0</v>
      </c>
      <c r="BF216" s="129">
        <f>IF(N216="znížená",J216,0)</f>
        <v>0</v>
      </c>
      <c r="BG216" s="129">
        <f>IF(N216="zákl. prenesená",J216,0)</f>
        <v>0</v>
      </c>
      <c r="BH216" s="129">
        <f>IF(N216="zníž. prenesená",J216,0)</f>
        <v>0</v>
      </c>
      <c r="BI216" s="129">
        <f>IF(N216="nulová",J216,0)</f>
        <v>0</v>
      </c>
      <c r="BJ216" s="15" t="s">
        <v>121</v>
      </c>
      <c r="BK216" s="130">
        <f>ROUND(I216*H216,3)</f>
        <v>0</v>
      </c>
      <c r="BL216" s="15" t="s">
        <v>120</v>
      </c>
      <c r="BM216" s="128" t="s">
        <v>567</v>
      </c>
    </row>
    <row r="217" spans="2:65" s="12" customFormat="1">
      <c r="B217" s="131"/>
      <c r="D217" s="132" t="s">
        <v>123</v>
      </c>
      <c r="E217" s="133" t="s">
        <v>1</v>
      </c>
      <c r="F217" s="134" t="s">
        <v>546</v>
      </c>
      <c r="H217" s="135">
        <v>1392.58</v>
      </c>
      <c r="I217" s="355"/>
      <c r="J217" s="355"/>
      <c r="L217" s="131"/>
      <c r="M217" s="136"/>
      <c r="N217" s="137"/>
      <c r="O217" s="137"/>
      <c r="P217" s="137"/>
      <c r="Q217" s="137"/>
      <c r="R217" s="137"/>
      <c r="S217" s="137"/>
      <c r="T217" s="138"/>
      <c r="AT217" s="133" t="s">
        <v>123</v>
      </c>
      <c r="AU217" s="133" t="s">
        <v>121</v>
      </c>
      <c r="AV217" s="12" t="s">
        <v>121</v>
      </c>
      <c r="AW217" s="12" t="s">
        <v>22</v>
      </c>
      <c r="AX217" s="12" t="s">
        <v>66</v>
      </c>
      <c r="AY217" s="133" t="s">
        <v>113</v>
      </c>
    </row>
    <row r="218" spans="2:65" s="13" customFormat="1">
      <c r="B218" s="139"/>
      <c r="D218" s="132" t="s">
        <v>123</v>
      </c>
      <c r="E218" s="140" t="s">
        <v>1</v>
      </c>
      <c r="F218" s="141" t="s">
        <v>125</v>
      </c>
      <c r="H218" s="142">
        <v>1392.58</v>
      </c>
      <c r="I218" s="356"/>
      <c r="J218" s="356"/>
      <c r="L218" s="139"/>
      <c r="M218" s="143"/>
      <c r="N218" s="144"/>
      <c r="O218" s="144"/>
      <c r="P218" s="144"/>
      <c r="Q218" s="144"/>
      <c r="R218" s="144"/>
      <c r="S218" s="144"/>
      <c r="T218" s="145"/>
      <c r="AT218" s="140" t="s">
        <v>123</v>
      </c>
      <c r="AU218" s="140" t="s">
        <v>121</v>
      </c>
      <c r="AV218" s="13" t="s">
        <v>120</v>
      </c>
      <c r="AW218" s="13" t="s">
        <v>22</v>
      </c>
      <c r="AX218" s="13" t="s">
        <v>74</v>
      </c>
      <c r="AY218" s="140" t="s">
        <v>113</v>
      </c>
    </row>
    <row r="219" spans="2:65" s="1" customFormat="1" ht="16.5" customHeight="1">
      <c r="B219" s="118"/>
      <c r="C219" s="119" t="s">
        <v>284</v>
      </c>
      <c r="D219" s="119" t="s">
        <v>115</v>
      </c>
      <c r="E219" s="120" t="s">
        <v>468</v>
      </c>
      <c r="F219" s="121" t="s">
        <v>568</v>
      </c>
      <c r="G219" s="122" t="s">
        <v>188</v>
      </c>
      <c r="H219" s="123">
        <v>109.64</v>
      </c>
      <c r="I219" s="354"/>
      <c r="J219" s="354">
        <f>ROUND(I219*H219,2)</f>
        <v>0</v>
      </c>
      <c r="K219" s="121" t="s">
        <v>1</v>
      </c>
      <c r="L219" s="27"/>
      <c r="M219" s="124" t="s">
        <v>1</v>
      </c>
      <c r="N219" s="125" t="s">
        <v>32</v>
      </c>
      <c r="O219" s="126">
        <v>0.313</v>
      </c>
      <c r="P219" s="126">
        <f>O219*H219</f>
        <v>34.317320000000002</v>
      </c>
      <c r="Q219" s="126">
        <v>1.8500000000000001E-3</v>
      </c>
      <c r="R219" s="126">
        <f>Q219*H219</f>
        <v>0.20283000000000001</v>
      </c>
      <c r="S219" s="126">
        <v>0</v>
      </c>
      <c r="T219" s="127">
        <f>S219*H219</f>
        <v>0</v>
      </c>
      <c r="AR219" s="128" t="s">
        <v>120</v>
      </c>
      <c r="AT219" s="128" t="s">
        <v>115</v>
      </c>
      <c r="AU219" s="128" t="s">
        <v>121</v>
      </c>
      <c r="AY219" s="15" t="s">
        <v>113</v>
      </c>
      <c r="BE219" s="129">
        <f>IF(N219="základná",J219,0)</f>
        <v>0</v>
      </c>
      <c r="BF219" s="129">
        <f>IF(N219="znížená",J219,0)</f>
        <v>0</v>
      </c>
      <c r="BG219" s="129">
        <f>IF(N219="zákl. prenesená",J219,0)</f>
        <v>0</v>
      </c>
      <c r="BH219" s="129">
        <f>IF(N219="zníž. prenesená",J219,0)</f>
        <v>0</v>
      </c>
      <c r="BI219" s="129">
        <f>IF(N219="nulová",J219,0)</f>
        <v>0</v>
      </c>
      <c r="BJ219" s="15" t="s">
        <v>121</v>
      </c>
      <c r="BK219" s="130">
        <f>ROUND(I219*H219,3)</f>
        <v>0</v>
      </c>
      <c r="BL219" s="15" t="s">
        <v>120</v>
      </c>
      <c r="BM219" s="128" t="s">
        <v>569</v>
      </c>
    </row>
    <row r="220" spans="2:65" s="12" customFormat="1">
      <c r="B220" s="131"/>
      <c r="D220" s="132" t="s">
        <v>123</v>
      </c>
      <c r="E220" s="133" t="s">
        <v>1</v>
      </c>
      <c r="F220" s="134" t="s">
        <v>570</v>
      </c>
      <c r="H220" s="135">
        <v>109.64</v>
      </c>
      <c r="I220" s="355"/>
      <c r="J220" s="355"/>
      <c r="L220" s="131"/>
      <c r="M220" s="136"/>
      <c r="N220" s="137"/>
      <c r="O220" s="137"/>
      <c r="P220" s="137"/>
      <c r="Q220" s="137"/>
      <c r="R220" s="137"/>
      <c r="S220" s="137"/>
      <c r="T220" s="138"/>
      <c r="AT220" s="133" t="s">
        <v>123</v>
      </c>
      <c r="AU220" s="133" t="s">
        <v>121</v>
      </c>
      <c r="AV220" s="12" t="s">
        <v>121</v>
      </c>
      <c r="AW220" s="12" t="s">
        <v>22</v>
      </c>
      <c r="AX220" s="12" t="s">
        <v>66</v>
      </c>
      <c r="AY220" s="133" t="s">
        <v>113</v>
      </c>
    </row>
    <row r="221" spans="2:65" s="13" customFormat="1">
      <c r="B221" s="139"/>
      <c r="D221" s="132" t="s">
        <v>123</v>
      </c>
      <c r="E221" s="140" t="s">
        <v>1</v>
      </c>
      <c r="F221" s="141" t="s">
        <v>125</v>
      </c>
      <c r="H221" s="142">
        <v>109.64</v>
      </c>
      <c r="I221" s="356"/>
      <c r="J221" s="356"/>
      <c r="L221" s="139"/>
      <c r="M221" s="143"/>
      <c r="N221" s="144"/>
      <c r="O221" s="144"/>
      <c r="P221" s="144"/>
      <c r="Q221" s="144"/>
      <c r="R221" s="144"/>
      <c r="S221" s="144"/>
      <c r="T221" s="145"/>
      <c r="AT221" s="140" t="s">
        <v>123</v>
      </c>
      <c r="AU221" s="140" t="s">
        <v>121</v>
      </c>
      <c r="AV221" s="13" t="s">
        <v>120</v>
      </c>
      <c r="AW221" s="13" t="s">
        <v>22</v>
      </c>
      <c r="AX221" s="13" t="s">
        <v>74</v>
      </c>
      <c r="AY221" s="140" t="s">
        <v>113</v>
      </c>
    </row>
    <row r="222" spans="2:65" s="11" customFormat="1" ht="16.5" customHeight="1">
      <c r="B222" s="108"/>
      <c r="D222" s="109" t="s">
        <v>65</v>
      </c>
      <c r="E222" s="117" t="s">
        <v>145</v>
      </c>
      <c r="F222" s="117" t="s">
        <v>571</v>
      </c>
      <c r="I222" s="358"/>
      <c r="J222" s="361">
        <f>SUM(J223:J225)</f>
        <v>0</v>
      </c>
      <c r="L222" s="108"/>
      <c r="M222" s="111"/>
      <c r="N222" s="112"/>
      <c r="O222" s="112"/>
      <c r="P222" s="113">
        <f>SUM(P223:P225)</f>
        <v>7.2466100000000004</v>
      </c>
      <c r="Q222" s="112"/>
      <c r="R222" s="113">
        <f>SUM(R223:R225)</f>
        <v>5.4011500000000003</v>
      </c>
      <c r="S222" s="112"/>
      <c r="T222" s="114">
        <f>SUM(T223:T225)</f>
        <v>0</v>
      </c>
      <c r="AR222" s="109" t="s">
        <v>74</v>
      </c>
      <c r="AT222" s="115" t="s">
        <v>65</v>
      </c>
      <c r="AU222" s="115" t="s">
        <v>74</v>
      </c>
      <c r="AY222" s="109" t="s">
        <v>113</v>
      </c>
      <c r="BK222" s="116">
        <f>SUM(BK223:BK225)</f>
        <v>0</v>
      </c>
    </row>
    <row r="223" spans="2:65" s="1" customFormat="1" ht="24" customHeight="1">
      <c r="B223" s="118"/>
      <c r="C223" s="119" t="s">
        <v>288</v>
      </c>
      <c r="D223" s="119" t="s">
        <v>115</v>
      </c>
      <c r="E223" s="120" t="s">
        <v>572</v>
      </c>
      <c r="F223" s="121" t="s">
        <v>573</v>
      </c>
      <c r="G223" s="122" t="s">
        <v>128</v>
      </c>
      <c r="H223" s="123">
        <v>2.4</v>
      </c>
      <c r="I223" s="354"/>
      <c r="J223" s="354">
        <f>ROUND(I223*H223,2)</f>
        <v>0</v>
      </c>
      <c r="K223" s="121" t="s">
        <v>119</v>
      </c>
      <c r="L223" s="27"/>
      <c r="M223" s="124" t="s">
        <v>1</v>
      </c>
      <c r="N223" s="125" t="s">
        <v>32</v>
      </c>
      <c r="O223" s="126">
        <v>2.3228300000000002</v>
      </c>
      <c r="P223" s="126">
        <f>O223*H223</f>
        <v>5.5747900000000001</v>
      </c>
      <c r="Q223" s="126">
        <v>2.2404799999999998</v>
      </c>
      <c r="R223" s="126">
        <f>Q223*H223</f>
        <v>5.3771500000000003</v>
      </c>
      <c r="S223" s="126">
        <v>0</v>
      </c>
      <c r="T223" s="127">
        <f>S223*H223</f>
        <v>0</v>
      </c>
      <c r="AR223" s="128" t="s">
        <v>120</v>
      </c>
      <c r="AT223" s="128" t="s">
        <v>115</v>
      </c>
      <c r="AU223" s="128" t="s">
        <v>121</v>
      </c>
      <c r="AY223" s="15" t="s">
        <v>113</v>
      </c>
      <c r="BE223" s="129">
        <f>IF(N223="základná",J223,0)</f>
        <v>0</v>
      </c>
      <c r="BF223" s="129">
        <f>IF(N223="znížená",J223,0)</f>
        <v>0</v>
      </c>
      <c r="BG223" s="129">
        <f>IF(N223="zákl. prenesená",J223,0)</f>
        <v>0</v>
      </c>
      <c r="BH223" s="129">
        <f>IF(N223="zníž. prenesená",J223,0)</f>
        <v>0</v>
      </c>
      <c r="BI223" s="129">
        <f>IF(N223="nulová",J223,0)</f>
        <v>0</v>
      </c>
      <c r="BJ223" s="15" t="s">
        <v>121</v>
      </c>
      <c r="BK223" s="130">
        <f>ROUND(I223*H223,3)</f>
        <v>0</v>
      </c>
      <c r="BL223" s="15" t="s">
        <v>120</v>
      </c>
      <c r="BM223" s="128" t="s">
        <v>574</v>
      </c>
    </row>
    <row r="224" spans="2:65" s="12" customFormat="1">
      <c r="B224" s="131"/>
      <c r="D224" s="132" t="s">
        <v>123</v>
      </c>
      <c r="E224" s="133" t="s">
        <v>1</v>
      </c>
      <c r="F224" s="134" t="s">
        <v>575</v>
      </c>
      <c r="H224" s="135">
        <v>2.4</v>
      </c>
      <c r="I224" s="355"/>
      <c r="J224" s="355"/>
      <c r="L224" s="131"/>
      <c r="M224" s="136"/>
      <c r="N224" s="137"/>
      <c r="O224" s="137"/>
      <c r="P224" s="137"/>
      <c r="Q224" s="137"/>
      <c r="R224" s="137"/>
      <c r="S224" s="137"/>
      <c r="T224" s="138"/>
      <c r="AT224" s="133" t="s">
        <v>123</v>
      </c>
      <c r="AU224" s="133" t="s">
        <v>121</v>
      </c>
      <c r="AV224" s="12" t="s">
        <v>121</v>
      </c>
      <c r="AW224" s="12" t="s">
        <v>22</v>
      </c>
      <c r="AX224" s="12" t="s">
        <v>74</v>
      </c>
      <c r="AY224" s="133" t="s">
        <v>113</v>
      </c>
    </row>
    <row r="225" spans="2:65" s="1" customFormat="1" ht="24" customHeight="1">
      <c r="B225" s="118"/>
      <c r="C225" s="119" t="s">
        <v>293</v>
      </c>
      <c r="D225" s="119" t="s">
        <v>115</v>
      </c>
      <c r="E225" s="120" t="s">
        <v>576</v>
      </c>
      <c r="F225" s="121" t="s">
        <v>577</v>
      </c>
      <c r="G225" s="122" t="s">
        <v>128</v>
      </c>
      <c r="H225" s="123">
        <v>2.4</v>
      </c>
      <c r="I225" s="354"/>
      <c r="J225" s="354">
        <f>ROUND(I225*H225,2)</f>
        <v>0</v>
      </c>
      <c r="K225" s="121" t="s">
        <v>119</v>
      </c>
      <c r="L225" s="27"/>
      <c r="M225" s="124" t="s">
        <v>1</v>
      </c>
      <c r="N225" s="125" t="s">
        <v>32</v>
      </c>
      <c r="O225" s="126">
        <v>0.69659000000000004</v>
      </c>
      <c r="P225" s="126">
        <f>O225*H225</f>
        <v>1.6718200000000001</v>
      </c>
      <c r="Q225" s="126">
        <v>0.01</v>
      </c>
      <c r="R225" s="126">
        <f>Q225*H225</f>
        <v>2.4E-2</v>
      </c>
      <c r="S225" s="126">
        <v>0</v>
      </c>
      <c r="T225" s="127">
        <f>S225*H225</f>
        <v>0</v>
      </c>
      <c r="AR225" s="128" t="s">
        <v>120</v>
      </c>
      <c r="AT225" s="128" t="s">
        <v>115</v>
      </c>
      <c r="AU225" s="128" t="s">
        <v>121</v>
      </c>
      <c r="AY225" s="15" t="s">
        <v>113</v>
      </c>
      <c r="BE225" s="129">
        <f>IF(N225="základná",J225,0)</f>
        <v>0</v>
      </c>
      <c r="BF225" s="129">
        <f>IF(N225="znížená",J225,0)</f>
        <v>0</v>
      </c>
      <c r="BG225" s="129">
        <f>IF(N225="zákl. prenesená",J225,0)</f>
        <v>0</v>
      </c>
      <c r="BH225" s="129">
        <f>IF(N225="zníž. prenesená",J225,0)</f>
        <v>0</v>
      </c>
      <c r="BI225" s="129">
        <f>IF(N225="nulová",J225,0)</f>
        <v>0</v>
      </c>
      <c r="BJ225" s="15" t="s">
        <v>121</v>
      </c>
      <c r="BK225" s="130">
        <f>ROUND(I225*H225,3)</f>
        <v>0</v>
      </c>
      <c r="BL225" s="15" t="s">
        <v>120</v>
      </c>
      <c r="BM225" s="128" t="s">
        <v>578</v>
      </c>
    </row>
    <row r="226" spans="2:65" s="11" customFormat="1" ht="22.95" customHeight="1">
      <c r="B226" s="108"/>
      <c r="D226" s="109" t="s">
        <v>65</v>
      </c>
      <c r="E226" s="117" t="s">
        <v>159</v>
      </c>
      <c r="F226" s="117" t="s">
        <v>292</v>
      </c>
      <c r="I226" s="358"/>
      <c r="J226" s="361">
        <f>SUM(J227:J238)</f>
        <v>0</v>
      </c>
      <c r="L226" s="108"/>
      <c r="M226" s="111"/>
      <c r="N226" s="112"/>
      <c r="O226" s="112"/>
      <c r="P226" s="113">
        <f>SUM(P227:P238)</f>
        <v>83.656080000000003</v>
      </c>
      <c r="Q226" s="112"/>
      <c r="R226" s="113">
        <f>SUM(R227:R238)</f>
        <v>13.672420000000001</v>
      </c>
      <c r="S226" s="112"/>
      <c r="T226" s="114">
        <f>SUM(T227:T238)</f>
        <v>0</v>
      </c>
      <c r="AR226" s="109" t="s">
        <v>74</v>
      </c>
      <c r="AT226" s="115" t="s">
        <v>65</v>
      </c>
      <c r="AU226" s="115" t="s">
        <v>74</v>
      </c>
      <c r="AY226" s="109" t="s">
        <v>113</v>
      </c>
      <c r="BK226" s="116">
        <f>SUM(BK227:BK238)</f>
        <v>0</v>
      </c>
    </row>
    <row r="227" spans="2:65" s="1" customFormat="1" ht="36" customHeight="1">
      <c r="B227" s="118"/>
      <c r="C227" s="119" t="s">
        <v>298</v>
      </c>
      <c r="D227" s="119" t="s">
        <v>115</v>
      </c>
      <c r="E227" s="120" t="s">
        <v>304</v>
      </c>
      <c r="F227" s="121" t="s">
        <v>305</v>
      </c>
      <c r="G227" s="122" t="s">
        <v>118</v>
      </c>
      <c r="H227" s="123">
        <v>72.34</v>
      </c>
      <c r="I227" s="354"/>
      <c r="J227" s="354">
        <f>ROUND(I227*H227,2)</f>
        <v>0</v>
      </c>
      <c r="K227" s="121" t="s">
        <v>119</v>
      </c>
      <c r="L227" s="27"/>
      <c r="M227" s="124" t="s">
        <v>1</v>
      </c>
      <c r="N227" s="125" t="s">
        <v>32</v>
      </c>
      <c r="O227" s="126">
        <v>0.13200000000000001</v>
      </c>
      <c r="P227" s="126">
        <f>O227*H227</f>
        <v>9.5488800000000005</v>
      </c>
      <c r="Q227" s="126">
        <v>9.8530000000000006E-2</v>
      </c>
      <c r="R227" s="126">
        <f>Q227*H227</f>
        <v>7.1276599999999997</v>
      </c>
      <c r="S227" s="126">
        <v>0</v>
      </c>
      <c r="T227" s="127">
        <f>S227*H227</f>
        <v>0</v>
      </c>
      <c r="AR227" s="128" t="s">
        <v>120</v>
      </c>
      <c r="AT227" s="128" t="s">
        <v>115</v>
      </c>
      <c r="AU227" s="128" t="s">
        <v>121</v>
      </c>
      <c r="AY227" s="15" t="s">
        <v>113</v>
      </c>
      <c r="BE227" s="129">
        <f>IF(N227="základná",J227,0)</f>
        <v>0</v>
      </c>
      <c r="BF227" s="129">
        <f>IF(N227="znížená",J227,0)</f>
        <v>0</v>
      </c>
      <c r="BG227" s="129">
        <f>IF(N227="zákl. prenesená",J227,0)</f>
        <v>0</v>
      </c>
      <c r="BH227" s="129">
        <f>IF(N227="zníž. prenesená",J227,0)</f>
        <v>0</v>
      </c>
      <c r="BI227" s="129">
        <f>IF(N227="nulová",J227,0)</f>
        <v>0</v>
      </c>
      <c r="BJ227" s="15" t="s">
        <v>121</v>
      </c>
      <c r="BK227" s="130">
        <f>ROUND(I227*H227,3)</f>
        <v>0</v>
      </c>
      <c r="BL227" s="15" t="s">
        <v>120</v>
      </c>
      <c r="BM227" s="128" t="s">
        <v>579</v>
      </c>
    </row>
    <row r="228" spans="2:65" s="12" customFormat="1">
      <c r="B228" s="131"/>
      <c r="D228" s="132" t="s">
        <v>123</v>
      </c>
      <c r="E228" s="133" t="s">
        <v>1</v>
      </c>
      <c r="F228" s="134" t="s">
        <v>580</v>
      </c>
      <c r="H228" s="135">
        <v>72.34</v>
      </c>
      <c r="I228" s="355"/>
      <c r="J228" s="355"/>
      <c r="L228" s="131"/>
      <c r="M228" s="136"/>
      <c r="N228" s="137"/>
      <c r="O228" s="137"/>
      <c r="P228" s="137"/>
      <c r="Q228" s="137"/>
      <c r="R228" s="137"/>
      <c r="S228" s="137"/>
      <c r="T228" s="138"/>
      <c r="AT228" s="133" t="s">
        <v>123</v>
      </c>
      <c r="AU228" s="133" t="s">
        <v>121</v>
      </c>
      <c r="AV228" s="12" t="s">
        <v>121</v>
      </c>
      <c r="AW228" s="12" t="s">
        <v>22</v>
      </c>
      <c r="AX228" s="12" t="s">
        <v>66</v>
      </c>
      <c r="AY228" s="133" t="s">
        <v>113</v>
      </c>
    </row>
    <row r="229" spans="2:65" s="13" customFormat="1">
      <c r="B229" s="139"/>
      <c r="D229" s="132" t="s">
        <v>123</v>
      </c>
      <c r="E229" s="140" t="s">
        <v>1</v>
      </c>
      <c r="F229" s="141" t="s">
        <v>125</v>
      </c>
      <c r="H229" s="142">
        <v>72.34</v>
      </c>
      <c r="I229" s="356"/>
      <c r="J229" s="356"/>
      <c r="L229" s="139"/>
      <c r="M229" s="143"/>
      <c r="N229" s="144"/>
      <c r="O229" s="144"/>
      <c r="P229" s="144"/>
      <c r="Q229" s="144"/>
      <c r="R229" s="144"/>
      <c r="S229" s="144"/>
      <c r="T229" s="145"/>
      <c r="AT229" s="140" t="s">
        <v>123</v>
      </c>
      <c r="AU229" s="140" t="s">
        <v>121</v>
      </c>
      <c r="AV229" s="13" t="s">
        <v>120</v>
      </c>
      <c r="AW229" s="13" t="s">
        <v>22</v>
      </c>
      <c r="AX229" s="13" t="s">
        <v>74</v>
      </c>
      <c r="AY229" s="140" t="s">
        <v>113</v>
      </c>
    </row>
    <row r="230" spans="2:65" s="1" customFormat="1" ht="24" customHeight="1">
      <c r="B230" s="118"/>
      <c r="C230" s="146" t="s">
        <v>303</v>
      </c>
      <c r="D230" s="146" t="s">
        <v>191</v>
      </c>
      <c r="E230" s="147" t="s">
        <v>309</v>
      </c>
      <c r="F230" s="148" t="s">
        <v>310</v>
      </c>
      <c r="G230" s="149" t="s">
        <v>278</v>
      </c>
      <c r="H230" s="150">
        <v>75.561999999999998</v>
      </c>
      <c r="I230" s="357"/>
      <c r="J230" s="357">
        <f>ROUND(I230*H230,2)</f>
        <v>0</v>
      </c>
      <c r="K230" s="148" t="s">
        <v>119</v>
      </c>
      <c r="L230" s="151"/>
      <c r="M230" s="152" t="s">
        <v>1</v>
      </c>
      <c r="N230" s="153" t="s">
        <v>32</v>
      </c>
      <c r="O230" s="126">
        <v>0</v>
      </c>
      <c r="P230" s="126">
        <f>O230*H230</f>
        <v>0</v>
      </c>
      <c r="Q230" s="126">
        <v>2.3E-2</v>
      </c>
      <c r="R230" s="126">
        <f>Q230*H230</f>
        <v>1.73793</v>
      </c>
      <c r="S230" s="126">
        <v>0</v>
      </c>
      <c r="T230" s="127">
        <f>S230*H230</f>
        <v>0</v>
      </c>
      <c r="AR230" s="128" t="s">
        <v>155</v>
      </c>
      <c r="AT230" s="128" t="s">
        <v>191</v>
      </c>
      <c r="AU230" s="128" t="s">
        <v>121</v>
      </c>
      <c r="AY230" s="15" t="s">
        <v>113</v>
      </c>
      <c r="BE230" s="129">
        <f>IF(N230="základná",J230,0)</f>
        <v>0</v>
      </c>
      <c r="BF230" s="129">
        <f>IF(N230="znížená",J230,0)</f>
        <v>0</v>
      </c>
      <c r="BG230" s="129">
        <f>IF(N230="zákl. prenesená",J230,0)</f>
        <v>0</v>
      </c>
      <c r="BH230" s="129">
        <f>IF(N230="zníž. prenesená",J230,0)</f>
        <v>0</v>
      </c>
      <c r="BI230" s="129">
        <f>IF(N230="nulová",J230,0)</f>
        <v>0</v>
      </c>
      <c r="BJ230" s="15" t="s">
        <v>121</v>
      </c>
      <c r="BK230" s="130">
        <f>ROUND(I230*H230,3)</f>
        <v>0</v>
      </c>
      <c r="BL230" s="15" t="s">
        <v>120</v>
      </c>
      <c r="BM230" s="128" t="s">
        <v>581</v>
      </c>
    </row>
    <row r="231" spans="2:65" s="1" customFormat="1" ht="24" customHeight="1">
      <c r="B231" s="118"/>
      <c r="C231" s="119" t="s">
        <v>308</v>
      </c>
      <c r="D231" s="119" t="s">
        <v>115</v>
      </c>
      <c r="E231" s="120" t="s">
        <v>317</v>
      </c>
      <c r="F231" s="121" t="s">
        <v>318</v>
      </c>
      <c r="G231" s="122" t="s">
        <v>128</v>
      </c>
      <c r="H231" s="123">
        <v>2.17</v>
      </c>
      <c r="I231" s="354"/>
      <c r="J231" s="354">
        <f>ROUND(I231*H231,2)</f>
        <v>0</v>
      </c>
      <c r="K231" s="121" t="s">
        <v>119</v>
      </c>
      <c r="L231" s="27"/>
      <c r="M231" s="124" t="s">
        <v>1</v>
      </c>
      <c r="N231" s="125" t="s">
        <v>32</v>
      </c>
      <c r="O231" s="126">
        <v>1.363</v>
      </c>
      <c r="P231" s="126">
        <f>O231*H231</f>
        <v>2.9577100000000001</v>
      </c>
      <c r="Q231" s="126">
        <v>2.2151299999999998</v>
      </c>
      <c r="R231" s="126">
        <f>Q231*H231</f>
        <v>4.8068299999999997</v>
      </c>
      <c r="S231" s="126">
        <v>0</v>
      </c>
      <c r="T231" s="127">
        <f>S231*H231</f>
        <v>0</v>
      </c>
      <c r="AR231" s="128" t="s">
        <v>120</v>
      </c>
      <c r="AT231" s="128" t="s">
        <v>115</v>
      </c>
      <c r="AU231" s="128" t="s">
        <v>121</v>
      </c>
      <c r="AY231" s="15" t="s">
        <v>113</v>
      </c>
      <c r="BE231" s="129">
        <f>IF(N231="základná",J231,0)</f>
        <v>0</v>
      </c>
      <c r="BF231" s="129">
        <f>IF(N231="znížená",J231,0)</f>
        <v>0</v>
      </c>
      <c r="BG231" s="129">
        <f>IF(N231="zákl. prenesená",J231,0)</f>
        <v>0</v>
      </c>
      <c r="BH231" s="129">
        <f>IF(N231="zníž. prenesená",J231,0)</f>
        <v>0</v>
      </c>
      <c r="BI231" s="129">
        <f>IF(N231="nulová",J231,0)</f>
        <v>0</v>
      </c>
      <c r="BJ231" s="15" t="s">
        <v>121</v>
      </c>
      <c r="BK231" s="130">
        <f>ROUND(I231*H231,3)</f>
        <v>0</v>
      </c>
      <c r="BL231" s="15" t="s">
        <v>120</v>
      </c>
      <c r="BM231" s="128" t="s">
        <v>582</v>
      </c>
    </row>
    <row r="232" spans="2:65" s="12" customFormat="1">
      <c r="B232" s="131"/>
      <c r="D232" s="132" t="s">
        <v>123</v>
      </c>
      <c r="E232" s="133" t="s">
        <v>1</v>
      </c>
      <c r="F232" s="134" t="s">
        <v>583</v>
      </c>
      <c r="H232" s="135">
        <v>2.17</v>
      </c>
      <c r="I232" s="355"/>
      <c r="J232" s="355"/>
      <c r="L232" s="131"/>
      <c r="M232" s="136"/>
      <c r="N232" s="137"/>
      <c r="O232" s="137"/>
      <c r="P232" s="137"/>
      <c r="Q232" s="137"/>
      <c r="R232" s="137"/>
      <c r="S232" s="137"/>
      <c r="T232" s="138"/>
      <c r="AT232" s="133" t="s">
        <v>123</v>
      </c>
      <c r="AU232" s="133" t="s">
        <v>121</v>
      </c>
      <c r="AV232" s="12" t="s">
        <v>121</v>
      </c>
      <c r="AW232" s="12" t="s">
        <v>22</v>
      </c>
      <c r="AX232" s="12" t="s">
        <v>66</v>
      </c>
      <c r="AY232" s="133" t="s">
        <v>113</v>
      </c>
    </row>
    <row r="233" spans="2:65" s="13" customFormat="1">
      <c r="B233" s="139"/>
      <c r="D233" s="132" t="s">
        <v>123</v>
      </c>
      <c r="E233" s="140" t="s">
        <v>1</v>
      </c>
      <c r="F233" s="141" t="s">
        <v>125</v>
      </c>
      <c r="H233" s="142">
        <v>2.17</v>
      </c>
      <c r="I233" s="356"/>
      <c r="J233" s="356"/>
      <c r="L233" s="139"/>
      <c r="M233" s="143"/>
      <c r="N233" s="144"/>
      <c r="O233" s="144"/>
      <c r="P233" s="144"/>
      <c r="Q233" s="144"/>
      <c r="R233" s="144"/>
      <c r="S233" s="144"/>
      <c r="T233" s="145"/>
      <c r="AT233" s="140" t="s">
        <v>123</v>
      </c>
      <c r="AU233" s="140" t="s">
        <v>121</v>
      </c>
      <c r="AV233" s="13" t="s">
        <v>120</v>
      </c>
      <c r="AW233" s="13" t="s">
        <v>22</v>
      </c>
      <c r="AX233" s="13" t="s">
        <v>74</v>
      </c>
      <c r="AY233" s="140" t="s">
        <v>113</v>
      </c>
    </row>
    <row r="234" spans="2:65" s="1" customFormat="1" ht="23.4" customHeight="1">
      <c r="B234" s="118"/>
      <c r="C234" s="119" t="s">
        <v>312</v>
      </c>
      <c r="D234" s="119" t="s">
        <v>115</v>
      </c>
      <c r="E234" s="120" t="s">
        <v>362</v>
      </c>
      <c r="F234" s="121" t="s">
        <v>363</v>
      </c>
      <c r="G234" s="122" t="s">
        <v>177</v>
      </c>
      <c r="H234" s="123">
        <v>90.983999999999995</v>
      </c>
      <c r="I234" s="354"/>
      <c r="J234" s="354">
        <f>ROUND(I234*H234,2)</f>
        <v>0</v>
      </c>
      <c r="K234" s="121" t="s">
        <v>119</v>
      </c>
      <c r="L234" s="27"/>
      <c r="M234" s="124" t="s">
        <v>1</v>
      </c>
      <c r="N234" s="125" t="s">
        <v>32</v>
      </c>
      <c r="O234" s="126">
        <v>0.59799999999999998</v>
      </c>
      <c r="P234" s="126">
        <f>O234*H234</f>
        <v>54.408430000000003</v>
      </c>
      <c r="Q234" s="126">
        <v>0</v>
      </c>
      <c r="R234" s="126">
        <f>Q234*H234</f>
        <v>0</v>
      </c>
      <c r="S234" s="126">
        <v>0</v>
      </c>
      <c r="T234" s="127">
        <f>S234*H234</f>
        <v>0</v>
      </c>
      <c r="AR234" s="128" t="s">
        <v>120</v>
      </c>
      <c r="AT234" s="128" t="s">
        <v>115</v>
      </c>
      <c r="AU234" s="128" t="s">
        <v>121</v>
      </c>
      <c r="AY234" s="15" t="s">
        <v>113</v>
      </c>
      <c r="BE234" s="129">
        <f>IF(N234="základná",J234,0)</f>
        <v>0</v>
      </c>
      <c r="BF234" s="129">
        <f>IF(N234="znížená",J234,0)</f>
        <v>0</v>
      </c>
      <c r="BG234" s="129">
        <f>IF(N234="zákl. prenesená",J234,0)</f>
        <v>0</v>
      </c>
      <c r="BH234" s="129">
        <f>IF(N234="zníž. prenesená",J234,0)</f>
        <v>0</v>
      </c>
      <c r="BI234" s="129">
        <f>IF(N234="nulová",J234,0)</f>
        <v>0</v>
      </c>
      <c r="BJ234" s="15" t="s">
        <v>121</v>
      </c>
      <c r="BK234" s="130">
        <f>ROUND(I234*H234,3)</f>
        <v>0</v>
      </c>
      <c r="BL234" s="15" t="s">
        <v>120</v>
      </c>
      <c r="BM234" s="128" t="s">
        <v>584</v>
      </c>
    </row>
    <row r="235" spans="2:65" s="1" customFormat="1" ht="24" customHeight="1">
      <c r="B235" s="118"/>
      <c r="C235" s="119" t="s">
        <v>316</v>
      </c>
      <c r="D235" s="119" t="s">
        <v>115</v>
      </c>
      <c r="E235" s="120" t="s">
        <v>366</v>
      </c>
      <c r="F235" s="121" t="s">
        <v>367</v>
      </c>
      <c r="G235" s="122" t="s">
        <v>177</v>
      </c>
      <c r="H235" s="123">
        <v>454.92</v>
      </c>
      <c r="I235" s="354"/>
      <c r="J235" s="354">
        <f>ROUND(I235*H235,2)</f>
        <v>0</v>
      </c>
      <c r="K235" s="121" t="s">
        <v>119</v>
      </c>
      <c r="L235" s="27"/>
      <c r="M235" s="124" t="s">
        <v>1</v>
      </c>
      <c r="N235" s="125" t="s">
        <v>32</v>
      </c>
      <c r="O235" s="126">
        <v>7.0000000000000001E-3</v>
      </c>
      <c r="P235" s="126">
        <f>O235*H235</f>
        <v>3.1844399999999999</v>
      </c>
      <c r="Q235" s="126">
        <v>0</v>
      </c>
      <c r="R235" s="126">
        <f>Q235*H235</f>
        <v>0</v>
      </c>
      <c r="S235" s="126">
        <v>0</v>
      </c>
      <c r="T235" s="127">
        <f>S235*H235</f>
        <v>0</v>
      </c>
      <c r="AR235" s="128" t="s">
        <v>120</v>
      </c>
      <c r="AT235" s="128" t="s">
        <v>115</v>
      </c>
      <c r="AU235" s="128" t="s">
        <v>121</v>
      </c>
      <c r="AY235" s="15" t="s">
        <v>113</v>
      </c>
      <c r="BE235" s="129">
        <f>IF(N235="základná",J235,0)</f>
        <v>0</v>
      </c>
      <c r="BF235" s="129">
        <f>IF(N235="znížená",J235,0)</f>
        <v>0</v>
      </c>
      <c r="BG235" s="129">
        <f>IF(N235="zákl. prenesená",J235,0)</f>
        <v>0</v>
      </c>
      <c r="BH235" s="129">
        <f>IF(N235="zníž. prenesená",J235,0)</f>
        <v>0</v>
      </c>
      <c r="BI235" s="129">
        <f>IF(N235="nulová",J235,0)</f>
        <v>0</v>
      </c>
      <c r="BJ235" s="15" t="s">
        <v>121</v>
      </c>
      <c r="BK235" s="130">
        <f>ROUND(I235*H235,3)</f>
        <v>0</v>
      </c>
      <c r="BL235" s="15" t="s">
        <v>120</v>
      </c>
      <c r="BM235" s="128" t="s">
        <v>585</v>
      </c>
    </row>
    <row r="236" spans="2:65" s="12" customFormat="1">
      <c r="B236" s="131"/>
      <c r="D236" s="132" t="s">
        <v>123</v>
      </c>
      <c r="F236" s="134" t="s">
        <v>586</v>
      </c>
      <c r="H236" s="135">
        <v>454.92</v>
      </c>
      <c r="I236" s="355"/>
      <c r="J236" s="355"/>
      <c r="L236" s="131"/>
      <c r="M236" s="136"/>
      <c r="N236" s="137"/>
      <c r="O236" s="137"/>
      <c r="P236" s="137"/>
      <c r="Q236" s="137"/>
      <c r="R236" s="137"/>
      <c r="S236" s="137"/>
      <c r="T236" s="138"/>
      <c r="AT236" s="133" t="s">
        <v>123</v>
      </c>
      <c r="AU236" s="133" t="s">
        <v>121</v>
      </c>
      <c r="AV236" s="12" t="s">
        <v>121</v>
      </c>
      <c r="AW236" s="12" t="s">
        <v>3</v>
      </c>
      <c r="AX236" s="12" t="s">
        <v>74</v>
      </c>
      <c r="AY236" s="133" t="s">
        <v>113</v>
      </c>
    </row>
    <row r="237" spans="2:65" s="1" customFormat="1" ht="24" customHeight="1">
      <c r="B237" s="118"/>
      <c r="C237" s="119" t="s">
        <v>321</v>
      </c>
      <c r="D237" s="119" t="s">
        <v>115</v>
      </c>
      <c r="E237" s="120" t="s">
        <v>371</v>
      </c>
      <c r="F237" s="121" t="s">
        <v>372</v>
      </c>
      <c r="G237" s="122" t="s">
        <v>177</v>
      </c>
      <c r="H237" s="123">
        <v>90.983999999999995</v>
      </c>
      <c r="I237" s="354"/>
      <c r="J237" s="354">
        <f>ROUND(I237*H237,2)</f>
        <v>0</v>
      </c>
      <c r="K237" s="121" t="s">
        <v>119</v>
      </c>
      <c r="L237" s="27"/>
      <c r="M237" s="124" t="s">
        <v>1</v>
      </c>
      <c r="N237" s="125" t="s">
        <v>32</v>
      </c>
      <c r="O237" s="126">
        <v>0.14899999999999999</v>
      </c>
      <c r="P237" s="126">
        <f>O237*H237</f>
        <v>13.556620000000001</v>
      </c>
      <c r="Q237" s="126">
        <v>0</v>
      </c>
      <c r="R237" s="126">
        <f>Q237*H237</f>
        <v>0</v>
      </c>
      <c r="S237" s="126">
        <v>0</v>
      </c>
      <c r="T237" s="127">
        <f>S237*H237</f>
        <v>0</v>
      </c>
      <c r="AR237" s="128" t="s">
        <v>120</v>
      </c>
      <c r="AT237" s="128" t="s">
        <v>115</v>
      </c>
      <c r="AU237" s="128" t="s">
        <v>121</v>
      </c>
      <c r="AY237" s="15" t="s">
        <v>113</v>
      </c>
      <c r="BE237" s="129">
        <f>IF(N237="základná",J237,0)</f>
        <v>0</v>
      </c>
      <c r="BF237" s="129">
        <f>IF(N237="znížená",J237,0)</f>
        <v>0</v>
      </c>
      <c r="BG237" s="129">
        <f>IF(N237="zákl. prenesená",J237,0)</f>
        <v>0</v>
      </c>
      <c r="BH237" s="129">
        <f>IF(N237="zníž. prenesená",J237,0)</f>
        <v>0</v>
      </c>
      <c r="BI237" s="129">
        <f>IF(N237="nulová",J237,0)</f>
        <v>0</v>
      </c>
      <c r="BJ237" s="15" t="s">
        <v>121</v>
      </c>
      <c r="BK237" s="130">
        <f>ROUND(I237*H237,3)</f>
        <v>0</v>
      </c>
      <c r="BL237" s="15" t="s">
        <v>120</v>
      </c>
      <c r="BM237" s="128" t="s">
        <v>587</v>
      </c>
    </row>
    <row r="238" spans="2:65" s="1" customFormat="1" ht="24" customHeight="1">
      <c r="B238" s="118"/>
      <c r="C238" s="119" t="s">
        <v>325</v>
      </c>
      <c r="D238" s="119" t="s">
        <v>115</v>
      </c>
      <c r="E238" s="120" t="s">
        <v>375</v>
      </c>
      <c r="F238" s="121" t="s">
        <v>376</v>
      </c>
      <c r="G238" s="122" t="s">
        <v>177</v>
      </c>
      <c r="H238" s="123">
        <v>90.983999999999995</v>
      </c>
      <c r="I238" s="354"/>
      <c r="J238" s="354">
        <f>ROUND(I238*H238,2)</f>
        <v>0</v>
      </c>
      <c r="K238" s="121" t="s">
        <v>119</v>
      </c>
      <c r="L238" s="27"/>
      <c r="M238" s="124" t="s">
        <v>1</v>
      </c>
      <c r="N238" s="125" t="s">
        <v>32</v>
      </c>
      <c r="O238" s="126">
        <v>0</v>
      </c>
      <c r="P238" s="126">
        <f>O238*H238</f>
        <v>0</v>
      </c>
      <c r="Q238" s="126">
        <v>0</v>
      </c>
      <c r="R238" s="126">
        <f>Q238*H238</f>
        <v>0</v>
      </c>
      <c r="S238" s="126">
        <v>0</v>
      </c>
      <c r="T238" s="127">
        <f>S238*H238</f>
        <v>0</v>
      </c>
      <c r="AR238" s="128" t="s">
        <v>120</v>
      </c>
      <c r="AT238" s="128" t="s">
        <v>115</v>
      </c>
      <c r="AU238" s="128" t="s">
        <v>121</v>
      </c>
      <c r="AY238" s="15" t="s">
        <v>113</v>
      </c>
      <c r="BE238" s="129">
        <f>IF(N238="základná",J238,0)</f>
        <v>0</v>
      </c>
      <c r="BF238" s="129">
        <f>IF(N238="znížená",J238,0)</f>
        <v>0</v>
      </c>
      <c r="BG238" s="129">
        <f>IF(N238="zákl. prenesená",J238,0)</f>
        <v>0</v>
      </c>
      <c r="BH238" s="129">
        <f>IF(N238="zníž. prenesená",J238,0)</f>
        <v>0</v>
      </c>
      <c r="BI238" s="129">
        <f>IF(N238="nulová",J238,0)</f>
        <v>0</v>
      </c>
      <c r="BJ238" s="15" t="s">
        <v>121</v>
      </c>
      <c r="BK238" s="130">
        <f>ROUND(I238*H238,3)</f>
        <v>0</v>
      </c>
      <c r="BL238" s="15" t="s">
        <v>120</v>
      </c>
      <c r="BM238" s="128" t="s">
        <v>588</v>
      </c>
    </row>
    <row r="239" spans="2:65" s="11" customFormat="1" ht="18.75" customHeight="1">
      <c r="B239" s="108"/>
      <c r="D239" s="109" t="s">
        <v>65</v>
      </c>
      <c r="E239" s="117" t="s">
        <v>378</v>
      </c>
      <c r="F239" s="117" t="s">
        <v>379</v>
      </c>
      <c r="I239" s="358"/>
      <c r="J239" s="361">
        <f>J240</f>
        <v>0</v>
      </c>
      <c r="L239" s="108"/>
      <c r="M239" s="111"/>
      <c r="N239" s="112"/>
      <c r="O239" s="112"/>
      <c r="P239" s="113">
        <f>P240</f>
        <v>57.8444</v>
      </c>
      <c r="Q239" s="112"/>
      <c r="R239" s="113">
        <f>R240</f>
        <v>0</v>
      </c>
      <c r="S239" s="112"/>
      <c r="T239" s="114">
        <f>T240</f>
        <v>0</v>
      </c>
      <c r="AR239" s="109" t="s">
        <v>74</v>
      </c>
      <c r="AT239" s="115" t="s">
        <v>65</v>
      </c>
      <c r="AU239" s="115" t="s">
        <v>74</v>
      </c>
      <c r="AY239" s="109" t="s">
        <v>113</v>
      </c>
      <c r="BK239" s="116">
        <f>BK240</f>
        <v>0</v>
      </c>
    </row>
    <row r="240" spans="2:65" s="1" customFormat="1" ht="24" customHeight="1">
      <c r="B240" s="118"/>
      <c r="C240" s="119" t="s">
        <v>329</v>
      </c>
      <c r="D240" s="119" t="s">
        <v>115</v>
      </c>
      <c r="E240" s="120" t="s">
        <v>381</v>
      </c>
      <c r="F240" s="121" t="s">
        <v>382</v>
      </c>
      <c r="G240" s="122" t="s">
        <v>177</v>
      </c>
      <c r="H240" s="123">
        <v>1230.732</v>
      </c>
      <c r="I240" s="354"/>
      <c r="J240" s="354">
        <f>ROUND(I240*H240,2)</f>
        <v>0</v>
      </c>
      <c r="K240" s="121" t="s">
        <v>119</v>
      </c>
      <c r="L240" s="27"/>
      <c r="M240" s="124" t="s">
        <v>1</v>
      </c>
      <c r="N240" s="125" t="s">
        <v>32</v>
      </c>
      <c r="O240" s="126">
        <v>4.7E-2</v>
      </c>
      <c r="P240" s="126">
        <f>O240*H240</f>
        <v>57.8444</v>
      </c>
      <c r="Q240" s="126">
        <v>0</v>
      </c>
      <c r="R240" s="126">
        <f>Q240*H240</f>
        <v>0</v>
      </c>
      <c r="S240" s="126">
        <v>0</v>
      </c>
      <c r="T240" s="127">
        <f>S240*H240</f>
        <v>0</v>
      </c>
      <c r="AR240" s="128" t="s">
        <v>120</v>
      </c>
      <c r="AT240" s="128" t="s">
        <v>115</v>
      </c>
      <c r="AU240" s="128" t="s">
        <v>121</v>
      </c>
      <c r="AY240" s="15" t="s">
        <v>113</v>
      </c>
      <c r="BE240" s="129">
        <f>IF(N240="základná",J240,0)</f>
        <v>0</v>
      </c>
      <c r="BF240" s="129">
        <f>IF(N240="znížená",J240,0)</f>
        <v>0</v>
      </c>
      <c r="BG240" s="129">
        <f>IF(N240="zákl. prenesená",J240,0)</f>
        <v>0</v>
      </c>
      <c r="BH240" s="129">
        <f>IF(N240="zníž. prenesená",J240,0)</f>
        <v>0</v>
      </c>
      <c r="BI240" s="129">
        <f>IF(N240="nulová",J240,0)</f>
        <v>0</v>
      </c>
      <c r="BJ240" s="15" t="s">
        <v>121</v>
      </c>
      <c r="BK240" s="130">
        <f>ROUND(I240*H240,3)</f>
        <v>0</v>
      </c>
      <c r="BL240" s="15" t="s">
        <v>120</v>
      </c>
      <c r="BM240" s="128" t="s">
        <v>589</v>
      </c>
    </row>
    <row r="241" spans="2:65" s="11" customFormat="1" ht="24" customHeight="1">
      <c r="B241" s="108"/>
      <c r="D241" s="109" t="s">
        <v>65</v>
      </c>
      <c r="E241" s="110" t="s">
        <v>492</v>
      </c>
      <c r="F241" s="110" t="s">
        <v>493</v>
      </c>
      <c r="I241" s="358"/>
      <c r="J241" s="360">
        <f>J242</f>
        <v>0</v>
      </c>
      <c r="L241" s="108"/>
      <c r="M241" s="111"/>
      <c r="N241" s="112"/>
      <c r="O241" s="112"/>
      <c r="P241" s="113">
        <f>P242</f>
        <v>38.0608</v>
      </c>
      <c r="Q241" s="112"/>
      <c r="R241" s="113">
        <f>R242</f>
        <v>1.0374000000000001</v>
      </c>
      <c r="S241" s="112"/>
      <c r="T241" s="114">
        <f>T242</f>
        <v>0</v>
      </c>
      <c r="AR241" s="109" t="s">
        <v>121</v>
      </c>
      <c r="AT241" s="115" t="s">
        <v>65</v>
      </c>
      <c r="AU241" s="115" t="s">
        <v>66</v>
      </c>
      <c r="AY241" s="109" t="s">
        <v>113</v>
      </c>
      <c r="BK241" s="116">
        <f>BK242</f>
        <v>0</v>
      </c>
    </row>
    <row r="242" spans="2:65" s="11" customFormat="1" ht="19.5" customHeight="1">
      <c r="B242" s="108"/>
      <c r="D242" s="109" t="s">
        <v>65</v>
      </c>
      <c r="E242" s="117" t="s">
        <v>494</v>
      </c>
      <c r="F242" s="117" t="s">
        <v>495</v>
      </c>
      <c r="I242" s="358"/>
      <c r="J242" s="361">
        <f>SUM(J243:J250)</f>
        <v>0</v>
      </c>
      <c r="L242" s="108"/>
      <c r="M242" s="111"/>
      <c r="N242" s="112"/>
      <c r="O242" s="112"/>
      <c r="P242" s="113">
        <f>SUM(P243:P251)</f>
        <v>38.0608</v>
      </c>
      <c r="Q242" s="112"/>
      <c r="R242" s="113">
        <f>SUM(R243:R251)</f>
        <v>1.0374000000000001</v>
      </c>
      <c r="S242" s="112"/>
      <c r="T242" s="114">
        <f>SUM(T243:T251)</f>
        <v>0</v>
      </c>
      <c r="AR242" s="109" t="s">
        <v>121</v>
      </c>
      <c r="AT242" s="115" t="s">
        <v>65</v>
      </c>
      <c r="AU242" s="115" t="s">
        <v>74</v>
      </c>
      <c r="AY242" s="109" t="s">
        <v>113</v>
      </c>
      <c r="BK242" s="116">
        <f>SUM(BK243:BK251)</f>
        <v>0</v>
      </c>
    </row>
    <row r="243" spans="2:65" s="1" customFormat="1" ht="48" hidden="1" customHeight="1">
      <c r="B243" s="118"/>
      <c r="C243" s="119" t="s">
        <v>333</v>
      </c>
      <c r="D243" s="119" t="s">
        <v>115</v>
      </c>
      <c r="E243" s="120" t="s">
        <v>590</v>
      </c>
      <c r="F243" s="121" t="s">
        <v>591</v>
      </c>
      <c r="G243" s="122" t="s">
        <v>278</v>
      </c>
      <c r="H243" s="123"/>
      <c r="I243" s="354"/>
      <c r="J243" s="354">
        <f>ROUND(I243*H243,2)</f>
        <v>0</v>
      </c>
      <c r="K243" s="121" t="s">
        <v>1</v>
      </c>
      <c r="L243" s="27"/>
      <c r="M243" s="124" t="s">
        <v>1</v>
      </c>
      <c r="N243" s="125" t="s">
        <v>32</v>
      </c>
      <c r="O243" s="126">
        <v>3.3099999999999997E-2</v>
      </c>
      <c r="P243" s="126">
        <f>O243*H243</f>
        <v>0</v>
      </c>
      <c r="Q243" s="126">
        <v>5.0000000000000002E-5</v>
      </c>
      <c r="R243" s="126">
        <f>Q243*H243</f>
        <v>0</v>
      </c>
      <c r="S243" s="126">
        <v>0</v>
      </c>
      <c r="T243" s="127">
        <f>S243*H243</f>
        <v>0</v>
      </c>
      <c r="AR243" s="128" t="s">
        <v>197</v>
      </c>
      <c r="AT243" s="128" t="s">
        <v>115</v>
      </c>
      <c r="AU243" s="128" t="s">
        <v>121</v>
      </c>
      <c r="AY243" s="15" t="s">
        <v>113</v>
      </c>
      <c r="BE243" s="129">
        <f>IF(N243="základná",J243,0)</f>
        <v>0</v>
      </c>
      <c r="BF243" s="129">
        <f>IF(N243="znížená",J243,0)</f>
        <v>0</v>
      </c>
      <c r="BG243" s="129">
        <f>IF(N243="zákl. prenesená",J243,0)</f>
        <v>0</v>
      </c>
      <c r="BH243" s="129">
        <f>IF(N243="zníž. prenesená",J243,0)</f>
        <v>0</v>
      </c>
      <c r="BI243" s="129">
        <f>IF(N243="nulová",J243,0)</f>
        <v>0</v>
      </c>
      <c r="BJ243" s="15" t="s">
        <v>121</v>
      </c>
      <c r="BK243" s="130">
        <f>ROUND(I243*H243,3)</f>
        <v>0</v>
      </c>
      <c r="BL243" s="15" t="s">
        <v>197</v>
      </c>
      <c r="BM243" s="128" t="s">
        <v>592</v>
      </c>
    </row>
    <row r="244" spans="2:65" s="1" customFormat="1" ht="36" customHeight="1">
      <c r="B244" s="118"/>
      <c r="C244" s="119">
        <v>46</v>
      </c>
      <c r="D244" s="119" t="s">
        <v>115</v>
      </c>
      <c r="E244" s="120" t="s">
        <v>593</v>
      </c>
      <c r="F244" s="121" t="s">
        <v>594</v>
      </c>
      <c r="G244" s="122" t="s">
        <v>194</v>
      </c>
      <c r="H244" s="123">
        <v>98</v>
      </c>
      <c r="I244" s="354"/>
      <c r="J244" s="354">
        <f>ROUND(I244*H244,2)</f>
        <v>0</v>
      </c>
      <c r="K244" s="121" t="s">
        <v>119</v>
      </c>
      <c r="L244" s="27"/>
      <c r="M244" s="124" t="s">
        <v>1</v>
      </c>
      <c r="N244" s="125" t="s">
        <v>32</v>
      </c>
      <c r="O244" s="126">
        <v>8.4099999999999994E-2</v>
      </c>
      <c r="P244" s="126">
        <f>O244*H244</f>
        <v>8.2417999999999996</v>
      </c>
      <c r="Q244" s="126">
        <v>5.0000000000000002E-5</v>
      </c>
      <c r="R244" s="126">
        <f>Q244*H244</f>
        <v>4.8999999999999998E-3</v>
      </c>
      <c r="S244" s="126">
        <v>0</v>
      </c>
      <c r="T244" s="127">
        <f>S244*H244</f>
        <v>0</v>
      </c>
      <c r="AR244" s="128" t="s">
        <v>197</v>
      </c>
      <c r="AT244" s="128" t="s">
        <v>115</v>
      </c>
      <c r="AU244" s="128" t="s">
        <v>121</v>
      </c>
      <c r="AY244" s="15" t="s">
        <v>113</v>
      </c>
      <c r="BE244" s="129">
        <f>IF(N244="základná",J244,0)</f>
        <v>0</v>
      </c>
      <c r="BF244" s="129">
        <f>IF(N244="znížená",J244,0)</f>
        <v>0</v>
      </c>
      <c r="BG244" s="129">
        <f>IF(N244="zákl. prenesená",J244,0)</f>
        <v>0</v>
      </c>
      <c r="BH244" s="129">
        <f>IF(N244="zníž. prenesená",J244,0)</f>
        <v>0</v>
      </c>
      <c r="BI244" s="129">
        <f>IF(N244="nulová",J244,0)</f>
        <v>0</v>
      </c>
      <c r="BJ244" s="15" t="s">
        <v>121</v>
      </c>
      <c r="BK244" s="130">
        <f>ROUND(I244*H244,3)</f>
        <v>0</v>
      </c>
      <c r="BL244" s="15" t="s">
        <v>197</v>
      </c>
      <c r="BM244" s="128" t="s">
        <v>595</v>
      </c>
    </row>
    <row r="245" spans="2:65" s="1" customFormat="1" ht="16.5" customHeight="1">
      <c r="B245" s="118"/>
      <c r="C245" s="146">
        <v>47</v>
      </c>
      <c r="D245" s="146" t="s">
        <v>191</v>
      </c>
      <c r="E245" s="147" t="s">
        <v>596</v>
      </c>
      <c r="F245" s="148" t="s">
        <v>597</v>
      </c>
      <c r="G245" s="149" t="s">
        <v>278</v>
      </c>
      <c r="H245" s="150">
        <v>2</v>
      </c>
      <c r="I245" s="357"/>
      <c r="J245" s="357">
        <f>ROUND(I245*H245,2)</f>
        <v>0</v>
      </c>
      <c r="K245" s="148" t="s">
        <v>1</v>
      </c>
      <c r="L245" s="151"/>
      <c r="M245" s="152" t="s">
        <v>1</v>
      </c>
      <c r="N245" s="153" t="s">
        <v>32</v>
      </c>
      <c r="O245" s="126">
        <v>0</v>
      </c>
      <c r="P245" s="126">
        <f>O245*H245</f>
        <v>0</v>
      </c>
      <c r="Q245" s="126">
        <v>1E-3</v>
      </c>
      <c r="R245" s="126">
        <f>Q245*H245</f>
        <v>2E-3</v>
      </c>
      <c r="S245" s="126">
        <v>0</v>
      </c>
      <c r="T245" s="127">
        <f>S245*H245</f>
        <v>0</v>
      </c>
      <c r="AR245" s="128" t="s">
        <v>270</v>
      </c>
      <c r="AT245" s="128" t="s">
        <v>191</v>
      </c>
      <c r="AU245" s="128" t="s">
        <v>121</v>
      </c>
      <c r="AY245" s="15" t="s">
        <v>113</v>
      </c>
      <c r="BE245" s="129">
        <f>IF(N245="základná",J245,0)</f>
        <v>0</v>
      </c>
      <c r="BF245" s="129">
        <f>IF(N245="znížená",J245,0)</f>
        <v>0</v>
      </c>
      <c r="BG245" s="129">
        <f>IF(N245="zákl. prenesená",J245,0)</f>
        <v>0</v>
      </c>
      <c r="BH245" s="129">
        <f>IF(N245="zníž. prenesená",J245,0)</f>
        <v>0</v>
      </c>
      <c r="BI245" s="129">
        <f>IF(N245="nulová",J245,0)</f>
        <v>0</v>
      </c>
      <c r="BJ245" s="15" t="s">
        <v>121</v>
      </c>
      <c r="BK245" s="130">
        <f>ROUND(I245*H245,3)</f>
        <v>0</v>
      </c>
      <c r="BL245" s="15" t="s">
        <v>197</v>
      </c>
      <c r="BM245" s="128" t="s">
        <v>598</v>
      </c>
    </row>
    <row r="246" spans="2:65" s="1" customFormat="1" ht="19.2">
      <c r="B246" s="27"/>
      <c r="D246" s="132" t="s">
        <v>599</v>
      </c>
      <c r="F246" s="158" t="s">
        <v>600</v>
      </c>
      <c r="I246" s="129"/>
      <c r="J246" s="129"/>
      <c r="L246" s="27"/>
      <c r="M246" s="159"/>
      <c r="N246" s="48"/>
      <c r="O246" s="48"/>
      <c r="P246" s="48"/>
      <c r="Q246" s="48"/>
      <c r="R246" s="48"/>
      <c r="S246" s="48"/>
      <c r="T246" s="49"/>
      <c r="AT246" s="15" t="s">
        <v>599</v>
      </c>
      <c r="AU246" s="15" t="s">
        <v>121</v>
      </c>
    </row>
    <row r="247" spans="2:65" s="1" customFormat="1" ht="36" customHeight="1">
      <c r="B247" s="118"/>
      <c r="C247" s="119">
        <v>48</v>
      </c>
      <c r="D247" s="119" t="s">
        <v>115</v>
      </c>
      <c r="E247" s="120" t="s">
        <v>601</v>
      </c>
      <c r="F247" s="121" t="s">
        <v>602</v>
      </c>
      <c r="G247" s="122" t="s">
        <v>194</v>
      </c>
      <c r="H247" s="123">
        <v>95</v>
      </c>
      <c r="I247" s="354"/>
      <c r="J247" s="354">
        <f>ROUND(I247*H247,2)</f>
        <v>0</v>
      </c>
      <c r="K247" s="121" t="s">
        <v>1</v>
      </c>
      <c r="L247" s="27"/>
      <c r="M247" s="124" t="s">
        <v>1</v>
      </c>
      <c r="N247" s="125" t="s">
        <v>32</v>
      </c>
      <c r="O247" s="126">
        <v>8.4099999999999994E-2</v>
      </c>
      <c r="P247" s="126">
        <f>O247*H247</f>
        <v>7.9894999999999996</v>
      </c>
      <c r="Q247" s="126">
        <v>5.0000000000000002E-5</v>
      </c>
      <c r="R247" s="126">
        <f>Q247*H247</f>
        <v>4.7499999999999999E-3</v>
      </c>
      <c r="S247" s="126">
        <v>0</v>
      </c>
      <c r="T247" s="127">
        <f>S247*H247</f>
        <v>0</v>
      </c>
      <c r="AR247" s="128" t="s">
        <v>197</v>
      </c>
      <c r="AT247" s="128" t="s">
        <v>115</v>
      </c>
      <c r="AU247" s="128" t="s">
        <v>121</v>
      </c>
      <c r="AY247" s="15" t="s">
        <v>113</v>
      </c>
      <c r="BE247" s="129">
        <f>IF(N247="základná",J247,0)</f>
        <v>0</v>
      </c>
      <c r="BF247" s="129">
        <f>IF(N247="znížená",J247,0)</f>
        <v>0</v>
      </c>
      <c r="BG247" s="129">
        <f>IF(N247="zákl. prenesená",J247,0)</f>
        <v>0</v>
      </c>
      <c r="BH247" s="129">
        <f>IF(N247="zníž. prenesená",J247,0)</f>
        <v>0</v>
      </c>
      <c r="BI247" s="129">
        <f>IF(N247="nulová",J247,0)</f>
        <v>0</v>
      </c>
      <c r="BJ247" s="15" t="s">
        <v>121</v>
      </c>
      <c r="BK247" s="130">
        <f>ROUND(I247*H247,3)</f>
        <v>0</v>
      </c>
      <c r="BL247" s="15" t="s">
        <v>197</v>
      </c>
      <c r="BM247" s="128" t="s">
        <v>603</v>
      </c>
    </row>
    <row r="248" spans="2:65" s="1" customFormat="1" ht="24" customHeight="1">
      <c r="B248" s="118"/>
      <c r="C248" s="146">
        <v>49</v>
      </c>
      <c r="D248" s="146" t="s">
        <v>191</v>
      </c>
      <c r="E248" s="147" t="s">
        <v>604</v>
      </c>
      <c r="F248" s="148" t="s">
        <v>605</v>
      </c>
      <c r="G248" s="149" t="s">
        <v>278</v>
      </c>
      <c r="H248" s="150">
        <v>1</v>
      </c>
      <c r="I248" s="357"/>
      <c r="J248" s="357">
        <f>ROUND(I248*H248,2)</f>
        <v>0</v>
      </c>
      <c r="K248" s="148" t="s">
        <v>1</v>
      </c>
      <c r="L248" s="151"/>
      <c r="M248" s="152" t="s">
        <v>1</v>
      </c>
      <c r="N248" s="153" t="s">
        <v>32</v>
      </c>
      <c r="O248" s="126">
        <v>0</v>
      </c>
      <c r="P248" s="126">
        <f>O248*H248</f>
        <v>0</v>
      </c>
      <c r="Q248" s="126">
        <v>1</v>
      </c>
      <c r="R248" s="126">
        <f>Q248*H248</f>
        <v>1</v>
      </c>
      <c r="S248" s="126">
        <v>0</v>
      </c>
      <c r="T248" s="127">
        <f>S248*H248</f>
        <v>0</v>
      </c>
      <c r="AR248" s="128" t="s">
        <v>270</v>
      </c>
      <c r="AT248" s="128" t="s">
        <v>191</v>
      </c>
      <c r="AU248" s="128" t="s">
        <v>121</v>
      </c>
      <c r="AY248" s="15" t="s">
        <v>113</v>
      </c>
      <c r="BE248" s="129">
        <f>IF(N248="základná",J248,0)</f>
        <v>0</v>
      </c>
      <c r="BF248" s="129">
        <f>IF(N248="znížená",J248,0)</f>
        <v>0</v>
      </c>
      <c r="BG248" s="129">
        <f>IF(N248="zákl. prenesená",J248,0)</f>
        <v>0</v>
      </c>
      <c r="BH248" s="129">
        <f>IF(N248="zníž. prenesená",J248,0)</f>
        <v>0</v>
      </c>
      <c r="BI248" s="129">
        <f>IF(N248="nulová",J248,0)</f>
        <v>0</v>
      </c>
      <c r="BJ248" s="15" t="s">
        <v>121</v>
      </c>
      <c r="BK248" s="130">
        <f>ROUND(I248*H248,3)</f>
        <v>0</v>
      </c>
      <c r="BL248" s="15" t="s">
        <v>197</v>
      </c>
      <c r="BM248" s="128" t="s">
        <v>606</v>
      </c>
    </row>
    <row r="249" spans="2:65" s="1" customFormat="1" ht="36" customHeight="1">
      <c r="B249" s="118"/>
      <c r="C249" s="119">
        <v>50</v>
      </c>
      <c r="D249" s="119" t="s">
        <v>115</v>
      </c>
      <c r="E249" s="120" t="s">
        <v>607</v>
      </c>
      <c r="F249" s="121" t="s">
        <v>608</v>
      </c>
      <c r="G249" s="122" t="s">
        <v>194</v>
      </c>
      <c r="H249" s="123">
        <v>495</v>
      </c>
      <c r="I249" s="354"/>
      <c r="J249" s="354">
        <f>ROUND(I249*H249,2)</f>
        <v>0</v>
      </c>
      <c r="K249" s="121" t="s">
        <v>119</v>
      </c>
      <c r="L249" s="27"/>
      <c r="M249" s="124" t="s">
        <v>1</v>
      </c>
      <c r="N249" s="125" t="s">
        <v>32</v>
      </c>
      <c r="O249" s="126">
        <v>4.41E-2</v>
      </c>
      <c r="P249" s="126">
        <f>O249*H249</f>
        <v>21.829499999999999</v>
      </c>
      <c r="Q249" s="126">
        <v>5.0000000000000002E-5</v>
      </c>
      <c r="R249" s="126">
        <f>Q249*H249</f>
        <v>2.4750000000000001E-2</v>
      </c>
      <c r="S249" s="126">
        <v>0</v>
      </c>
      <c r="T249" s="127">
        <f>S249*H249</f>
        <v>0</v>
      </c>
      <c r="AR249" s="128" t="s">
        <v>197</v>
      </c>
      <c r="AT249" s="128" t="s">
        <v>115</v>
      </c>
      <c r="AU249" s="128" t="s">
        <v>121</v>
      </c>
      <c r="AY249" s="15" t="s">
        <v>113</v>
      </c>
      <c r="BE249" s="129">
        <f>IF(N249="základná",J249,0)</f>
        <v>0</v>
      </c>
      <c r="BF249" s="129">
        <f>IF(N249="znížená",J249,0)</f>
        <v>0</v>
      </c>
      <c r="BG249" s="129">
        <f>IF(N249="zákl. prenesená",J249,0)</f>
        <v>0</v>
      </c>
      <c r="BH249" s="129">
        <f>IF(N249="zníž. prenesená",J249,0)</f>
        <v>0</v>
      </c>
      <c r="BI249" s="129">
        <f>IF(N249="nulová",J249,0)</f>
        <v>0</v>
      </c>
      <c r="BJ249" s="15" t="s">
        <v>121</v>
      </c>
      <c r="BK249" s="130">
        <f>ROUND(I249*H249,3)</f>
        <v>0</v>
      </c>
      <c r="BL249" s="15" t="s">
        <v>197</v>
      </c>
      <c r="BM249" s="128" t="s">
        <v>609</v>
      </c>
    </row>
    <row r="250" spans="2:65" s="1" customFormat="1" ht="36.6" customHeight="1">
      <c r="B250" s="118"/>
      <c r="C250" s="146">
        <v>51</v>
      </c>
      <c r="D250" s="146" t="s">
        <v>191</v>
      </c>
      <c r="E250" s="147" t="s">
        <v>610</v>
      </c>
      <c r="F250" s="148" t="s">
        <v>611</v>
      </c>
      <c r="G250" s="149" t="s">
        <v>296</v>
      </c>
      <c r="H250" s="150">
        <v>1</v>
      </c>
      <c r="I250" s="357"/>
      <c r="J250" s="357">
        <f>ROUND(I250*H250,2)</f>
        <v>0</v>
      </c>
      <c r="K250" s="148" t="s">
        <v>1</v>
      </c>
      <c r="L250" s="151"/>
      <c r="M250" s="152" t="s">
        <v>1</v>
      </c>
      <c r="N250" s="153" t="s">
        <v>32</v>
      </c>
      <c r="O250" s="126">
        <v>0</v>
      </c>
      <c r="P250" s="126">
        <f>O250*H250</f>
        <v>0</v>
      </c>
      <c r="Q250" s="126">
        <v>1E-3</v>
      </c>
      <c r="R250" s="126">
        <f>Q250*H250</f>
        <v>1E-3</v>
      </c>
      <c r="S250" s="126">
        <v>0</v>
      </c>
      <c r="T250" s="127">
        <f>S250*H250</f>
        <v>0</v>
      </c>
      <c r="AR250" s="128" t="s">
        <v>270</v>
      </c>
      <c r="AT250" s="128" t="s">
        <v>191</v>
      </c>
      <c r="AU250" s="128" t="s">
        <v>121</v>
      </c>
      <c r="AY250" s="15" t="s">
        <v>113</v>
      </c>
      <c r="BE250" s="129">
        <f>IF(N250="základná",J250,0)</f>
        <v>0</v>
      </c>
      <c r="BF250" s="129">
        <f>IF(N250="znížená",J250,0)</f>
        <v>0</v>
      </c>
      <c r="BG250" s="129">
        <f>IF(N250="zákl. prenesená",J250,0)</f>
        <v>0</v>
      </c>
      <c r="BH250" s="129">
        <f>IF(N250="zníž. prenesená",J250,0)</f>
        <v>0</v>
      </c>
      <c r="BI250" s="129">
        <f>IF(N250="nulová",J250,0)</f>
        <v>0</v>
      </c>
      <c r="BJ250" s="15" t="s">
        <v>121</v>
      </c>
      <c r="BK250" s="130">
        <f>ROUND(I250*H250,3)</f>
        <v>0</v>
      </c>
      <c r="BL250" s="15" t="s">
        <v>197</v>
      </c>
      <c r="BM250" s="128" t="s">
        <v>612</v>
      </c>
    </row>
    <row r="251" spans="2:65" s="1" customFormat="1" ht="19.2">
      <c r="B251" s="27"/>
      <c r="D251" s="132" t="s">
        <v>599</v>
      </c>
      <c r="F251" s="158" t="s">
        <v>613</v>
      </c>
      <c r="I251" s="129"/>
      <c r="J251" s="129"/>
      <c r="L251" s="27"/>
      <c r="M251" s="159"/>
      <c r="N251" s="48"/>
      <c r="O251" s="48"/>
      <c r="P251" s="48"/>
      <c r="Q251" s="48"/>
      <c r="R251" s="48"/>
      <c r="S251" s="48"/>
      <c r="T251" s="49"/>
      <c r="AT251" s="15" t="s">
        <v>599</v>
      </c>
      <c r="AU251" s="15" t="s">
        <v>121</v>
      </c>
    </row>
    <row r="252" spans="2:65" s="11" customFormat="1" ht="21" customHeight="1">
      <c r="B252" s="108"/>
      <c r="D252" s="109" t="s">
        <v>65</v>
      </c>
      <c r="E252" s="110" t="s">
        <v>384</v>
      </c>
      <c r="F252" s="110" t="s">
        <v>385</v>
      </c>
      <c r="I252" s="358"/>
      <c r="J252" s="360">
        <f>SUM(J253:J254)</f>
        <v>0</v>
      </c>
      <c r="L252" s="108"/>
      <c r="M252" s="111"/>
      <c r="N252" s="112"/>
      <c r="O252" s="112"/>
      <c r="P252" s="113">
        <f>SUM(P253:P254)</f>
        <v>0</v>
      </c>
      <c r="Q252" s="112"/>
      <c r="R252" s="113">
        <f>SUM(R253:R254)</f>
        <v>0</v>
      </c>
      <c r="S252" s="112"/>
      <c r="T252" s="114">
        <f>SUM(T253:T254)</f>
        <v>0</v>
      </c>
      <c r="AR252" s="109" t="s">
        <v>140</v>
      </c>
      <c r="AT252" s="115" t="s">
        <v>65</v>
      </c>
      <c r="AU252" s="115" t="s">
        <v>66</v>
      </c>
      <c r="AY252" s="109" t="s">
        <v>113</v>
      </c>
      <c r="BK252" s="116">
        <f>SUM(BK253:BK254)</f>
        <v>0</v>
      </c>
    </row>
    <row r="253" spans="2:65" s="1" customFormat="1" ht="16.5" customHeight="1">
      <c r="B253" s="118"/>
      <c r="C253" s="119">
        <v>52</v>
      </c>
      <c r="D253" s="119" t="s">
        <v>115</v>
      </c>
      <c r="E253" s="120" t="s">
        <v>400</v>
      </c>
      <c r="F253" s="121" t="s">
        <v>401</v>
      </c>
      <c r="G253" s="122" t="s">
        <v>296</v>
      </c>
      <c r="H253" s="123">
        <v>1</v>
      </c>
      <c r="I253" s="354"/>
      <c r="J253" s="354">
        <f>ROUND(I253*H253,2)</f>
        <v>0</v>
      </c>
      <c r="K253" s="121" t="s">
        <v>119</v>
      </c>
      <c r="L253" s="27"/>
      <c r="M253" s="124" t="s">
        <v>1</v>
      </c>
      <c r="N253" s="125" t="s">
        <v>32</v>
      </c>
      <c r="O253" s="126">
        <v>0</v>
      </c>
      <c r="P253" s="126">
        <f>O253*H253</f>
        <v>0</v>
      </c>
      <c r="Q253" s="126">
        <v>0</v>
      </c>
      <c r="R253" s="126">
        <f>Q253*H253</f>
        <v>0</v>
      </c>
      <c r="S253" s="126">
        <v>0</v>
      </c>
      <c r="T253" s="127">
        <f>S253*H253</f>
        <v>0</v>
      </c>
      <c r="AR253" s="128" t="s">
        <v>389</v>
      </c>
      <c r="AT253" s="128" t="s">
        <v>115</v>
      </c>
      <c r="AU253" s="128" t="s">
        <v>74</v>
      </c>
      <c r="AY253" s="15" t="s">
        <v>113</v>
      </c>
      <c r="BE253" s="129">
        <f>IF(N253="základná",J253,0)</f>
        <v>0</v>
      </c>
      <c r="BF253" s="129">
        <f>IF(N253="znížená",J253,0)</f>
        <v>0</v>
      </c>
      <c r="BG253" s="129">
        <f>IF(N253="zákl. prenesená",J253,0)</f>
        <v>0</v>
      </c>
      <c r="BH253" s="129">
        <f>IF(N253="zníž. prenesená",J253,0)</f>
        <v>0</v>
      </c>
      <c r="BI253" s="129">
        <f>IF(N253="nulová",J253,0)</f>
        <v>0</v>
      </c>
      <c r="BJ253" s="15" t="s">
        <v>121</v>
      </c>
      <c r="BK253" s="130">
        <f>ROUND(I253*H253,3)</f>
        <v>0</v>
      </c>
      <c r="BL253" s="15" t="s">
        <v>389</v>
      </c>
      <c r="BM253" s="128" t="s">
        <v>614</v>
      </c>
    </row>
    <row r="254" spans="2:65" s="1" customFormat="1" ht="24" customHeight="1">
      <c r="B254" s="118"/>
      <c r="C254" s="119">
        <v>53</v>
      </c>
      <c r="D254" s="119" t="s">
        <v>115</v>
      </c>
      <c r="E254" s="120" t="s">
        <v>404</v>
      </c>
      <c r="F254" s="121" t="s">
        <v>405</v>
      </c>
      <c r="G254" s="122" t="s">
        <v>296</v>
      </c>
      <c r="H254" s="123">
        <v>4</v>
      </c>
      <c r="I254" s="354"/>
      <c r="J254" s="354">
        <f>ROUND(I254*H254,2)</f>
        <v>0</v>
      </c>
      <c r="K254" s="121" t="s">
        <v>119</v>
      </c>
      <c r="L254" s="27"/>
      <c r="M254" s="154" t="s">
        <v>1</v>
      </c>
      <c r="N254" s="155" t="s">
        <v>32</v>
      </c>
      <c r="O254" s="156">
        <v>0</v>
      </c>
      <c r="P254" s="156">
        <f>O254*H254</f>
        <v>0</v>
      </c>
      <c r="Q254" s="156">
        <v>0</v>
      </c>
      <c r="R254" s="156">
        <f>Q254*H254</f>
        <v>0</v>
      </c>
      <c r="S254" s="156">
        <v>0</v>
      </c>
      <c r="T254" s="157">
        <f>S254*H254</f>
        <v>0</v>
      </c>
      <c r="AR254" s="128" t="s">
        <v>389</v>
      </c>
      <c r="AT254" s="128" t="s">
        <v>115</v>
      </c>
      <c r="AU254" s="128" t="s">
        <v>74</v>
      </c>
      <c r="AY254" s="15" t="s">
        <v>113</v>
      </c>
      <c r="BE254" s="129">
        <f>IF(N254="základná",J254,0)</f>
        <v>0</v>
      </c>
      <c r="BF254" s="129">
        <f>IF(N254="znížená",J254,0)</f>
        <v>0</v>
      </c>
      <c r="BG254" s="129">
        <f>IF(N254="zákl. prenesená",J254,0)</f>
        <v>0</v>
      </c>
      <c r="BH254" s="129">
        <f>IF(N254="zníž. prenesená",J254,0)</f>
        <v>0</v>
      </c>
      <c r="BI254" s="129">
        <f>IF(N254="nulová",J254,0)</f>
        <v>0</v>
      </c>
      <c r="BJ254" s="15" t="s">
        <v>121</v>
      </c>
      <c r="BK254" s="130">
        <f>ROUND(I254*H254,3)</f>
        <v>0</v>
      </c>
      <c r="BL254" s="15" t="s">
        <v>389</v>
      </c>
      <c r="BM254" s="128" t="s">
        <v>615</v>
      </c>
    </row>
    <row r="255" spans="2:65" s="1" customFormat="1" ht="6.9" customHeight="1">
      <c r="B255" s="38"/>
      <c r="C255" s="39"/>
      <c r="D255" s="39"/>
      <c r="E255" s="39"/>
      <c r="F255" s="39"/>
      <c r="G255" s="39"/>
      <c r="H255" s="39"/>
      <c r="I255" s="39"/>
      <c r="J255" s="39"/>
      <c r="K255" s="39"/>
      <c r="L255" s="27"/>
    </row>
  </sheetData>
  <autoFilter ref="C126:K254" xr:uid="{00000000-0009-0000-0000-000003000000}"/>
  <mergeCells count="8">
    <mergeCell ref="L2:V2"/>
    <mergeCell ref="E87:H87"/>
    <mergeCell ref="E117:H117"/>
    <mergeCell ref="E119:H119"/>
    <mergeCell ref="E7:H7"/>
    <mergeCell ref="E9:H9"/>
    <mergeCell ref="E27:H27"/>
    <mergeCell ref="E85:H85"/>
  </mergeCells>
  <pageMargins left="0.39370078740157483" right="0.39370078740157483" top="0.39370078740157483" bottom="0.39370078740157483" header="0" footer="0"/>
  <pageSetup paperSize="9" scale="72" fitToHeight="100" orientation="portrait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M251"/>
  <sheetViews>
    <sheetView showGridLines="0" tabSelected="1" view="pageBreakPreview" zoomScale="90" zoomScaleNormal="100" zoomScaleSheetLayoutView="90" workbookViewId="0">
      <selection activeCell="F18" sqref="F18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0" width="20.140625" customWidth="1"/>
    <col min="11" max="11" width="0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46">
      <c r="A1" s="80"/>
    </row>
    <row r="2" spans="1:46" ht="36.9" customHeight="1">
      <c r="L2" s="565" t="s">
        <v>5</v>
      </c>
      <c r="M2" s="565"/>
      <c r="N2" s="565"/>
      <c r="O2" s="565"/>
      <c r="P2" s="565"/>
      <c r="Q2" s="565"/>
      <c r="R2" s="565"/>
      <c r="S2" s="565"/>
      <c r="T2" s="565"/>
      <c r="U2" s="565"/>
      <c r="V2" s="565"/>
      <c r="AT2" s="15" t="s">
        <v>82</v>
      </c>
    </row>
    <row r="3" spans="1:46" ht="6.9" customHeight="1">
      <c r="B3" s="326"/>
      <c r="C3" s="327"/>
      <c r="D3" s="327"/>
      <c r="E3" s="327"/>
      <c r="F3" s="327"/>
      <c r="G3" s="327"/>
      <c r="H3" s="327"/>
      <c r="I3" s="327"/>
      <c r="J3" s="327"/>
      <c r="K3" s="328"/>
      <c r="L3" s="330"/>
      <c r="AT3" s="15" t="s">
        <v>66</v>
      </c>
    </row>
    <row r="4" spans="1:46" ht="24.9" customHeight="1">
      <c r="B4" s="329"/>
      <c r="C4" s="330"/>
      <c r="D4" s="331" t="s">
        <v>83</v>
      </c>
      <c r="E4" s="330"/>
      <c r="F4" s="330"/>
      <c r="G4" s="330"/>
      <c r="H4" s="330"/>
      <c r="I4" s="330"/>
      <c r="J4" s="330"/>
      <c r="K4" s="332"/>
      <c r="L4" s="330"/>
      <c r="M4" s="81" t="s">
        <v>9</v>
      </c>
      <c r="AT4" s="15" t="s">
        <v>3</v>
      </c>
    </row>
    <row r="5" spans="1:46" ht="6.9" customHeight="1">
      <c r="B5" s="329"/>
      <c r="C5" s="330"/>
      <c r="D5" s="330"/>
      <c r="E5" s="330"/>
      <c r="F5" s="330"/>
      <c r="G5" s="330"/>
      <c r="H5" s="330"/>
      <c r="I5" s="330"/>
      <c r="J5" s="330"/>
      <c r="K5" s="332"/>
      <c r="L5" s="330"/>
    </row>
    <row r="6" spans="1:46" ht="12" customHeight="1">
      <c r="B6" s="329"/>
      <c r="C6" s="330"/>
      <c r="D6" s="333" t="s">
        <v>11</v>
      </c>
      <c r="E6" s="330"/>
      <c r="F6" s="330"/>
      <c r="G6" s="330"/>
      <c r="H6" s="330"/>
      <c r="I6" s="330"/>
      <c r="J6" s="330"/>
      <c r="K6" s="332"/>
      <c r="L6" s="330"/>
    </row>
    <row r="7" spans="1:46" ht="16.5" customHeight="1">
      <c r="B7" s="329"/>
      <c r="C7" s="330"/>
      <c r="D7" s="330"/>
      <c r="E7" s="605" t="str">
        <f>'Rekapitulácia stavby'!K6</f>
        <v>Revitalizácia atletického štadiónu v Spišskej Novej Vsi</v>
      </c>
      <c r="F7" s="606"/>
      <c r="G7" s="606"/>
      <c r="H7" s="606"/>
      <c r="I7" s="330"/>
      <c r="J7" s="330"/>
      <c r="K7" s="332"/>
      <c r="L7" s="330"/>
    </row>
    <row r="8" spans="1:46" s="1" customFormat="1" ht="12" customHeight="1">
      <c r="B8" s="334"/>
      <c r="C8" s="48"/>
      <c r="D8" s="333" t="s">
        <v>84</v>
      </c>
      <c r="E8" s="48"/>
      <c r="F8" s="48"/>
      <c r="G8" s="48"/>
      <c r="H8" s="48"/>
      <c r="I8" s="48"/>
      <c r="J8" s="48"/>
      <c r="K8" s="335"/>
      <c r="L8" s="48"/>
    </row>
    <row r="9" spans="1:46" s="1" customFormat="1" ht="36.9" customHeight="1">
      <c r="B9" s="334"/>
      <c r="C9" s="48"/>
      <c r="D9" s="48"/>
      <c r="E9" s="607" t="s">
        <v>976</v>
      </c>
      <c r="F9" s="608"/>
      <c r="G9" s="608"/>
      <c r="H9" s="608"/>
      <c r="I9" s="48"/>
      <c r="J9" s="48"/>
      <c r="K9" s="335"/>
      <c r="L9" s="48"/>
    </row>
    <row r="10" spans="1:46" s="1" customFormat="1">
      <c r="B10" s="334"/>
      <c r="C10" s="48"/>
      <c r="D10" s="48"/>
      <c r="E10" s="48"/>
      <c r="F10" s="48"/>
      <c r="G10" s="48"/>
      <c r="H10" s="48"/>
      <c r="I10" s="48"/>
      <c r="J10" s="48"/>
      <c r="K10" s="335"/>
      <c r="L10" s="48"/>
    </row>
    <row r="11" spans="1:46" s="1" customFormat="1" ht="12" customHeight="1">
      <c r="B11" s="334"/>
      <c r="C11" s="48"/>
      <c r="D11" s="333" t="s">
        <v>12</v>
      </c>
      <c r="E11" s="48"/>
      <c r="F11" s="336" t="s">
        <v>1</v>
      </c>
      <c r="G11" s="48"/>
      <c r="H11" s="48"/>
      <c r="I11" s="333" t="s">
        <v>13</v>
      </c>
      <c r="J11" s="336" t="s">
        <v>1</v>
      </c>
      <c r="K11" s="335"/>
      <c r="L11" s="48"/>
    </row>
    <row r="12" spans="1:46" s="1" customFormat="1" ht="12" customHeight="1">
      <c r="B12" s="334"/>
      <c r="C12" s="48"/>
      <c r="D12" s="333" t="s">
        <v>14</v>
      </c>
      <c r="E12" s="48"/>
      <c r="F12" s="480" t="str">
        <f>'Rekapitulácia stavby'!K8</f>
        <v>ATLETICKÝ ŠTADIÓN TATRAN, Sadová ulica, k.ú. SNV</v>
      </c>
      <c r="G12" s="48"/>
      <c r="H12" s="48"/>
      <c r="I12" s="333" t="s">
        <v>16</v>
      </c>
      <c r="J12" s="364" t="str">
        <f>'Rekapitulácia stavby'!AM8</f>
        <v>vyplní uchádzač</v>
      </c>
      <c r="K12" s="335"/>
      <c r="L12" s="48"/>
    </row>
    <row r="13" spans="1:46" s="1" customFormat="1" ht="10.95" customHeight="1">
      <c r="B13" s="334"/>
      <c r="C13" s="48"/>
      <c r="D13" s="48"/>
      <c r="E13" s="48"/>
      <c r="F13" s="48"/>
      <c r="G13" s="48"/>
      <c r="H13" s="48"/>
      <c r="I13" s="48"/>
      <c r="J13" s="48"/>
      <c r="K13" s="335"/>
      <c r="L13" s="48"/>
    </row>
    <row r="14" spans="1:46" s="1" customFormat="1" ht="12" customHeight="1">
      <c r="B14" s="334"/>
      <c r="C14" s="48"/>
      <c r="D14" s="333" t="s">
        <v>17</v>
      </c>
      <c r="E14" s="48"/>
      <c r="F14" s="481" t="str">
        <f>'Rekapitulácia stavby'!K10</f>
        <v>Mesto Spišská Nová Ves, Radničné námestie 1843/7, 052 70 SNV</v>
      </c>
      <c r="G14" s="337"/>
      <c r="H14" s="337"/>
      <c r="I14" s="333" t="s">
        <v>18</v>
      </c>
      <c r="J14" s="362" t="str">
        <f>'Rekapitulácia stavby'!AM10</f>
        <v>00 329 614</v>
      </c>
      <c r="K14" s="338"/>
      <c r="L14" s="161"/>
      <c r="M14" s="161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  <c r="Z14" s="160"/>
      <c r="AA14" s="160"/>
      <c r="AB14" s="160"/>
      <c r="AC14" s="160"/>
    </row>
    <row r="15" spans="1:46" s="1" customFormat="1" ht="18" customHeight="1">
      <c r="B15" s="334"/>
      <c r="C15" s="48"/>
      <c r="D15" s="48"/>
      <c r="E15" s="336" t="str">
        <f>IF('Rekapitulácia stavby'!E11="","",'Rekapitulácia stavby'!E11)</f>
        <v xml:space="preserve"> </v>
      </c>
      <c r="F15" s="48"/>
      <c r="G15" s="48"/>
      <c r="H15" s="48"/>
      <c r="I15" s="333" t="s">
        <v>19</v>
      </c>
      <c r="J15" s="362" t="str">
        <f>'Rekapitulácia stavby'!AM11</f>
        <v>neplatca DPH</v>
      </c>
      <c r="K15" s="335"/>
      <c r="L15" s="48"/>
    </row>
    <row r="16" spans="1:46" s="1" customFormat="1" ht="6.9" customHeight="1">
      <c r="B16" s="334"/>
      <c r="C16" s="48"/>
      <c r="D16" s="48"/>
      <c r="E16" s="48"/>
      <c r="F16" s="48"/>
      <c r="G16" s="48"/>
      <c r="H16" s="48"/>
      <c r="I16" s="48"/>
      <c r="J16" s="48"/>
      <c r="K16" s="335"/>
      <c r="L16" s="48"/>
    </row>
    <row r="17" spans="2:26" s="1" customFormat="1" ht="12" customHeight="1">
      <c r="B17" s="334"/>
      <c r="C17" s="48"/>
      <c r="D17" s="333" t="s">
        <v>20</v>
      </c>
      <c r="E17" s="48"/>
      <c r="F17" s="556" t="str">
        <f>'Rekapitulácia stavby'!K13</f>
        <v>vyplní uchádzač</v>
      </c>
      <c r="G17" s="337"/>
      <c r="H17" s="337"/>
      <c r="I17" s="333" t="s">
        <v>18</v>
      </c>
      <c r="J17" s="362" t="str">
        <f>'Rekapitulácia stavby'!AM13</f>
        <v>vyplní uchádzač</v>
      </c>
      <c r="K17" s="338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0"/>
      <c r="W17" s="160"/>
      <c r="X17" s="160"/>
      <c r="Y17" s="160"/>
      <c r="Z17" s="160"/>
    </row>
    <row r="18" spans="2:26" s="1" customFormat="1" ht="18" customHeight="1">
      <c r="B18" s="334"/>
      <c r="C18" s="48"/>
      <c r="D18" s="48"/>
      <c r="E18" s="366" t="str">
        <f>'Rekapitulácia stavby'!E14</f>
        <v xml:space="preserve"> </v>
      </c>
      <c r="F18" s="366"/>
      <c r="G18" s="366"/>
      <c r="H18" s="366"/>
      <c r="I18" s="333" t="s">
        <v>19</v>
      </c>
      <c r="J18" s="362" t="str">
        <f>'Rekapitulácia stavby'!AM14</f>
        <v>vyplní uchádzač</v>
      </c>
      <c r="K18" s="335"/>
      <c r="L18" s="48"/>
    </row>
    <row r="19" spans="2:26" s="1" customFormat="1" ht="6.9" customHeight="1">
      <c r="B19" s="334"/>
      <c r="C19" s="48"/>
      <c r="D19" s="48"/>
      <c r="E19" s="48"/>
      <c r="F19" s="48"/>
      <c r="G19" s="48"/>
      <c r="H19" s="48"/>
      <c r="I19" s="48"/>
      <c r="J19" s="48"/>
      <c r="K19" s="335"/>
      <c r="L19" s="48"/>
    </row>
    <row r="20" spans="2:26" s="1" customFormat="1" ht="12" customHeight="1">
      <c r="B20" s="334"/>
      <c r="C20" s="48"/>
      <c r="D20" s="333" t="s">
        <v>21</v>
      </c>
      <c r="E20" s="48"/>
      <c r="F20" s="481" t="str">
        <f>'Rekapitulácia stavby'!K16</f>
        <v>ARLAND, s.r.o., Letná 49, 052 01 Spišská Nová Ves</v>
      </c>
      <c r="G20" s="337"/>
      <c r="H20" s="337"/>
      <c r="I20" s="333" t="s">
        <v>18</v>
      </c>
      <c r="J20" s="337"/>
      <c r="K20" s="338"/>
      <c r="L20" s="161"/>
      <c r="M20" s="161"/>
      <c r="N20" s="160"/>
      <c r="O20" s="160"/>
      <c r="P20" s="160"/>
    </row>
    <row r="21" spans="2:26" s="1" customFormat="1" ht="18" customHeight="1">
      <c r="B21" s="334"/>
      <c r="C21" s="48"/>
      <c r="D21" s="48"/>
      <c r="E21" s="336" t="str">
        <f>IF('Rekapitulácia stavby'!E17="","",'Rekapitulácia stavby'!E17)</f>
        <v xml:space="preserve"> </v>
      </c>
      <c r="F21" s="48"/>
      <c r="G21" s="48"/>
      <c r="H21" s="48"/>
      <c r="I21" s="333" t="s">
        <v>19</v>
      </c>
      <c r="J21" s="336" t="str">
        <f>IF('Rekapitulácia stavby'!AN17="","",'Rekapitulácia stavby'!AN17)</f>
        <v/>
      </c>
      <c r="K21" s="335"/>
      <c r="L21" s="48"/>
    </row>
    <row r="22" spans="2:26" s="1" customFormat="1" ht="6.9" customHeight="1">
      <c r="B22" s="334"/>
      <c r="C22" s="48"/>
      <c r="D22" s="48"/>
      <c r="E22" s="48"/>
      <c r="F22" s="48"/>
      <c r="G22" s="48"/>
      <c r="H22" s="48"/>
      <c r="I22" s="48"/>
      <c r="J22" s="48"/>
      <c r="K22" s="335"/>
      <c r="L22" s="48"/>
    </row>
    <row r="23" spans="2:26" s="1" customFormat="1" ht="12" customHeight="1">
      <c r="B23" s="334"/>
      <c r="C23" s="48"/>
      <c r="D23" s="333" t="s">
        <v>24</v>
      </c>
      <c r="E23" s="48"/>
      <c r="F23" s="481" t="str">
        <f>'Rekapitulácia stavby'!K19</f>
        <v>Ing.arch. Lukáš Mihalko</v>
      </c>
      <c r="G23" s="48"/>
      <c r="H23" s="48"/>
      <c r="I23" s="333" t="s">
        <v>18</v>
      </c>
      <c r="J23" s="336" t="str">
        <f>IF('Rekapitulácia stavby'!AN19="","",'Rekapitulácia stavby'!AN19)</f>
        <v/>
      </c>
      <c r="K23" s="335"/>
      <c r="L23" s="48"/>
    </row>
    <row r="24" spans="2:26" s="1" customFormat="1" ht="18" customHeight="1">
      <c r="B24" s="334"/>
      <c r="C24" s="48"/>
      <c r="D24" s="48"/>
      <c r="E24" s="336" t="str">
        <f>IF('Rekapitulácia stavby'!E20="","",'Rekapitulácia stavby'!E20)</f>
        <v xml:space="preserve"> </v>
      </c>
      <c r="F24" s="48"/>
      <c r="G24" s="48"/>
      <c r="H24" s="48"/>
      <c r="I24" s="333" t="s">
        <v>19</v>
      </c>
      <c r="J24" s="336" t="str">
        <f>IF('Rekapitulácia stavby'!AN20="","",'Rekapitulácia stavby'!AN20)</f>
        <v/>
      </c>
      <c r="K24" s="335"/>
      <c r="L24" s="48"/>
    </row>
    <row r="25" spans="2:26" s="1" customFormat="1" ht="6.9" customHeight="1">
      <c r="B25" s="334"/>
      <c r="C25" s="48"/>
      <c r="D25" s="48"/>
      <c r="E25" s="48"/>
      <c r="F25" s="48"/>
      <c r="G25" s="48"/>
      <c r="H25" s="48"/>
      <c r="I25" s="48"/>
      <c r="J25" s="48"/>
      <c r="K25" s="335"/>
      <c r="L25" s="48"/>
    </row>
    <row r="26" spans="2:26" s="1" customFormat="1" ht="12" customHeight="1">
      <c r="B26" s="334"/>
      <c r="C26" s="48"/>
      <c r="D26" s="333" t="s">
        <v>25</v>
      </c>
      <c r="E26" s="48"/>
      <c r="F26" s="48"/>
      <c r="G26" s="48"/>
      <c r="H26" s="48"/>
      <c r="I26" s="48"/>
      <c r="J26" s="48"/>
      <c r="K26" s="335"/>
      <c r="L26" s="48"/>
    </row>
    <row r="27" spans="2:26" s="7" customFormat="1" ht="16.5" customHeight="1">
      <c r="B27" s="339"/>
      <c r="C27" s="340"/>
      <c r="D27" s="340"/>
      <c r="E27" s="609" t="s">
        <v>1</v>
      </c>
      <c r="F27" s="609"/>
      <c r="G27" s="609"/>
      <c r="H27" s="609"/>
      <c r="I27" s="340"/>
      <c r="J27" s="340"/>
      <c r="K27" s="341"/>
      <c r="L27" s="340"/>
    </row>
    <row r="28" spans="2:26" s="1" customFormat="1" ht="6.9" customHeight="1">
      <c r="B28" s="334"/>
      <c r="C28" s="48"/>
      <c r="D28" s="48"/>
      <c r="E28" s="48"/>
      <c r="F28" s="48"/>
      <c r="G28" s="48"/>
      <c r="H28" s="48"/>
      <c r="I28" s="48"/>
      <c r="J28" s="48"/>
      <c r="K28" s="335"/>
      <c r="L28" s="48"/>
    </row>
    <row r="29" spans="2:26" s="1" customFormat="1" ht="6.9" customHeight="1">
      <c r="B29" s="334"/>
      <c r="C29" s="48"/>
      <c r="D29" s="46"/>
      <c r="E29" s="46"/>
      <c r="F29" s="46"/>
      <c r="G29" s="46"/>
      <c r="H29" s="46"/>
      <c r="I29" s="46"/>
      <c r="J29" s="46"/>
      <c r="K29" s="342"/>
      <c r="L29" s="48"/>
    </row>
    <row r="30" spans="2:26" s="1" customFormat="1" ht="25.35" customHeight="1">
      <c r="B30" s="334"/>
      <c r="C30" s="48"/>
      <c r="D30" s="343" t="s">
        <v>26</v>
      </c>
      <c r="E30" s="48"/>
      <c r="F30" s="48"/>
      <c r="G30" s="48"/>
      <c r="H30" s="48"/>
      <c r="I30" s="48"/>
      <c r="J30" s="365">
        <f>ROUND(J127, 2)</f>
        <v>0</v>
      </c>
      <c r="K30" s="335"/>
      <c r="L30" s="48"/>
    </row>
    <row r="31" spans="2:26" s="1" customFormat="1" ht="6.9" customHeight="1">
      <c r="B31" s="334"/>
      <c r="C31" s="48"/>
      <c r="D31" s="46"/>
      <c r="E31" s="46"/>
      <c r="F31" s="46"/>
      <c r="G31" s="46"/>
      <c r="H31" s="46"/>
      <c r="I31" s="46"/>
      <c r="J31" s="46"/>
      <c r="K31" s="342"/>
      <c r="L31" s="48"/>
    </row>
    <row r="32" spans="2:26" s="1" customFormat="1" ht="14.4" customHeight="1">
      <c r="B32" s="334"/>
      <c r="C32" s="48"/>
      <c r="D32" s="48"/>
      <c r="E32" s="48"/>
      <c r="F32" s="344" t="s">
        <v>28</v>
      </c>
      <c r="G32" s="48"/>
      <c r="H32" s="48"/>
      <c r="I32" s="344" t="s">
        <v>27</v>
      </c>
      <c r="J32" s="344" t="s">
        <v>29</v>
      </c>
      <c r="K32" s="335"/>
      <c r="L32" s="48"/>
    </row>
    <row r="33" spans="2:12" s="1" customFormat="1" ht="14.4" customHeight="1">
      <c r="B33" s="334"/>
      <c r="C33" s="48"/>
      <c r="D33" s="285" t="s">
        <v>30</v>
      </c>
      <c r="E33" s="333" t="s">
        <v>31</v>
      </c>
      <c r="F33" s="345">
        <v>0</v>
      </c>
      <c r="G33" s="48"/>
      <c r="H33" s="48"/>
      <c r="I33" s="346">
        <v>0.2</v>
      </c>
      <c r="J33" s="345">
        <v>0</v>
      </c>
      <c r="K33" s="335"/>
      <c r="L33" s="48"/>
    </row>
    <row r="34" spans="2:12" s="1" customFormat="1" ht="14.4" customHeight="1">
      <c r="B34" s="334"/>
      <c r="C34" s="48"/>
      <c r="D34" s="48"/>
      <c r="E34" s="333" t="s">
        <v>32</v>
      </c>
      <c r="F34" s="345">
        <f>J30</f>
        <v>0</v>
      </c>
      <c r="G34" s="48"/>
      <c r="H34" s="48"/>
      <c r="I34" s="346">
        <v>0.2</v>
      </c>
      <c r="J34" s="345">
        <f>ROUND(F34*I34,2)</f>
        <v>0</v>
      </c>
      <c r="K34" s="335"/>
      <c r="L34" s="48"/>
    </row>
    <row r="35" spans="2:12" s="1" customFormat="1" ht="14.4" hidden="1" customHeight="1">
      <c r="B35" s="334"/>
      <c r="C35" s="48"/>
      <c r="D35" s="48"/>
      <c r="E35" s="333" t="s">
        <v>33</v>
      </c>
      <c r="F35" s="345">
        <f>ROUND((SUM(BG127:BG250)),  2)</f>
        <v>0</v>
      </c>
      <c r="G35" s="48"/>
      <c r="H35" s="48"/>
      <c r="I35" s="346">
        <v>0.2</v>
      </c>
      <c r="J35" s="345">
        <f>0</f>
        <v>0</v>
      </c>
      <c r="K35" s="335"/>
      <c r="L35" s="48"/>
    </row>
    <row r="36" spans="2:12" s="1" customFormat="1" ht="14.4" hidden="1" customHeight="1">
      <c r="B36" s="334"/>
      <c r="C36" s="48"/>
      <c r="D36" s="48"/>
      <c r="E36" s="333" t="s">
        <v>34</v>
      </c>
      <c r="F36" s="345">
        <f>ROUND((SUM(BH127:BH250)),  2)</f>
        <v>0</v>
      </c>
      <c r="G36" s="48"/>
      <c r="H36" s="48"/>
      <c r="I36" s="346">
        <v>0.2</v>
      </c>
      <c r="J36" s="345">
        <f>0</f>
        <v>0</v>
      </c>
      <c r="K36" s="335"/>
      <c r="L36" s="48"/>
    </row>
    <row r="37" spans="2:12" s="1" customFormat="1" ht="14.4" hidden="1" customHeight="1">
      <c r="B37" s="334"/>
      <c r="C37" s="48"/>
      <c r="D37" s="48"/>
      <c r="E37" s="333" t="s">
        <v>35</v>
      </c>
      <c r="F37" s="345">
        <f>ROUND((SUM(BI127:BI250)),  2)</f>
        <v>0</v>
      </c>
      <c r="G37" s="48"/>
      <c r="H37" s="48"/>
      <c r="I37" s="346">
        <v>0</v>
      </c>
      <c r="J37" s="345">
        <f>0</f>
        <v>0</v>
      </c>
      <c r="K37" s="335"/>
      <c r="L37" s="48"/>
    </row>
    <row r="38" spans="2:12" s="1" customFormat="1" ht="6.9" customHeight="1">
      <c r="B38" s="334"/>
      <c r="C38" s="48"/>
      <c r="D38" s="48"/>
      <c r="E38" s="48"/>
      <c r="F38" s="48"/>
      <c r="G38" s="48"/>
      <c r="H38" s="48"/>
      <c r="I38" s="48"/>
      <c r="J38" s="48"/>
      <c r="K38" s="335"/>
      <c r="L38" s="48"/>
    </row>
    <row r="39" spans="2:12" s="1" customFormat="1" ht="25.35" customHeight="1">
      <c r="B39" s="334"/>
      <c r="C39" s="347"/>
      <c r="D39" s="83" t="s">
        <v>36</v>
      </c>
      <c r="E39" s="50"/>
      <c r="F39" s="50"/>
      <c r="G39" s="84" t="s">
        <v>37</v>
      </c>
      <c r="H39" s="85" t="s">
        <v>38</v>
      </c>
      <c r="I39" s="50"/>
      <c r="J39" s="86">
        <f>SUM(J30:J37)</f>
        <v>0</v>
      </c>
      <c r="K39" s="352"/>
      <c r="L39" s="48"/>
    </row>
    <row r="40" spans="2:12" s="1" customFormat="1" ht="14.4" customHeight="1">
      <c r="B40" s="334"/>
      <c r="C40" s="48"/>
      <c r="D40" s="48"/>
      <c r="E40" s="48"/>
      <c r="F40" s="48"/>
      <c r="G40" s="48"/>
      <c r="H40" s="48"/>
      <c r="I40" s="48"/>
      <c r="J40" s="48"/>
      <c r="K40" s="335"/>
      <c r="L40" s="48"/>
    </row>
    <row r="41" spans="2:12" ht="14.4" customHeight="1">
      <c r="B41" s="329"/>
      <c r="C41" s="330"/>
      <c r="D41" s="330"/>
      <c r="E41" s="330"/>
      <c r="F41" s="330"/>
      <c r="G41" s="330"/>
      <c r="H41" s="330"/>
      <c r="I41" s="330"/>
      <c r="J41" s="330"/>
      <c r="K41" s="332"/>
      <c r="L41" s="330"/>
    </row>
    <row r="42" spans="2:12" ht="14.4" customHeight="1">
      <c r="B42" s="329"/>
      <c r="C42" s="330"/>
      <c r="D42" s="330"/>
      <c r="E42" s="330"/>
      <c r="F42" s="330"/>
      <c r="G42" s="330"/>
      <c r="H42" s="330"/>
      <c r="I42" s="330"/>
      <c r="J42" s="330"/>
      <c r="K42" s="332"/>
      <c r="L42" s="330"/>
    </row>
    <row r="43" spans="2:12" ht="14.4" customHeight="1">
      <c r="B43" s="329"/>
      <c r="C43" s="330"/>
      <c r="D43" s="330"/>
      <c r="E43" s="330"/>
      <c r="F43" s="330"/>
      <c r="G43" s="330"/>
      <c r="H43" s="330"/>
      <c r="I43" s="330"/>
      <c r="J43" s="330"/>
      <c r="K43" s="332"/>
      <c r="L43" s="330"/>
    </row>
    <row r="44" spans="2:12" ht="14.4" customHeight="1">
      <c r="B44" s="329"/>
      <c r="C44" s="330"/>
      <c r="D44" s="330"/>
      <c r="E44" s="330"/>
      <c r="F44" s="330"/>
      <c r="G44" s="330"/>
      <c r="H44" s="330"/>
      <c r="I44" s="330"/>
      <c r="J44" s="330"/>
      <c r="K44" s="332"/>
      <c r="L44" s="330"/>
    </row>
    <row r="45" spans="2:12" ht="14.4" customHeight="1">
      <c r="B45" s="329"/>
      <c r="C45" s="330"/>
      <c r="D45" s="330"/>
      <c r="E45" s="330"/>
      <c r="F45" s="330"/>
      <c r="G45" s="330"/>
      <c r="H45" s="330"/>
      <c r="I45" s="330"/>
      <c r="J45" s="330"/>
      <c r="K45" s="332"/>
      <c r="L45" s="330"/>
    </row>
    <row r="46" spans="2:12" ht="14.4" customHeight="1">
      <c r="B46" s="329"/>
      <c r="C46" s="330"/>
      <c r="D46" s="330"/>
      <c r="E46" s="330"/>
      <c r="F46" s="330"/>
      <c r="G46" s="330"/>
      <c r="H46" s="330"/>
      <c r="I46" s="330"/>
      <c r="J46" s="330"/>
      <c r="K46" s="332"/>
      <c r="L46" s="330"/>
    </row>
    <row r="47" spans="2:12" ht="14.4" customHeight="1">
      <c r="B47" s="329"/>
      <c r="C47" s="330"/>
      <c r="D47" s="330"/>
      <c r="E47" s="330"/>
      <c r="F47" s="330"/>
      <c r="G47" s="330"/>
      <c r="H47" s="330"/>
      <c r="I47" s="330"/>
      <c r="J47" s="330"/>
      <c r="K47" s="332"/>
      <c r="L47" s="330"/>
    </row>
    <row r="48" spans="2:12" ht="14.4" customHeight="1">
      <c r="B48" s="329"/>
      <c r="C48" s="330"/>
      <c r="D48" s="330"/>
      <c r="E48" s="330"/>
      <c r="F48" s="330"/>
      <c r="G48" s="330"/>
      <c r="H48" s="330"/>
      <c r="I48" s="330"/>
      <c r="J48" s="330"/>
      <c r="K48" s="332"/>
      <c r="L48" s="330"/>
    </row>
    <row r="49" spans="2:33" ht="14.4" customHeight="1">
      <c r="B49" s="329"/>
      <c r="C49" s="330"/>
      <c r="D49" s="337" t="s">
        <v>714</v>
      </c>
      <c r="E49" s="330"/>
      <c r="F49" s="330"/>
      <c r="G49" s="330"/>
      <c r="H49" s="330"/>
      <c r="I49" s="330"/>
      <c r="J49" s="330"/>
      <c r="K49" s="332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60"/>
      <c r="AA49" s="160"/>
      <c r="AB49" s="160"/>
      <c r="AC49" s="160"/>
      <c r="AD49" s="160"/>
      <c r="AE49" s="160"/>
      <c r="AF49" s="160"/>
      <c r="AG49" s="160"/>
    </row>
    <row r="50" spans="2:33" s="1" customFormat="1" ht="14.4" customHeight="1">
      <c r="B50" s="334"/>
      <c r="C50" s="48"/>
      <c r="D50" s="35" t="s">
        <v>39</v>
      </c>
      <c r="E50" s="36"/>
      <c r="F50" s="36"/>
      <c r="G50" s="35" t="s">
        <v>40</v>
      </c>
      <c r="H50" s="36"/>
      <c r="I50" s="36"/>
      <c r="J50" s="36"/>
      <c r="K50" s="348"/>
      <c r="L50" s="48"/>
    </row>
    <row r="51" spans="2:33">
      <c r="B51" s="329"/>
      <c r="C51" s="330"/>
      <c r="D51" s="330"/>
      <c r="E51" s="330"/>
      <c r="F51" s="330"/>
      <c r="G51" s="330"/>
      <c r="H51" s="330"/>
      <c r="I51" s="330"/>
      <c r="J51" s="330"/>
      <c r="K51" s="332"/>
      <c r="L51" s="330"/>
    </row>
    <row r="52" spans="2:33">
      <c r="B52" s="329"/>
      <c r="C52" s="330"/>
      <c r="D52" s="330"/>
      <c r="E52" s="330"/>
      <c r="F52" s="330"/>
      <c r="G52" s="330"/>
      <c r="H52" s="330"/>
      <c r="I52" s="330"/>
      <c r="J52" s="330"/>
      <c r="K52" s="332"/>
      <c r="L52" s="330"/>
    </row>
    <row r="53" spans="2:33">
      <c r="B53" s="329"/>
      <c r="C53" s="330"/>
      <c r="D53" s="330"/>
      <c r="E53" s="330"/>
      <c r="F53" s="330"/>
      <c r="G53" s="330"/>
      <c r="H53" s="330"/>
      <c r="I53" s="330"/>
      <c r="J53" s="330"/>
      <c r="K53" s="332"/>
      <c r="L53" s="330"/>
    </row>
    <row r="54" spans="2:33">
      <c r="B54" s="329"/>
      <c r="C54" s="330"/>
      <c r="D54" s="330"/>
      <c r="E54" s="330"/>
      <c r="F54" s="330"/>
      <c r="G54" s="330"/>
      <c r="H54" s="330"/>
      <c r="I54" s="330"/>
      <c r="J54" s="330"/>
      <c r="K54" s="332"/>
      <c r="L54" s="330"/>
    </row>
    <row r="55" spans="2:33">
      <c r="B55" s="329"/>
      <c r="C55" s="330"/>
      <c r="D55" s="330"/>
      <c r="E55" s="330"/>
      <c r="F55" s="330"/>
      <c r="G55" s="330"/>
      <c r="H55" s="330"/>
      <c r="I55" s="330"/>
      <c r="J55" s="330"/>
      <c r="K55" s="332"/>
      <c r="L55" s="330"/>
    </row>
    <row r="56" spans="2:33">
      <c r="B56" s="329"/>
      <c r="C56" s="330"/>
      <c r="D56" s="330"/>
      <c r="E56" s="330"/>
      <c r="F56" s="330"/>
      <c r="G56" s="330"/>
      <c r="H56" s="330"/>
      <c r="I56" s="330"/>
      <c r="J56" s="330"/>
      <c r="K56" s="332"/>
      <c r="L56" s="330"/>
    </row>
    <row r="57" spans="2:33">
      <c r="B57" s="329"/>
      <c r="C57" s="330"/>
      <c r="D57" s="330"/>
      <c r="E57" s="330"/>
      <c r="F57" s="330"/>
      <c r="G57" s="330"/>
      <c r="H57" s="330"/>
      <c r="I57" s="330"/>
      <c r="J57" s="330"/>
      <c r="K57" s="332"/>
      <c r="L57" s="330"/>
    </row>
    <row r="58" spans="2:33">
      <c r="B58" s="329"/>
      <c r="C58" s="330"/>
      <c r="D58" s="330"/>
      <c r="E58" s="330"/>
      <c r="F58" s="330"/>
      <c r="G58" s="330"/>
      <c r="H58" s="330"/>
      <c r="I58" s="330"/>
      <c r="J58" s="330"/>
      <c r="K58" s="332"/>
      <c r="L58" s="330"/>
    </row>
    <row r="59" spans="2:33">
      <c r="B59" s="329"/>
      <c r="C59" s="330"/>
      <c r="D59" s="330"/>
      <c r="E59" s="330"/>
      <c r="F59" s="330"/>
      <c r="G59" s="330"/>
      <c r="H59" s="330"/>
      <c r="I59" s="330"/>
      <c r="J59" s="330"/>
      <c r="K59" s="332"/>
      <c r="L59" s="330"/>
    </row>
    <row r="60" spans="2:33">
      <c r="B60" s="329"/>
      <c r="C60" s="330"/>
      <c r="D60" s="330"/>
      <c r="E60" s="330"/>
      <c r="F60" s="330"/>
      <c r="G60" s="330"/>
      <c r="H60" s="330"/>
      <c r="I60" s="330"/>
      <c r="J60" s="330"/>
      <c r="K60" s="332"/>
      <c r="L60" s="330"/>
    </row>
    <row r="61" spans="2:33" s="1" customFormat="1" ht="13.2">
      <c r="B61" s="334"/>
      <c r="C61" s="48"/>
      <c r="D61" s="37" t="s">
        <v>41</v>
      </c>
      <c r="E61" s="284"/>
      <c r="F61" s="87" t="s">
        <v>42</v>
      </c>
      <c r="G61" s="37" t="s">
        <v>41</v>
      </c>
      <c r="H61" s="284"/>
      <c r="I61" s="284"/>
      <c r="J61" s="88" t="s">
        <v>42</v>
      </c>
      <c r="K61" s="353"/>
      <c r="L61" s="48"/>
    </row>
    <row r="62" spans="2:33">
      <c r="B62" s="329"/>
      <c r="C62" s="330"/>
      <c r="D62" s="330"/>
      <c r="E62" s="330"/>
      <c r="F62" s="330"/>
      <c r="G62" s="330"/>
      <c r="H62" s="330"/>
      <c r="I62" s="330"/>
      <c r="J62" s="330"/>
      <c r="K62" s="332"/>
      <c r="L62" s="330"/>
    </row>
    <row r="63" spans="2:33">
      <c r="B63" s="329"/>
      <c r="C63" s="330"/>
      <c r="D63" s="330"/>
      <c r="E63" s="330"/>
      <c r="F63" s="330"/>
      <c r="G63" s="330"/>
      <c r="H63" s="330"/>
      <c r="I63" s="330"/>
      <c r="J63" s="330"/>
      <c r="K63" s="332"/>
      <c r="L63" s="330"/>
    </row>
    <row r="64" spans="2:33" ht="13.2">
      <c r="B64" s="329"/>
      <c r="C64" s="330"/>
      <c r="D64" s="337"/>
      <c r="E64" s="337"/>
      <c r="F64" s="337"/>
      <c r="G64" s="337"/>
      <c r="H64" s="337"/>
      <c r="I64" s="337"/>
      <c r="J64" s="337"/>
      <c r="K64" s="338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60"/>
      <c r="Z64" s="160"/>
      <c r="AA64" s="160"/>
    </row>
    <row r="65" spans="2:12" s="1" customFormat="1" ht="13.2">
      <c r="B65" s="334"/>
      <c r="C65" s="48"/>
      <c r="D65" s="35" t="s">
        <v>43</v>
      </c>
      <c r="E65" s="36"/>
      <c r="F65" s="36"/>
      <c r="G65" s="35" t="s">
        <v>44</v>
      </c>
      <c r="H65" s="36"/>
      <c r="I65" s="36"/>
      <c r="J65" s="36"/>
      <c r="K65" s="348"/>
      <c r="L65" s="48"/>
    </row>
    <row r="66" spans="2:12">
      <c r="B66" s="329"/>
      <c r="C66" s="330"/>
      <c r="D66" s="330"/>
      <c r="E66" s="330"/>
      <c r="F66" s="330"/>
      <c r="G66" s="330"/>
      <c r="H66" s="330"/>
      <c r="I66" s="330"/>
      <c r="J66" s="330"/>
      <c r="K66" s="332"/>
      <c r="L66" s="330"/>
    </row>
    <row r="67" spans="2:12">
      <c r="B67" s="329"/>
      <c r="C67" s="330"/>
      <c r="D67" s="330"/>
      <c r="E67" s="330"/>
      <c r="F67" s="330"/>
      <c r="G67" s="330"/>
      <c r="H67" s="330"/>
      <c r="I67" s="330"/>
      <c r="J67" s="330"/>
      <c r="K67" s="332"/>
      <c r="L67" s="330"/>
    </row>
    <row r="68" spans="2:12">
      <c r="B68" s="329"/>
      <c r="C68" s="330"/>
      <c r="D68" s="330"/>
      <c r="E68" s="330"/>
      <c r="F68" s="330"/>
      <c r="G68" s="330"/>
      <c r="H68" s="330"/>
      <c r="I68" s="330"/>
      <c r="J68" s="330"/>
      <c r="K68" s="332"/>
      <c r="L68" s="330"/>
    </row>
    <row r="69" spans="2:12">
      <c r="B69" s="329"/>
      <c r="C69" s="330"/>
      <c r="D69" s="330"/>
      <c r="E69" s="330"/>
      <c r="F69" s="330"/>
      <c r="G69" s="330"/>
      <c r="H69" s="330"/>
      <c r="I69" s="330"/>
      <c r="J69" s="330"/>
      <c r="K69" s="332"/>
      <c r="L69" s="330"/>
    </row>
    <row r="70" spans="2:12">
      <c r="B70" s="329"/>
      <c r="C70" s="330"/>
      <c r="D70" s="330"/>
      <c r="E70" s="330"/>
      <c r="F70" s="330"/>
      <c r="G70" s="330"/>
      <c r="H70" s="330"/>
      <c r="I70" s="330"/>
      <c r="J70" s="330"/>
      <c r="K70" s="332"/>
      <c r="L70" s="330"/>
    </row>
    <row r="71" spans="2:12">
      <c r="B71" s="329"/>
      <c r="C71" s="330"/>
      <c r="D71" s="330"/>
      <c r="E71" s="330"/>
      <c r="F71" s="330"/>
      <c r="G71" s="330"/>
      <c r="H71" s="330"/>
      <c r="I71" s="330"/>
      <c r="J71" s="330"/>
      <c r="K71" s="332"/>
      <c r="L71" s="330"/>
    </row>
    <row r="72" spans="2:12">
      <c r="B72" s="329"/>
      <c r="C72" s="330"/>
      <c r="D72" s="330"/>
      <c r="E72" s="330"/>
      <c r="F72" s="330"/>
      <c r="G72" s="330"/>
      <c r="H72" s="330"/>
      <c r="I72" s="330"/>
      <c r="J72" s="330"/>
      <c r="K72" s="332"/>
      <c r="L72" s="330"/>
    </row>
    <row r="73" spans="2:12">
      <c r="B73" s="329"/>
      <c r="C73" s="330"/>
      <c r="D73" s="330"/>
      <c r="E73" s="330"/>
      <c r="F73" s="330"/>
      <c r="G73" s="330"/>
      <c r="H73" s="330"/>
      <c r="I73" s="330"/>
      <c r="J73" s="330"/>
      <c r="K73" s="332"/>
      <c r="L73" s="330"/>
    </row>
    <row r="74" spans="2:12">
      <c r="B74" s="329"/>
      <c r="C74" s="330"/>
      <c r="D74" s="330"/>
      <c r="E74" s="330"/>
      <c r="F74" s="330"/>
      <c r="G74" s="330"/>
      <c r="H74" s="330"/>
      <c r="I74" s="330"/>
      <c r="J74" s="330"/>
      <c r="K74" s="332"/>
      <c r="L74" s="330"/>
    </row>
    <row r="75" spans="2:12">
      <c r="B75" s="329"/>
      <c r="C75" s="330"/>
      <c r="D75" s="330"/>
      <c r="E75" s="330"/>
      <c r="F75" s="330"/>
      <c r="G75" s="330"/>
      <c r="H75" s="330"/>
      <c r="I75" s="330"/>
      <c r="J75" s="330"/>
      <c r="K75" s="332"/>
      <c r="L75" s="330"/>
    </row>
    <row r="76" spans="2:12" s="1" customFormat="1" ht="13.2">
      <c r="B76" s="334"/>
      <c r="C76" s="48"/>
      <c r="D76" s="37" t="s">
        <v>41</v>
      </c>
      <c r="E76" s="284"/>
      <c r="F76" s="87" t="s">
        <v>42</v>
      </c>
      <c r="G76" s="37" t="s">
        <v>41</v>
      </c>
      <c r="H76" s="284"/>
      <c r="I76" s="284"/>
      <c r="J76" s="88" t="s">
        <v>42</v>
      </c>
      <c r="K76" s="353"/>
      <c r="L76" s="48"/>
    </row>
    <row r="77" spans="2:12" s="1" customFormat="1" ht="14.4" customHeight="1">
      <c r="B77" s="349"/>
      <c r="C77" s="350"/>
      <c r="D77" s="350"/>
      <c r="E77" s="350"/>
      <c r="F77" s="350"/>
      <c r="G77" s="350"/>
      <c r="H77" s="350"/>
      <c r="I77" s="350"/>
      <c r="J77" s="350"/>
      <c r="K77" s="351"/>
      <c r="L77" s="48"/>
    </row>
    <row r="81" spans="2:47" s="1" customFormat="1" ht="6.9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7"/>
    </row>
    <row r="82" spans="2:47" s="1" customFormat="1" ht="24.9" customHeight="1">
      <c r="B82" s="27"/>
      <c r="C82" s="19" t="s">
        <v>85</v>
      </c>
      <c r="L82" s="27"/>
    </row>
    <row r="83" spans="2:47" s="1" customFormat="1" ht="6.9" customHeight="1">
      <c r="B83" s="27"/>
      <c r="L83" s="27"/>
    </row>
    <row r="84" spans="2:47" s="1" customFormat="1" ht="12" customHeight="1">
      <c r="B84" s="27"/>
      <c r="C84" s="24" t="s">
        <v>11</v>
      </c>
      <c r="L84" s="27"/>
    </row>
    <row r="85" spans="2:47" s="1" customFormat="1" ht="16.5" customHeight="1">
      <c r="B85" s="27"/>
      <c r="E85" s="603" t="str">
        <f>E7</f>
        <v>Revitalizácia atletického štadiónu v Spišskej Novej Vsi</v>
      </c>
      <c r="F85" s="604"/>
      <c r="G85" s="604"/>
      <c r="H85" s="604"/>
      <c r="L85" s="27"/>
    </row>
    <row r="86" spans="2:47" s="1" customFormat="1" ht="12" customHeight="1">
      <c r="B86" s="27"/>
      <c r="C86" s="24" t="s">
        <v>84</v>
      </c>
      <c r="L86" s="27"/>
    </row>
    <row r="87" spans="2:47" s="1" customFormat="1" ht="31.5" customHeight="1">
      <c r="B87" s="27"/>
      <c r="E87" s="590" t="str">
        <f>E9</f>
        <v>Sektor pre technické disciplíny (skok do výšky, hod oštepom, hod diskom/kladivom, vrh guľou)</v>
      </c>
      <c r="F87" s="602"/>
      <c r="G87" s="602"/>
      <c r="H87" s="602"/>
      <c r="L87" s="27"/>
    </row>
    <row r="88" spans="2:47" s="1" customFormat="1" ht="6.9" customHeight="1">
      <c r="B88" s="27"/>
      <c r="L88" s="27"/>
    </row>
    <row r="89" spans="2:47" s="1" customFormat="1" ht="12" customHeight="1">
      <c r="B89" s="27"/>
      <c r="C89" s="24" t="s">
        <v>14</v>
      </c>
      <c r="F89" s="22" t="str">
        <f>F12</f>
        <v>ATLETICKÝ ŠTADIÓN TATRAN, Sadová ulica, k.ú. SNV</v>
      </c>
      <c r="I89" s="24" t="s">
        <v>16</v>
      </c>
      <c r="J89" s="45" t="str">
        <f>IF(J12="","",J12)</f>
        <v>vyplní uchádzač</v>
      </c>
      <c r="L89" s="27"/>
    </row>
    <row r="90" spans="2:47" s="1" customFormat="1" ht="6.9" customHeight="1">
      <c r="B90" s="27"/>
      <c r="L90" s="27"/>
    </row>
    <row r="91" spans="2:47" s="1" customFormat="1" ht="15.15" customHeight="1">
      <c r="B91" s="27"/>
      <c r="C91" s="24" t="s">
        <v>17</v>
      </c>
      <c r="F91" s="22" t="str">
        <f>F14</f>
        <v>Mesto Spišská Nová Ves, Radničné námestie 1843/7, 052 70 SNV</v>
      </c>
      <c r="I91" s="24" t="s">
        <v>21</v>
      </c>
      <c r="J91" s="25" t="str">
        <f>E21</f>
        <v xml:space="preserve"> </v>
      </c>
      <c r="L91" s="27"/>
    </row>
    <row r="92" spans="2:47" s="1" customFormat="1" ht="15.15" customHeight="1">
      <c r="B92" s="27"/>
      <c r="C92" s="24" t="s">
        <v>20</v>
      </c>
      <c r="F92" s="22" t="str">
        <f>'Rekapitulácia stavby'!K13</f>
        <v>vyplní uchádzač</v>
      </c>
      <c r="I92" s="24" t="s">
        <v>24</v>
      </c>
      <c r="J92" s="25" t="str">
        <f>E24</f>
        <v xml:space="preserve"> 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89" t="s">
        <v>86</v>
      </c>
      <c r="D94" s="82"/>
      <c r="E94" s="82"/>
      <c r="F94" s="82"/>
      <c r="G94" s="82"/>
      <c r="H94" s="82"/>
      <c r="I94" s="82"/>
      <c r="J94" s="90" t="s">
        <v>87</v>
      </c>
      <c r="K94" s="82"/>
      <c r="L94" s="27"/>
    </row>
    <row r="95" spans="2:47" s="1" customFormat="1" ht="10.35" customHeight="1">
      <c r="B95" s="27"/>
      <c r="L95" s="27"/>
    </row>
    <row r="96" spans="2:47" s="1" customFormat="1" ht="22.95" customHeight="1">
      <c r="B96" s="27"/>
      <c r="C96" s="91" t="s">
        <v>88</v>
      </c>
      <c r="J96" s="59">
        <f>J127</f>
        <v>0</v>
      </c>
      <c r="L96" s="27"/>
      <c r="AU96" s="15" t="s">
        <v>89</v>
      </c>
    </row>
    <row r="97" spans="2:12" s="8" customFormat="1" ht="24.9" customHeight="1">
      <c r="B97" s="92"/>
      <c r="D97" s="93" t="s">
        <v>90</v>
      </c>
      <c r="E97" s="94"/>
      <c r="F97" s="94"/>
      <c r="G97" s="94"/>
      <c r="H97" s="94"/>
      <c r="I97" s="94"/>
      <c r="J97" s="95">
        <f>J128</f>
        <v>0</v>
      </c>
      <c r="L97" s="92"/>
    </row>
    <row r="98" spans="2:12" s="9" customFormat="1" ht="19.95" customHeight="1">
      <c r="B98" s="96"/>
      <c r="D98" s="97" t="s">
        <v>91</v>
      </c>
      <c r="E98" s="98"/>
      <c r="F98" s="98"/>
      <c r="G98" s="98"/>
      <c r="H98" s="98"/>
      <c r="I98" s="98"/>
      <c r="J98" s="99">
        <f>J129</f>
        <v>0</v>
      </c>
      <c r="L98" s="96"/>
    </row>
    <row r="99" spans="2:12" s="9" customFormat="1" ht="19.95" customHeight="1">
      <c r="B99" s="96"/>
      <c r="D99" s="97" t="s">
        <v>92</v>
      </c>
      <c r="E99" s="98"/>
      <c r="F99" s="98"/>
      <c r="G99" s="98"/>
      <c r="H99" s="98"/>
      <c r="I99" s="98"/>
      <c r="J99" s="99">
        <f>J174</f>
        <v>0</v>
      </c>
      <c r="L99" s="96"/>
    </row>
    <row r="100" spans="2:12" s="9" customFormat="1" ht="19.95" customHeight="1">
      <c r="B100" s="96"/>
      <c r="D100" s="97" t="s">
        <v>93</v>
      </c>
      <c r="E100" s="98"/>
      <c r="F100" s="98"/>
      <c r="G100" s="98"/>
      <c r="H100" s="98"/>
      <c r="I100" s="98"/>
      <c r="J100" s="99">
        <f>J196</f>
        <v>0</v>
      </c>
      <c r="L100" s="96"/>
    </row>
    <row r="101" spans="2:12" s="9" customFormat="1" ht="19.95" customHeight="1">
      <c r="B101" s="96"/>
      <c r="D101" s="97" t="s">
        <v>94</v>
      </c>
      <c r="E101" s="98"/>
      <c r="F101" s="98"/>
      <c r="G101" s="98"/>
      <c r="H101" s="98"/>
      <c r="I101" s="98"/>
      <c r="J101" s="99">
        <f>J200</f>
        <v>0</v>
      </c>
      <c r="L101" s="96"/>
    </row>
    <row r="102" spans="2:12" s="9" customFormat="1" ht="19.95" customHeight="1">
      <c r="B102" s="96"/>
      <c r="D102" s="97" t="s">
        <v>508</v>
      </c>
      <c r="E102" s="98"/>
      <c r="F102" s="98"/>
      <c r="G102" s="98"/>
      <c r="H102" s="98"/>
      <c r="I102" s="98"/>
      <c r="J102" s="99">
        <f>J222</f>
        <v>0</v>
      </c>
      <c r="L102" s="96"/>
    </row>
    <row r="103" spans="2:12" s="9" customFormat="1" ht="19.95" customHeight="1">
      <c r="B103" s="96"/>
      <c r="D103" s="97" t="s">
        <v>96</v>
      </c>
      <c r="E103" s="98"/>
      <c r="F103" s="98"/>
      <c r="G103" s="98"/>
      <c r="H103" s="98"/>
      <c r="I103" s="98"/>
      <c r="J103" s="99">
        <f>J226</f>
        <v>0</v>
      </c>
      <c r="L103" s="96"/>
    </row>
    <row r="104" spans="2:12" s="9" customFormat="1" ht="19.95" customHeight="1">
      <c r="B104" s="96"/>
      <c r="D104" s="97" t="s">
        <v>97</v>
      </c>
      <c r="E104" s="98"/>
      <c r="F104" s="98"/>
      <c r="G104" s="98"/>
      <c r="H104" s="98"/>
      <c r="I104" s="98"/>
      <c r="J104" s="99">
        <f>J239</f>
        <v>0</v>
      </c>
      <c r="L104" s="96"/>
    </row>
    <row r="105" spans="2:12" s="8" customFormat="1" ht="24.9" customHeight="1">
      <c r="B105" s="92"/>
      <c r="D105" s="93" t="s">
        <v>411</v>
      </c>
      <c r="E105" s="94"/>
      <c r="F105" s="94"/>
      <c r="G105" s="94"/>
      <c r="H105" s="94"/>
      <c r="I105" s="94"/>
      <c r="J105" s="95">
        <f>J241</f>
        <v>0</v>
      </c>
      <c r="L105" s="92"/>
    </row>
    <row r="106" spans="2:12" s="9" customFormat="1" ht="19.95" customHeight="1">
      <c r="B106" s="96"/>
      <c r="D106" s="97" t="s">
        <v>412</v>
      </c>
      <c r="E106" s="98"/>
      <c r="F106" s="98"/>
      <c r="G106" s="98"/>
      <c r="H106" s="98"/>
      <c r="I106" s="98"/>
      <c r="J106" s="99">
        <f>J242</f>
        <v>0</v>
      </c>
      <c r="L106" s="96"/>
    </row>
    <row r="107" spans="2:12" s="8" customFormat="1" ht="24.9" customHeight="1">
      <c r="B107" s="92"/>
      <c r="D107" s="93" t="s">
        <v>98</v>
      </c>
      <c r="E107" s="94"/>
      <c r="F107" s="94"/>
      <c r="G107" s="94"/>
      <c r="H107" s="94"/>
      <c r="I107" s="94"/>
      <c r="J107" s="95">
        <f>J248</f>
        <v>0</v>
      </c>
      <c r="L107" s="92"/>
    </row>
    <row r="108" spans="2:12" s="1" customFormat="1" ht="21.75" customHeight="1">
      <c r="B108" s="27"/>
      <c r="L108" s="27"/>
    </row>
    <row r="109" spans="2:12" s="1" customFormat="1" ht="6.9" customHeight="1"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27"/>
    </row>
    <row r="113" spans="2:63" s="1" customFormat="1" ht="6.9" customHeight="1"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27"/>
    </row>
    <row r="114" spans="2:63" s="1" customFormat="1" ht="24.9" customHeight="1">
      <c r="B114" s="27"/>
      <c r="C114" s="19" t="s">
        <v>99</v>
      </c>
      <c r="L114" s="27"/>
    </row>
    <row r="115" spans="2:63" s="1" customFormat="1" ht="6.9" customHeight="1">
      <c r="B115" s="27"/>
      <c r="L115" s="27"/>
    </row>
    <row r="116" spans="2:63" s="1" customFormat="1" ht="12" customHeight="1">
      <c r="B116" s="27"/>
      <c r="C116" s="24" t="s">
        <v>11</v>
      </c>
      <c r="L116" s="27"/>
    </row>
    <row r="117" spans="2:63" s="1" customFormat="1" ht="16.5" customHeight="1">
      <c r="B117" s="27"/>
      <c r="E117" s="603" t="str">
        <f>E7</f>
        <v>Revitalizácia atletického štadiónu v Spišskej Novej Vsi</v>
      </c>
      <c r="F117" s="604"/>
      <c r="G117" s="604"/>
      <c r="H117" s="604"/>
      <c r="L117" s="27"/>
    </row>
    <row r="118" spans="2:63" s="1" customFormat="1" ht="12" customHeight="1">
      <c r="B118" s="27"/>
      <c r="C118" s="24" t="s">
        <v>84</v>
      </c>
      <c r="L118" s="27"/>
    </row>
    <row r="119" spans="2:63" s="1" customFormat="1" ht="30.75" customHeight="1">
      <c r="B119" s="27"/>
      <c r="E119" s="590" t="str">
        <f>E9</f>
        <v>Sektor pre technické disciplíny (skok do výšky, hod oštepom, hod diskom/kladivom, vrh guľou)</v>
      </c>
      <c r="F119" s="602"/>
      <c r="G119" s="602"/>
      <c r="H119" s="602"/>
      <c r="L119" s="27"/>
    </row>
    <row r="120" spans="2:63" s="1" customFormat="1" ht="6.9" customHeight="1">
      <c r="B120" s="27"/>
      <c r="L120" s="27"/>
    </row>
    <row r="121" spans="2:63" s="1" customFormat="1" ht="12" customHeight="1">
      <c r="B121" s="27"/>
      <c r="C121" s="24" t="s">
        <v>14</v>
      </c>
      <c r="F121" s="22" t="str">
        <f>F12</f>
        <v>ATLETICKÝ ŠTADIÓN TATRAN, Sadová ulica, k.ú. SNV</v>
      </c>
      <c r="I121" s="24" t="s">
        <v>16</v>
      </c>
      <c r="J121" s="45" t="str">
        <f>IF(J12="","",J12)</f>
        <v>vyplní uchádzač</v>
      </c>
      <c r="L121" s="27"/>
    </row>
    <row r="122" spans="2:63" s="1" customFormat="1" ht="6.9" customHeight="1">
      <c r="B122" s="27"/>
      <c r="L122" s="27"/>
    </row>
    <row r="123" spans="2:63" s="1" customFormat="1" ht="15.15" customHeight="1">
      <c r="B123" s="27"/>
      <c r="C123" s="24" t="s">
        <v>17</v>
      </c>
      <c r="F123" s="22" t="str">
        <f>F14</f>
        <v>Mesto Spišská Nová Ves, Radničné námestie 1843/7, 052 70 SNV</v>
      </c>
      <c r="I123" s="24" t="s">
        <v>21</v>
      </c>
      <c r="J123" s="25" t="str">
        <f>E21</f>
        <v xml:space="preserve"> </v>
      </c>
      <c r="L123" s="27"/>
    </row>
    <row r="124" spans="2:63" s="1" customFormat="1" ht="15.15" customHeight="1">
      <c r="B124" s="27"/>
      <c r="C124" s="24" t="s">
        <v>20</v>
      </c>
      <c r="F124" s="22" t="str">
        <f>F92</f>
        <v>vyplní uchádzač</v>
      </c>
      <c r="I124" s="24" t="s">
        <v>24</v>
      </c>
      <c r="J124" s="25" t="str">
        <f>E24</f>
        <v xml:space="preserve"> </v>
      </c>
      <c r="L124" s="27"/>
    </row>
    <row r="125" spans="2:63" s="1" customFormat="1" ht="10.35" customHeight="1">
      <c r="B125" s="27"/>
      <c r="L125" s="27"/>
    </row>
    <row r="126" spans="2:63" s="10" customFormat="1" ht="29.25" customHeight="1">
      <c r="B126" s="100"/>
      <c r="C126" s="101" t="s">
        <v>100</v>
      </c>
      <c r="D126" s="102" t="s">
        <v>51</v>
      </c>
      <c r="E126" s="102" t="s">
        <v>47</v>
      </c>
      <c r="F126" s="102" t="s">
        <v>48</v>
      </c>
      <c r="G126" s="102" t="s">
        <v>101</v>
      </c>
      <c r="H126" s="102" t="s">
        <v>102</v>
      </c>
      <c r="I126" s="102" t="s">
        <v>103</v>
      </c>
      <c r="J126" s="103" t="s">
        <v>87</v>
      </c>
      <c r="K126" s="104" t="s">
        <v>104</v>
      </c>
      <c r="L126" s="100"/>
      <c r="M126" s="52" t="s">
        <v>1</v>
      </c>
      <c r="N126" s="53" t="s">
        <v>30</v>
      </c>
      <c r="O126" s="53" t="s">
        <v>105</v>
      </c>
      <c r="P126" s="53" t="s">
        <v>106</v>
      </c>
      <c r="Q126" s="53" t="s">
        <v>107</v>
      </c>
      <c r="R126" s="53" t="s">
        <v>108</v>
      </c>
      <c r="S126" s="53" t="s">
        <v>109</v>
      </c>
      <c r="T126" s="54" t="s">
        <v>110</v>
      </c>
    </row>
    <row r="127" spans="2:63" s="1" customFormat="1" ht="22.95" customHeight="1">
      <c r="B127" s="27"/>
      <c r="C127" s="57" t="s">
        <v>88</v>
      </c>
      <c r="I127" s="129"/>
      <c r="J127" s="359">
        <f>J128+J241+J248</f>
        <v>0</v>
      </c>
      <c r="L127" s="27"/>
      <c r="M127" s="55"/>
      <c r="N127" s="46"/>
      <c r="O127" s="46"/>
      <c r="P127" s="105">
        <f>P128+P241+P248</f>
        <v>1454.7651499999999</v>
      </c>
      <c r="Q127" s="46"/>
      <c r="R127" s="105">
        <f>R128+R241+R248</f>
        <v>440.27879999999999</v>
      </c>
      <c r="S127" s="46"/>
      <c r="T127" s="106">
        <f>T128+T241+T248</f>
        <v>194.92160000000001</v>
      </c>
      <c r="AT127" s="15" t="s">
        <v>65</v>
      </c>
      <c r="AU127" s="15" t="s">
        <v>89</v>
      </c>
      <c r="BK127" s="107">
        <f>BK128+BK241+BK248</f>
        <v>0</v>
      </c>
    </row>
    <row r="128" spans="2:63" s="11" customFormat="1" ht="25.95" customHeight="1">
      <c r="B128" s="108"/>
      <c r="D128" s="109" t="s">
        <v>65</v>
      </c>
      <c r="E128" s="110" t="s">
        <v>111</v>
      </c>
      <c r="F128" s="110" t="s">
        <v>112</v>
      </c>
      <c r="I128" s="358"/>
      <c r="J128" s="360">
        <f>J129+J174+J196+J200+J222+J226+J239</f>
        <v>0</v>
      </c>
      <c r="L128" s="108"/>
      <c r="M128" s="111"/>
      <c r="N128" s="112"/>
      <c r="O128" s="112"/>
      <c r="P128" s="113">
        <f>P129+P174+P196+P200+P222+P226+P239</f>
        <v>1405.40065</v>
      </c>
      <c r="Q128" s="112"/>
      <c r="R128" s="113">
        <f>R129+R174+R196+R200+R222+R226+R239</f>
        <v>438.15055000000001</v>
      </c>
      <c r="S128" s="112"/>
      <c r="T128" s="114">
        <f>T129+T174+T196+T200+T222+T226+T239</f>
        <v>194.92160000000001</v>
      </c>
      <c r="AR128" s="109" t="s">
        <v>74</v>
      </c>
      <c r="AT128" s="115" t="s">
        <v>65</v>
      </c>
      <c r="AU128" s="115" t="s">
        <v>66</v>
      </c>
      <c r="AY128" s="109" t="s">
        <v>113</v>
      </c>
      <c r="BK128" s="116">
        <f>BK129+BK174+BK196+BK200+BK222+BK226+BK239</f>
        <v>0</v>
      </c>
    </row>
    <row r="129" spans="2:65" s="11" customFormat="1" ht="22.95" customHeight="1">
      <c r="B129" s="108"/>
      <c r="D129" s="109" t="s">
        <v>65</v>
      </c>
      <c r="E129" s="117" t="s">
        <v>74</v>
      </c>
      <c r="F129" s="117" t="s">
        <v>114</v>
      </c>
      <c r="I129" s="358"/>
      <c r="J129" s="361">
        <f>SUM(J130:J173)</f>
        <v>0</v>
      </c>
      <c r="L129" s="108"/>
      <c r="M129" s="111"/>
      <c r="N129" s="112"/>
      <c r="O129" s="112"/>
      <c r="P129" s="113">
        <f>SUM(P130:P173)</f>
        <v>913.22659999999996</v>
      </c>
      <c r="Q129" s="112"/>
      <c r="R129" s="113">
        <f>SUM(R130:R173)</f>
        <v>6.1599999999999997E-3</v>
      </c>
      <c r="S129" s="112"/>
      <c r="T129" s="114">
        <f>SUM(T130:T173)</f>
        <v>194.92160000000001</v>
      </c>
      <c r="AR129" s="109" t="s">
        <v>74</v>
      </c>
      <c r="AT129" s="115" t="s">
        <v>65</v>
      </c>
      <c r="AU129" s="115" t="s">
        <v>74</v>
      </c>
      <c r="AY129" s="109" t="s">
        <v>113</v>
      </c>
      <c r="BK129" s="116">
        <f>SUM(BK130:BK173)</f>
        <v>0</v>
      </c>
    </row>
    <row r="130" spans="2:65" s="1" customFormat="1" ht="24" customHeight="1">
      <c r="B130" s="118"/>
      <c r="C130" s="119" t="s">
        <v>74</v>
      </c>
      <c r="D130" s="119" t="s">
        <v>115</v>
      </c>
      <c r="E130" s="120" t="s">
        <v>509</v>
      </c>
      <c r="F130" s="121" t="s">
        <v>510</v>
      </c>
      <c r="G130" s="122" t="s">
        <v>188</v>
      </c>
      <c r="H130" s="123">
        <v>405.46</v>
      </c>
      <c r="I130" s="354"/>
      <c r="J130" s="354">
        <f>ROUND(I130*H130,2)</f>
        <v>0</v>
      </c>
      <c r="K130" s="121" t="s">
        <v>119</v>
      </c>
      <c r="L130" s="27"/>
      <c r="M130" s="124" t="s">
        <v>1</v>
      </c>
      <c r="N130" s="125" t="s">
        <v>32</v>
      </c>
      <c r="O130" s="126">
        <v>0.60299999999999998</v>
      </c>
      <c r="P130" s="126">
        <f>O130*H130</f>
        <v>244.49238</v>
      </c>
      <c r="Q130" s="126">
        <v>0</v>
      </c>
      <c r="R130" s="126">
        <f>Q130*H130</f>
        <v>0</v>
      </c>
      <c r="S130" s="126">
        <v>0.23499999999999999</v>
      </c>
      <c r="T130" s="127">
        <f>S130*H130</f>
        <v>95.283100000000005</v>
      </c>
      <c r="AR130" s="128" t="s">
        <v>120</v>
      </c>
      <c r="AT130" s="128" t="s">
        <v>115</v>
      </c>
      <c r="AU130" s="128" t="s">
        <v>121</v>
      </c>
      <c r="AY130" s="15" t="s">
        <v>113</v>
      </c>
      <c r="BE130" s="129">
        <f>IF(N130="základná",J130,0)</f>
        <v>0</v>
      </c>
      <c r="BF130" s="129">
        <f>IF(N130="znížená",J130,0)</f>
        <v>0</v>
      </c>
      <c r="BG130" s="129">
        <f>IF(N130="zákl. prenesená",J130,0)</f>
        <v>0</v>
      </c>
      <c r="BH130" s="129">
        <f>IF(N130="zníž. prenesená",J130,0)</f>
        <v>0</v>
      </c>
      <c r="BI130" s="129">
        <f>IF(N130="nulová",J130,0)</f>
        <v>0</v>
      </c>
      <c r="BJ130" s="15" t="s">
        <v>121</v>
      </c>
      <c r="BK130" s="130">
        <f>ROUND(I130*H130,3)</f>
        <v>0</v>
      </c>
      <c r="BL130" s="15" t="s">
        <v>120</v>
      </c>
      <c r="BM130" s="128" t="s">
        <v>616</v>
      </c>
    </row>
    <row r="131" spans="2:65" s="12" customFormat="1">
      <c r="B131" s="131"/>
      <c r="D131" s="132" t="s">
        <v>123</v>
      </c>
      <c r="E131" s="133" t="s">
        <v>1</v>
      </c>
      <c r="F131" s="134" t="s">
        <v>617</v>
      </c>
      <c r="H131" s="135">
        <v>405.46</v>
      </c>
      <c r="I131" s="355"/>
      <c r="J131" s="355"/>
      <c r="L131" s="131"/>
      <c r="M131" s="136"/>
      <c r="N131" s="137"/>
      <c r="O131" s="137"/>
      <c r="P131" s="137"/>
      <c r="Q131" s="137"/>
      <c r="R131" s="137"/>
      <c r="S131" s="137"/>
      <c r="T131" s="138"/>
      <c r="AT131" s="133" t="s">
        <v>123</v>
      </c>
      <c r="AU131" s="133" t="s">
        <v>121</v>
      </c>
      <c r="AV131" s="12" t="s">
        <v>121</v>
      </c>
      <c r="AW131" s="12" t="s">
        <v>22</v>
      </c>
      <c r="AX131" s="12" t="s">
        <v>66</v>
      </c>
      <c r="AY131" s="133" t="s">
        <v>113</v>
      </c>
    </row>
    <row r="132" spans="2:65" s="13" customFormat="1">
      <c r="B132" s="139"/>
      <c r="D132" s="132" t="s">
        <v>123</v>
      </c>
      <c r="E132" s="140" t="s">
        <v>1</v>
      </c>
      <c r="F132" s="141" t="s">
        <v>125</v>
      </c>
      <c r="H132" s="142">
        <v>405.46</v>
      </c>
      <c r="I132" s="356"/>
      <c r="J132" s="356"/>
      <c r="L132" s="139"/>
      <c r="M132" s="143"/>
      <c r="N132" s="144"/>
      <c r="O132" s="144"/>
      <c r="P132" s="144"/>
      <c r="Q132" s="144"/>
      <c r="R132" s="144"/>
      <c r="S132" s="144"/>
      <c r="T132" s="145"/>
      <c r="AT132" s="140" t="s">
        <v>123</v>
      </c>
      <c r="AU132" s="140" t="s">
        <v>121</v>
      </c>
      <c r="AV132" s="13" t="s">
        <v>120</v>
      </c>
      <c r="AW132" s="13" t="s">
        <v>22</v>
      </c>
      <c r="AX132" s="13" t="s">
        <v>74</v>
      </c>
      <c r="AY132" s="140" t="s">
        <v>113</v>
      </c>
    </row>
    <row r="133" spans="2:65" s="1" customFormat="1" ht="24" customHeight="1">
      <c r="B133" s="118"/>
      <c r="C133" s="119" t="s">
        <v>121</v>
      </c>
      <c r="D133" s="119" t="s">
        <v>115</v>
      </c>
      <c r="E133" s="120" t="s">
        <v>513</v>
      </c>
      <c r="F133" s="121" t="s">
        <v>514</v>
      </c>
      <c r="G133" s="122" t="s">
        <v>188</v>
      </c>
      <c r="H133" s="123">
        <v>405.46</v>
      </c>
      <c r="I133" s="354"/>
      <c r="J133" s="354">
        <f>ROUND(I133*H133,2)</f>
        <v>0</v>
      </c>
      <c r="K133" s="121" t="s">
        <v>119</v>
      </c>
      <c r="L133" s="27"/>
      <c r="M133" s="124" t="s">
        <v>1</v>
      </c>
      <c r="N133" s="125" t="s">
        <v>32</v>
      </c>
      <c r="O133" s="126">
        <v>1.169</v>
      </c>
      <c r="P133" s="126">
        <f>O133*H133</f>
        <v>473.98273999999998</v>
      </c>
      <c r="Q133" s="126">
        <v>0</v>
      </c>
      <c r="R133" s="126">
        <f>Q133*H133</f>
        <v>0</v>
      </c>
      <c r="S133" s="126">
        <v>0.22500000000000001</v>
      </c>
      <c r="T133" s="127">
        <f>S133*H133</f>
        <v>91.228499999999997</v>
      </c>
      <c r="AR133" s="128" t="s">
        <v>120</v>
      </c>
      <c r="AT133" s="128" t="s">
        <v>115</v>
      </c>
      <c r="AU133" s="128" t="s">
        <v>121</v>
      </c>
      <c r="AY133" s="15" t="s">
        <v>113</v>
      </c>
      <c r="BE133" s="129">
        <f>IF(N133="základná",J133,0)</f>
        <v>0</v>
      </c>
      <c r="BF133" s="129">
        <f>IF(N133="znížená",J133,0)</f>
        <v>0</v>
      </c>
      <c r="BG133" s="129">
        <f>IF(N133="zákl. prenesená",J133,0)</f>
        <v>0</v>
      </c>
      <c r="BH133" s="129">
        <f>IF(N133="zníž. prenesená",J133,0)</f>
        <v>0</v>
      </c>
      <c r="BI133" s="129">
        <f>IF(N133="nulová",J133,0)</f>
        <v>0</v>
      </c>
      <c r="BJ133" s="15" t="s">
        <v>121</v>
      </c>
      <c r="BK133" s="130">
        <f>ROUND(I133*H133,3)</f>
        <v>0</v>
      </c>
      <c r="BL133" s="15" t="s">
        <v>120</v>
      </c>
      <c r="BM133" s="128" t="s">
        <v>618</v>
      </c>
    </row>
    <row r="134" spans="2:65" s="12" customFormat="1">
      <c r="B134" s="131"/>
      <c r="D134" s="132" t="s">
        <v>123</v>
      </c>
      <c r="E134" s="133" t="s">
        <v>1</v>
      </c>
      <c r="F134" s="134" t="s">
        <v>617</v>
      </c>
      <c r="H134" s="135">
        <v>405.46</v>
      </c>
      <c r="I134" s="355"/>
      <c r="J134" s="355"/>
      <c r="L134" s="131"/>
      <c r="M134" s="136"/>
      <c r="N134" s="137"/>
      <c r="O134" s="137"/>
      <c r="P134" s="137"/>
      <c r="Q134" s="137"/>
      <c r="R134" s="137"/>
      <c r="S134" s="137"/>
      <c r="T134" s="138"/>
      <c r="AT134" s="133" t="s">
        <v>123</v>
      </c>
      <c r="AU134" s="133" t="s">
        <v>121</v>
      </c>
      <c r="AV134" s="12" t="s">
        <v>121</v>
      </c>
      <c r="AW134" s="12" t="s">
        <v>22</v>
      </c>
      <c r="AX134" s="12" t="s">
        <v>66</v>
      </c>
      <c r="AY134" s="133" t="s">
        <v>113</v>
      </c>
    </row>
    <row r="135" spans="2:65" s="13" customFormat="1">
      <c r="B135" s="139"/>
      <c r="D135" s="132" t="s">
        <v>123</v>
      </c>
      <c r="E135" s="140" t="s">
        <v>1</v>
      </c>
      <c r="F135" s="141" t="s">
        <v>125</v>
      </c>
      <c r="H135" s="142">
        <v>405.46</v>
      </c>
      <c r="I135" s="356"/>
      <c r="J135" s="356"/>
      <c r="L135" s="139"/>
      <c r="M135" s="143"/>
      <c r="N135" s="144"/>
      <c r="O135" s="144"/>
      <c r="P135" s="144"/>
      <c r="Q135" s="144"/>
      <c r="R135" s="144"/>
      <c r="S135" s="144"/>
      <c r="T135" s="145"/>
      <c r="AT135" s="140" t="s">
        <v>123</v>
      </c>
      <c r="AU135" s="140" t="s">
        <v>121</v>
      </c>
      <c r="AV135" s="13" t="s">
        <v>120</v>
      </c>
      <c r="AW135" s="13" t="s">
        <v>22</v>
      </c>
      <c r="AX135" s="13" t="s">
        <v>74</v>
      </c>
      <c r="AY135" s="140" t="s">
        <v>113</v>
      </c>
    </row>
    <row r="136" spans="2:65" s="1" customFormat="1" ht="24" customHeight="1">
      <c r="B136" s="118"/>
      <c r="C136" s="119" t="s">
        <v>131</v>
      </c>
      <c r="D136" s="119" t="s">
        <v>115</v>
      </c>
      <c r="E136" s="120" t="s">
        <v>116</v>
      </c>
      <c r="F136" s="121" t="s">
        <v>117</v>
      </c>
      <c r="G136" s="122" t="s">
        <v>118</v>
      </c>
      <c r="H136" s="123">
        <v>58</v>
      </c>
      <c r="I136" s="354"/>
      <c r="J136" s="354">
        <f>ROUND(I136*H136,2)</f>
        <v>0</v>
      </c>
      <c r="K136" s="121" t="s">
        <v>119</v>
      </c>
      <c r="L136" s="27"/>
      <c r="M136" s="124" t="s">
        <v>1</v>
      </c>
      <c r="N136" s="125" t="s">
        <v>32</v>
      </c>
      <c r="O136" s="126">
        <v>0.127</v>
      </c>
      <c r="P136" s="126">
        <f>O136*H136</f>
        <v>7.3659999999999997</v>
      </c>
      <c r="Q136" s="126">
        <v>0</v>
      </c>
      <c r="R136" s="126">
        <f>Q136*H136</f>
        <v>0</v>
      </c>
      <c r="S136" s="126">
        <v>0.14499999999999999</v>
      </c>
      <c r="T136" s="127">
        <f>S136*H136</f>
        <v>8.41</v>
      </c>
      <c r="AR136" s="128" t="s">
        <v>120</v>
      </c>
      <c r="AT136" s="128" t="s">
        <v>115</v>
      </c>
      <c r="AU136" s="128" t="s">
        <v>121</v>
      </c>
      <c r="AY136" s="15" t="s">
        <v>113</v>
      </c>
      <c r="BE136" s="129">
        <f>IF(N136="základná",J136,0)</f>
        <v>0</v>
      </c>
      <c r="BF136" s="129">
        <f>IF(N136="znížená",J136,0)</f>
        <v>0</v>
      </c>
      <c r="BG136" s="129">
        <f>IF(N136="zákl. prenesená",J136,0)</f>
        <v>0</v>
      </c>
      <c r="BH136" s="129">
        <f>IF(N136="zníž. prenesená",J136,0)</f>
        <v>0</v>
      </c>
      <c r="BI136" s="129">
        <f>IF(N136="nulová",J136,0)</f>
        <v>0</v>
      </c>
      <c r="BJ136" s="15" t="s">
        <v>121</v>
      </c>
      <c r="BK136" s="130">
        <f>ROUND(I136*H136,3)</f>
        <v>0</v>
      </c>
      <c r="BL136" s="15" t="s">
        <v>120</v>
      </c>
      <c r="BM136" s="128" t="s">
        <v>619</v>
      </c>
    </row>
    <row r="137" spans="2:65" s="12" customFormat="1">
      <c r="B137" s="131"/>
      <c r="D137" s="132" t="s">
        <v>123</v>
      </c>
      <c r="E137" s="133" t="s">
        <v>1</v>
      </c>
      <c r="F137" s="134" t="s">
        <v>386</v>
      </c>
      <c r="H137" s="135">
        <v>58</v>
      </c>
      <c r="I137" s="355"/>
      <c r="J137" s="355"/>
      <c r="L137" s="131"/>
      <c r="M137" s="136"/>
      <c r="N137" s="137"/>
      <c r="O137" s="137"/>
      <c r="P137" s="137"/>
      <c r="Q137" s="137"/>
      <c r="R137" s="137"/>
      <c r="S137" s="137"/>
      <c r="T137" s="138"/>
      <c r="AT137" s="133" t="s">
        <v>123</v>
      </c>
      <c r="AU137" s="133" t="s">
        <v>121</v>
      </c>
      <c r="AV137" s="12" t="s">
        <v>121</v>
      </c>
      <c r="AW137" s="12" t="s">
        <v>22</v>
      </c>
      <c r="AX137" s="12" t="s">
        <v>66</v>
      </c>
      <c r="AY137" s="133" t="s">
        <v>113</v>
      </c>
    </row>
    <row r="138" spans="2:65" s="13" customFormat="1">
      <c r="B138" s="139"/>
      <c r="D138" s="132" t="s">
        <v>123</v>
      </c>
      <c r="E138" s="140" t="s">
        <v>1</v>
      </c>
      <c r="F138" s="141" t="s">
        <v>125</v>
      </c>
      <c r="H138" s="142">
        <v>58</v>
      </c>
      <c r="I138" s="356"/>
      <c r="J138" s="356"/>
      <c r="L138" s="139"/>
      <c r="M138" s="143"/>
      <c r="N138" s="144"/>
      <c r="O138" s="144"/>
      <c r="P138" s="144"/>
      <c r="Q138" s="144"/>
      <c r="R138" s="144"/>
      <c r="S138" s="144"/>
      <c r="T138" s="145"/>
      <c r="AT138" s="140" t="s">
        <v>123</v>
      </c>
      <c r="AU138" s="140" t="s">
        <v>121</v>
      </c>
      <c r="AV138" s="13" t="s">
        <v>120</v>
      </c>
      <c r="AW138" s="13" t="s">
        <v>22</v>
      </c>
      <c r="AX138" s="13" t="s">
        <v>74</v>
      </c>
      <c r="AY138" s="140" t="s">
        <v>113</v>
      </c>
    </row>
    <row r="139" spans="2:65" s="1" customFormat="1" ht="24" customHeight="1">
      <c r="B139" s="118"/>
      <c r="C139" s="119" t="s">
        <v>120</v>
      </c>
      <c r="D139" s="119" t="s">
        <v>115</v>
      </c>
      <c r="E139" s="120" t="s">
        <v>136</v>
      </c>
      <c r="F139" s="121" t="s">
        <v>137</v>
      </c>
      <c r="G139" s="122" t="s">
        <v>128</v>
      </c>
      <c r="H139" s="123">
        <v>147.98599999999999</v>
      </c>
      <c r="I139" s="354"/>
      <c r="J139" s="354">
        <f>ROUND(I139*H139,2)</f>
        <v>0</v>
      </c>
      <c r="K139" s="121" t="s">
        <v>119</v>
      </c>
      <c r="L139" s="27"/>
      <c r="M139" s="124" t="s">
        <v>1</v>
      </c>
      <c r="N139" s="125" t="s">
        <v>32</v>
      </c>
      <c r="O139" s="126">
        <v>0.24299999999999999</v>
      </c>
      <c r="P139" s="126">
        <f>O139*H139</f>
        <v>35.960599999999999</v>
      </c>
      <c r="Q139" s="126">
        <v>0</v>
      </c>
      <c r="R139" s="126">
        <f>Q139*H139</f>
        <v>0</v>
      </c>
      <c r="S139" s="126">
        <v>0</v>
      </c>
      <c r="T139" s="127">
        <f>S139*H139</f>
        <v>0</v>
      </c>
      <c r="AR139" s="128" t="s">
        <v>120</v>
      </c>
      <c r="AT139" s="128" t="s">
        <v>115</v>
      </c>
      <c r="AU139" s="128" t="s">
        <v>121</v>
      </c>
      <c r="AY139" s="15" t="s">
        <v>113</v>
      </c>
      <c r="BE139" s="129">
        <f>IF(N139="základná",J139,0)</f>
        <v>0</v>
      </c>
      <c r="BF139" s="129">
        <f>IF(N139="znížená",J139,0)</f>
        <v>0</v>
      </c>
      <c r="BG139" s="129">
        <f>IF(N139="zákl. prenesená",J139,0)</f>
        <v>0</v>
      </c>
      <c r="BH139" s="129">
        <f>IF(N139="zníž. prenesená",J139,0)</f>
        <v>0</v>
      </c>
      <c r="BI139" s="129">
        <f>IF(N139="nulová",J139,0)</f>
        <v>0</v>
      </c>
      <c r="BJ139" s="15" t="s">
        <v>121</v>
      </c>
      <c r="BK139" s="130">
        <f>ROUND(I139*H139,3)</f>
        <v>0</v>
      </c>
      <c r="BL139" s="15" t="s">
        <v>120</v>
      </c>
      <c r="BM139" s="128" t="s">
        <v>620</v>
      </c>
    </row>
    <row r="140" spans="2:65" s="12" customFormat="1">
      <c r="B140" s="131"/>
      <c r="D140" s="132" t="s">
        <v>123</v>
      </c>
      <c r="E140" s="133" t="s">
        <v>1</v>
      </c>
      <c r="F140" s="134" t="s">
        <v>621</v>
      </c>
      <c r="H140" s="135">
        <v>138.386</v>
      </c>
      <c r="I140" s="355"/>
      <c r="J140" s="355"/>
      <c r="L140" s="131"/>
      <c r="M140" s="136"/>
      <c r="N140" s="137"/>
      <c r="O140" s="137"/>
      <c r="P140" s="137"/>
      <c r="Q140" s="137"/>
      <c r="R140" s="137"/>
      <c r="S140" s="137"/>
      <c r="T140" s="138"/>
      <c r="AT140" s="133" t="s">
        <v>123</v>
      </c>
      <c r="AU140" s="133" t="s">
        <v>121</v>
      </c>
      <c r="AV140" s="12" t="s">
        <v>121</v>
      </c>
      <c r="AW140" s="12" t="s">
        <v>22</v>
      </c>
      <c r="AX140" s="12" t="s">
        <v>66</v>
      </c>
      <c r="AY140" s="133" t="s">
        <v>113</v>
      </c>
    </row>
    <row r="141" spans="2:65" s="12" customFormat="1">
      <c r="B141" s="131"/>
      <c r="D141" s="132" t="s">
        <v>123</v>
      </c>
      <c r="E141" s="133" t="s">
        <v>1</v>
      </c>
      <c r="F141" s="134" t="s">
        <v>622</v>
      </c>
      <c r="H141" s="135">
        <v>9.6</v>
      </c>
      <c r="I141" s="355"/>
      <c r="J141" s="355"/>
      <c r="L141" s="131"/>
      <c r="M141" s="136"/>
      <c r="N141" s="137"/>
      <c r="O141" s="137"/>
      <c r="P141" s="137"/>
      <c r="Q141" s="137"/>
      <c r="R141" s="137"/>
      <c r="S141" s="137"/>
      <c r="T141" s="138"/>
      <c r="AT141" s="133" t="s">
        <v>123</v>
      </c>
      <c r="AU141" s="133" t="s">
        <v>121</v>
      </c>
      <c r="AV141" s="12" t="s">
        <v>121</v>
      </c>
      <c r="AW141" s="12" t="s">
        <v>22</v>
      </c>
      <c r="AX141" s="12" t="s">
        <v>66</v>
      </c>
      <c r="AY141" s="133" t="s">
        <v>113</v>
      </c>
    </row>
    <row r="142" spans="2:65" s="13" customFormat="1">
      <c r="B142" s="139"/>
      <c r="D142" s="132" t="s">
        <v>123</v>
      </c>
      <c r="E142" s="140" t="s">
        <v>1</v>
      </c>
      <c r="F142" s="141" t="s">
        <v>125</v>
      </c>
      <c r="H142" s="142">
        <v>147.98599999999999</v>
      </c>
      <c r="I142" s="356"/>
      <c r="J142" s="356"/>
      <c r="L142" s="139"/>
      <c r="M142" s="143"/>
      <c r="N142" s="144"/>
      <c r="O142" s="144"/>
      <c r="P142" s="144"/>
      <c r="Q142" s="144"/>
      <c r="R142" s="144"/>
      <c r="S142" s="144"/>
      <c r="T142" s="145"/>
      <c r="AT142" s="140" t="s">
        <v>123</v>
      </c>
      <c r="AU142" s="140" t="s">
        <v>121</v>
      </c>
      <c r="AV142" s="13" t="s">
        <v>120</v>
      </c>
      <c r="AW142" s="13" t="s">
        <v>22</v>
      </c>
      <c r="AX142" s="13" t="s">
        <v>74</v>
      </c>
      <c r="AY142" s="140" t="s">
        <v>113</v>
      </c>
    </row>
    <row r="143" spans="2:65" s="1" customFormat="1" ht="24" customHeight="1">
      <c r="B143" s="118"/>
      <c r="C143" s="119" t="s">
        <v>140</v>
      </c>
      <c r="D143" s="119" t="s">
        <v>115</v>
      </c>
      <c r="E143" s="120" t="s">
        <v>141</v>
      </c>
      <c r="F143" s="121" t="s">
        <v>142</v>
      </c>
      <c r="G143" s="122" t="s">
        <v>128</v>
      </c>
      <c r="H143" s="123">
        <v>147.98599999999999</v>
      </c>
      <c r="I143" s="354"/>
      <c r="J143" s="354">
        <f>ROUND(I143*H143,2)</f>
        <v>0</v>
      </c>
      <c r="K143" s="121" t="s">
        <v>119</v>
      </c>
      <c r="L143" s="27"/>
      <c r="M143" s="124" t="s">
        <v>1</v>
      </c>
      <c r="N143" s="125" t="s">
        <v>32</v>
      </c>
      <c r="O143" s="126">
        <v>5.6000000000000001E-2</v>
      </c>
      <c r="P143" s="126">
        <f>O143*H143</f>
        <v>8.2872199999999996</v>
      </c>
      <c r="Q143" s="126">
        <v>0</v>
      </c>
      <c r="R143" s="126">
        <f>Q143*H143</f>
        <v>0</v>
      </c>
      <c r="S143" s="126">
        <v>0</v>
      </c>
      <c r="T143" s="127">
        <f>S143*H143</f>
        <v>0</v>
      </c>
      <c r="AR143" s="128" t="s">
        <v>120</v>
      </c>
      <c r="AT143" s="128" t="s">
        <v>115</v>
      </c>
      <c r="AU143" s="128" t="s">
        <v>121</v>
      </c>
      <c r="AY143" s="15" t="s">
        <v>113</v>
      </c>
      <c r="BE143" s="129">
        <f>IF(N143="základná",J143,0)</f>
        <v>0</v>
      </c>
      <c r="BF143" s="129">
        <f>IF(N143="znížená",J143,0)</f>
        <v>0</v>
      </c>
      <c r="BG143" s="129">
        <f>IF(N143="zákl. prenesená",J143,0)</f>
        <v>0</v>
      </c>
      <c r="BH143" s="129">
        <f>IF(N143="zníž. prenesená",J143,0)</f>
        <v>0</v>
      </c>
      <c r="BI143" s="129">
        <f>IF(N143="nulová",J143,0)</f>
        <v>0</v>
      </c>
      <c r="BJ143" s="15" t="s">
        <v>121</v>
      </c>
      <c r="BK143" s="130">
        <f>ROUND(I143*H143,3)</f>
        <v>0</v>
      </c>
      <c r="BL143" s="15" t="s">
        <v>120</v>
      </c>
      <c r="BM143" s="128" t="s">
        <v>623</v>
      </c>
    </row>
    <row r="144" spans="2:65" s="1" customFormat="1" ht="16.5" customHeight="1">
      <c r="B144" s="118"/>
      <c r="C144" s="119" t="s">
        <v>145</v>
      </c>
      <c r="D144" s="119" t="s">
        <v>115</v>
      </c>
      <c r="E144" s="120" t="s">
        <v>151</v>
      </c>
      <c r="F144" s="121" t="s">
        <v>152</v>
      </c>
      <c r="G144" s="122" t="s">
        <v>128</v>
      </c>
      <c r="H144" s="123">
        <v>10.41</v>
      </c>
      <c r="I144" s="354"/>
      <c r="J144" s="354">
        <f>ROUND(I144*H144,2)</f>
        <v>0</v>
      </c>
      <c r="K144" s="121" t="s">
        <v>119</v>
      </c>
      <c r="L144" s="27"/>
      <c r="M144" s="124" t="s">
        <v>1</v>
      </c>
      <c r="N144" s="125" t="s">
        <v>32</v>
      </c>
      <c r="O144" s="126">
        <v>1.3009999999999999</v>
      </c>
      <c r="P144" s="126">
        <f>O144*H144</f>
        <v>13.54341</v>
      </c>
      <c r="Q144" s="126">
        <v>0</v>
      </c>
      <c r="R144" s="126">
        <f>Q144*H144</f>
        <v>0</v>
      </c>
      <c r="S144" s="126">
        <v>0</v>
      </c>
      <c r="T144" s="127">
        <f>S144*H144</f>
        <v>0</v>
      </c>
      <c r="AR144" s="128" t="s">
        <v>120</v>
      </c>
      <c r="AT144" s="128" t="s">
        <v>115</v>
      </c>
      <c r="AU144" s="128" t="s">
        <v>121</v>
      </c>
      <c r="AY144" s="15" t="s">
        <v>113</v>
      </c>
      <c r="BE144" s="129">
        <f>IF(N144="základná",J144,0)</f>
        <v>0</v>
      </c>
      <c r="BF144" s="129">
        <f>IF(N144="znížená",J144,0)</f>
        <v>0</v>
      </c>
      <c r="BG144" s="129">
        <f>IF(N144="zákl. prenesená",J144,0)</f>
        <v>0</v>
      </c>
      <c r="BH144" s="129">
        <f>IF(N144="zníž. prenesená",J144,0)</f>
        <v>0</v>
      </c>
      <c r="BI144" s="129">
        <f>IF(N144="nulová",J144,0)</f>
        <v>0</v>
      </c>
      <c r="BJ144" s="15" t="s">
        <v>121</v>
      </c>
      <c r="BK144" s="130">
        <f>ROUND(I144*H144,3)</f>
        <v>0</v>
      </c>
      <c r="BL144" s="15" t="s">
        <v>120</v>
      </c>
      <c r="BM144" s="128" t="s">
        <v>624</v>
      </c>
    </row>
    <row r="145" spans="2:65" s="12" customFormat="1">
      <c r="B145" s="131"/>
      <c r="D145" s="132" t="s">
        <v>123</v>
      </c>
      <c r="E145" s="133" t="s">
        <v>1</v>
      </c>
      <c r="F145" s="134" t="s">
        <v>625</v>
      </c>
      <c r="H145" s="135">
        <v>10.41</v>
      </c>
      <c r="I145" s="355"/>
      <c r="J145" s="355"/>
      <c r="L145" s="131"/>
      <c r="M145" s="136"/>
      <c r="N145" s="137"/>
      <c r="O145" s="137"/>
      <c r="P145" s="137"/>
      <c r="Q145" s="137"/>
      <c r="R145" s="137"/>
      <c r="S145" s="137"/>
      <c r="T145" s="138"/>
      <c r="AT145" s="133" t="s">
        <v>123</v>
      </c>
      <c r="AU145" s="133" t="s">
        <v>121</v>
      </c>
      <c r="AV145" s="12" t="s">
        <v>121</v>
      </c>
      <c r="AW145" s="12" t="s">
        <v>22</v>
      </c>
      <c r="AX145" s="12" t="s">
        <v>66</v>
      </c>
      <c r="AY145" s="133" t="s">
        <v>113</v>
      </c>
    </row>
    <row r="146" spans="2:65" s="13" customFormat="1">
      <c r="B146" s="139"/>
      <c r="D146" s="132" t="s">
        <v>123</v>
      </c>
      <c r="E146" s="140" t="s">
        <v>1</v>
      </c>
      <c r="F146" s="141" t="s">
        <v>125</v>
      </c>
      <c r="H146" s="142">
        <v>10.41</v>
      </c>
      <c r="I146" s="356"/>
      <c r="J146" s="356"/>
      <c r="L146" s="139"/>
      <c r="M146" s="143"/>
      <c r="N146" s="144"/>
      <c r="O146" s="144"/>
      <c r="P146" s="144"/>
      <c r="Q146" s="144"/>
      <c r="R146" s="144"/>
      <c r="S146" s="144"/>
      <c r="T146" s="145"/>
      <c r="AT146" s="140" t="s">
        <v>123</v>
      </c>
      <c r="AU146" s="140" t="s">
        <v>121</v>
      </c>
      <c r="AV146" s="13" t="s">
        <v>120</v>
      </c>
      <c r="AW146" s="13" t="s">
        <v>22</v>
      </c>
      <c r="AX146" s="13" t="s">
        <v>74</v>
      </c>
      <c r="AY146" s="140" t="s">
        <v>113</v>
      </c>
    </row>
    <row r="147" spans="2:65" s="1" customFormat="1" ht="36" customHeight="1">
      <c r="B147" s="118"/>
      <c r="C147" s="119" t="s">
        <v>150</v>
      </c>
      <c r="D147" s="119" t="s">
        <v>115</v>
      </c>
      <c r="E147" s="120" t="s">
        <v>156</v>
      </c>
      <c r="F147" s="121" t="s">
        <v>157</v>
      </c>
      <c r="G147" s="122" t="s">
        <v>128</v>
      </c>
      <c r="H147" s="123">
        <v>10.41</v>
      </c>
      <c r="I147" s="354"/>
      <c r="J147" s="354">
        <f>ROUND(I147*H147,2)</f>
        <v>0</v>
      </c>
      <c r="K147" s="121" t="s">
        <v>119</v>
      </c>
      <c r="L147" s="27"/>
      <c r="M147" s="124" t="s">
        <v>1</v>
      </c>
      <c r="N147" s="125" t="s">
        <v>32</v>
      </c>
      <c r="O147" s="126">
        <v>0.61299999999999999</v>
      </c>
      <c r="P147" s="126">
        <f>O147*H147</f>
        <v>6.3813300000000002</v>
      </c>
      <c r="Q147" s="126">
        <v>0</v>
      </c>
      <c r="R147" s="126">
        <f>Q147*H147</f>
        <v>0</v>
      </c>
      <c r="S147" s="126">
        <v>0</v>
      </c>
      <c r="T147" s="127">
        <f>S147*H147</f>
        <v>0</v>
      </c>
      <c r="AR147" s="128" t="s">
        <v>120</v>
      </c>
      <c r="AT147" s="128" t="s">
        <v>115</v>
      </c>
      <c r="AU147" s="128" t="s">
        <v>121</v>
      </c>
      <c r="AY147" s="15" t="s">
        <v>113</v>
      </c>
      <c r="BE147" s="129">
        <f>IF(N147="základná",J147,0)</f>
        <v>0</v>
      </c>
      <c r="BF147" s="129">
        <f>IF(N147="znížená",J147,0)</f>
        <v>0</v>
      </c>
      <c r="BG147" s="129">
        <f>IF(N147="zákl. prenesená",J147,0)</f>
        <v>0</v>
      </c>
      <c r="BH147" s="129">
        <f>IF(N147="zníž. prenesená",J147,0)</f>
        <v>0</v>
      </c>
      <c r="BI147" s="129">
        <f>IF(N147="nulová",J147,0)</f>
        <v>0</v>
      </c>
      <c r="BJ147" s="15" t="s">
        <v>121</v>
      </c>
      <c r="BK147" s="130">
        <f>ROUND(I147*H147,3)</f>
        <v>0</v>
      </c>
      <c r="BL147" s="15" t="s">
        <v>120</v>
      </c>
      <c r="BM147" s="128" t="s">
        <v>626</v>
      </c>
    </row>
    <row r="148" spans="2:65" s="1" customFormat="1" ht="16.5" customHeight="1">
      <c r="B148" s="118"/>
      <c r="C148" s="119" t="s">
        <v>155</v>
      </c>
      <c r="D148" s="119" t="s">
        <v>115</v>
      </c>
      <c r="E148" s="120" t="s">
        <v>627</v>
      </c>
      <c r="F148" s="121" t="s">
        <v>628</v>
      </c>
      <c r="G148" s="122" t="s">
        <v>128</v>
      </c>
      <c r="H148" s="123">
        <v>9</v>
      </c>
      <c r="I148" s="354"/>
      <c r="J148" s="354">
        <f>ROUND(I148*H148,2)</f>
        <v>0</v>
      </c>
      <c r="K148" s="121" t="s">
        <v>119</v>
      </c>
      <c r="L148" s="27"/>
      <c r="M148" s="124" t="s">
        <v>1</v>
      </c>
      <c r="N148" s="125" t="s">
        <v>32</v>
      </c>
      <c r="O148" s="126">
        <v>2.9609999999999999</v>
      </c>
      <c r="P148" s="126">
        <f>O148*H148</f>
        <v>26.649000000000001</v>
      </c>
      <c r="Q148" s="126">
        <v>0</v>
      </c>
      <c r="R148" s="126">
        <f>Q148*H148</f>
        <v>0</v>
      </c>
      <c r="S148" s="126">
        <v>0</v>
      </c>
      <c r="T148" s="127">
        <f>S148*H148</f>
        <v>0</v>
      </c>
      <c r="AR148" s="128" t="s">
        <v>120</v>
      </c>
      <c r="AT148" s="128" t="s">
        <v>115</v>
      </c>
      <c r="AU148" s="128" t="s">
        <v>121</v>
      </c>
      <c r="AY148" s="15" t="s">
        <v>113</v>
      </c>
      <c r="BE148" s="129">
        <f>IF(N148="základná",J148,0)</f>
        <v>0</v>
      </c>
      <c r="BF148" s="129">
        <f>IF(N148="znížená",J148,0)</f>
        <v>0</v>
      </c>
      <c r="BG148" s="129">
        <f>IF(N148="zákl. prenesená",J148,0)</f>
        <v>0</v>
      </c>
      <c r="BH148" s="129">
        <f>IF(N148="zníž. prenesená",J148,0)</f>
        <v>0</v>
      </c>
      <c r="BI148" s="129">
        <f>IF(N148="nulová",J148,0)</f>
        <v>0</v>
      </c>
      <c r="BJ148" s="15" t="s">
        <v>121</v>
      </c>
      <c r="BK148" s="130">
        <f>ROUND(I148*H148,3)</f>
        <v>0</v>
      </c>
      <c r="BL148" s="15" t="s">
        <v>120</v>
      </c>
      <c r="BM148" s="128" t="s">
        <v>629</v>
      </c>
    </row>
    <row r="149" spans="2:65" s="12" customFormat="1">
      <c r="B149" s="131"/>
      <c r="D149" s="132" t="s">
        <v>123</v>
      </c>
      <c r="E149" s="133" t="s">
        <v>1</v>
      </c>
      <c r="F149" s="134" t="s">
        <v>630</v>
      </c>
      <c r="H149" s="135">
        <v>9</v>
      </c>
      <c r="I149" s="355"/>
      <c r="J149" s="355"/>
      <c r="L149" s="131"/>
      <c r="M149" s="136"/>
      <c r="N149" s="137"/>
      <c r="O149" s="137"/>
      <c r="P149" s="137"/>
      <c r="Q149" s="137"/>
      <c r="R149" s="137"/>
      <c r="S149" s="137"/>
      <c r="T149" s="138"/>
      <c r="AT149" s="133" t="s">
        <v>123</v>
      </c>
      <c r="AU149" s="133" t="s">
        <v>121</v>
      </c>
      <c r="AV149" s="12" t="s">
        <v>121</v>
      </c>
      <c r="AW149" s="12" t="s">
        <v>22</v>
      </c>
      <c r="AX149" s="12" t="s">
        <v>66</v>
      </c>
      <c r="AY149" s="133" t="s">
        <v>113</v>
      </c>
    </row>
    <row r="150" spans="2:65" s="13" customFormat="1">
      <c r="B150" s="139"/>
      <c r="D150" s="132" t="s">
        <v>123</v>
      </c>
      <c r="E150" s="140" t="s">
        <v>1</v>
      </c>
      <c r="F150" s="141" t="s">
        <v>125</v>
      </c>
      <c r="H150" s="142">
        <v>9</v>
      </c>
      <c r="I150" s="356"/>
      <c r="J150" s="356"/>
      <c r="L150" s="139"/>
      <c r="M150" s="143"/>
      <c r="N150" s="144"/>
      <c r="O150" s="144"/>
      <c r="P150" s="144"/>
      <c r="Q150" s="144"/>
      <c r="R150" s="144"/>
      <c r="S150" s="144"/>
      <c r="T150" s="145"/>
      <c r="AT150" s="140" t="s">
        <v>123</v>
      </c>
      <c r="AU150" s="140" t="s">
        <v>121</v>
      </c>
      <c r="AV150" s="13" t="s">
        <v>120</v>
      </c>
      <c r="AW150" s="13" t="s">
        <v>22</v>
      </c>
      <c r="AX150" s="13" t="s">
        <v>74</v>
      </c>
      <c r="AY150" s="140" t="s">
        <v>113</v>
      </c>
    </row>
    <row r="151" spans="2:65" s="1" customFormat="1" ht="16.5" customHeight="1">
      <c r="B151" s="118"/>
      <c r="C151" s="119" t="s">
        <v>159</v>
      </c>
      <c r="D151" s="119" t="s">
        <v>115</v>
      </c>
      <c r="E151" s="120" t="s">
        <v>631</v>
      </c>
      <c r="F151" s="121" t="s">
        <v>632</v>
      </c>
      <c r="G151" s="122" t="s">
        <v>128</v>
      </c>
      <c r="H151" s="123">
        <v>9</v>
      </c>
      <c r="I151" s="354"/>
      <c r="J151" s="354">
        <f>ROUND(I151*H151,2)</f>
        <v>0</v>
      </c>
      <c r="K151" s="121" t="s">
        <v>119</v>
      </c>
      <c r="L151" s="27"/>
      <c r="M151" s="124" t="s">
        <v>1</v>
      </c>
      <c r="N151" s="125" t="s">
        <v>32</v>
      </c>
      <c r="O151" s="126">
        <v>0.44700000000000001</v>
      </c>
      <c r="P151" s="126">
        <f>O151*H151</f>
        <v>4.0229999999999997</v>
      </c>
      <c r="Q151" s="126">
        <v>0</v>
      </c>
      <c r="R151" s="126">
        <f>Q151*H151</f>
        <v>0</v>
      </c>
      <c r="S151" s="126">
        <v>0</v>
      </c>
      <c r="T151" s="127">
        <f>S151*H151</f>
        <v>0</v>
      </c>
      <c r="AR151" s="128" t="s">
        <v>120</v>
      </c>
      <c r="AT151" s="128" t="s">
        <v>115</v>
      </c>
      <c r="AU151" s="128" t="s">
        <v>121</v>
      </c>
      <c r="AY151" s="15" t="s">
        <v>113</v>
      </c>
      <c r="BE151" s="129">
        <f>IF(N151="základná",J151,0)</f>
        <v>0</v>
      </c>
      <c r="BF151" s="129">
        <f>IF(N151="znížená",J151,0)</f>
        <v>0</v>
      </c>
      <c r="BG151" s="129">
        <f>IF(N151="zákl. prenesená",J151,0)</f>
        <v>0</v>
      </c>
      <c r="BH151" s="129">
        <f>IF(N151="zníž. prenesená",J151,0)</f>
        <v>0</v>
      </c>
      <c r="BI151" s="129">
        <f>IF(N151="nulová",J151,0)</f>
        <v>0</v>
      </c>
      <c r="BJ151" s="15" t="s">
        <v>121</v>
      </c>
      <c r="BK151" s="130">
        <f>ROUND(I151*H151,3)</f>
        <v>0</v>
      </c>
      <c r="BL151" s="15" t="s">
        <v>120</v>
      </c>
      <c r="BM151" s="128" t="s">
        <v>633</v>
      </c>
    </row>
    <row r="152" spans="2:65" s="1" customFormat="1" ht="36" customHeight="1">
      <c r="B152" s="118"/>
      <c r="C152" s="119" t="s">
        <v>164</v>
      </c>
      <c r="D152" s="119" t="s">
        <v>115</v>
      </c>
      <c r="E152" s="120" t="s">
        <v>160</v>
      </c>
      <c r="F152" s="121" t="s">
        <v>161</v>
      </c>
      <c r="G152" s="122" t="s">
        <v>128</v>
      </c>
      <c r="H152" s="123">
        <v>167.39599999999999</v>
      </c>
      <c r="I152" s="354"/>
      <c r="J152" s="354">
        <f>ROUND(I152*H152,2)</f>
        <v>0</v>
      </c>
      <c r="K152" s="121" t="s">
        <v>119</v>
      </c>
      <c r="L152" s="27"/>
      <c r="M152" s="124" t="s">
        <v>1</v>
      </c>
      <c r="N152" s="125" t="s">
        <v>32</v>
      </c>
      <c r="O152" s="126">
        <v>4.4999999999999998E-2</v>
      </c>
      <c r="P152" s="126">
        <f>O152*H152</f>
        <v>7.5328200000000001</v>
      </c>
      <c r="Q152" s="126">
        <v>0</v>
      </c>
      <c r="R152" s="126">
        <f>Q152*H152</f>
        <v>0</v>
      </c>
      <c r="S152" s="126">
        <v>0</v>
      </c>
      <c r="T152" s="127">
        <f>S152*H152</f>
        <v>0</v>
      </c>
      <c r="AR152" s="128" t="s">
        <v>120</v>
      </c>
      <c r="AT152" s="128" t="s">
        <v>115</v>
      </c>
      <c r="AU152" s="128" t="s">
        <v>121</v>
      </c>
      <c r="AY152" s="15" t="s">
        <v>113</v>
      </c>
      <c r="BE152" s="129">
        <f>IF(N152="základná",J152,0)</f>
        <v>0</v>
      </c>
      <c r="BF152" s="129">
        <f>IF(N152="znížená",J152,0)</f>
        <v>0</v>
      </c>
      <c r="BG152" s="129">
        <f>IF(N152="zákl. prenesená",J152,0)</f>
        <v>0</v>
      </c>
      <c r="BH152" s="129">
        <f>IF(N152="zníž. prenesená",J152,0)</f>
        <v>0</v>
      </c>
      <c r="BI152" s="129">
        <f>IF(N152="nulová",J152,0)</f>
        <v>0</v>
      </c>
      <c r="BJ152" s="15" t="s">
        <v>121</v>
      </c>
      <c r="BK152" s="130">
        <f>ROUND(I152*H152,3)</f>
        <v>0</v>
      </c>
      <c r="BL152" s="15" t="s">
        <v>120</v>
      </c>
      <c r="BM152" s="128" t="s">
        <v>634</v>
      </c>
    </row>
    <row r="153" spans="2:65" s="12" customFormat="1">
      <c r="B153" s="131"/>
      <c r="D153" s="132" t="s">
        <v>123</v>
      </c>
      <c r="E153" s="133" t="s">
        <v>1</v>
      </c>
      <c r="F153" s="134" t="s">
        <v>635</v>
      </c>
      <c r="H153" s="135">
        <v>167.39599999999999</v>
      </c>
      <c r="I153" s="355"/>
      <c r="J153" s="355"/>
      <c r="L153" s="131"/>
      <c r="M153" s="136"/>
      <c r="N153" s="137"/>
      <c r="O153" s="137"/>
      <c r="P153" s="137"/>
      <c r="Q153" s="137"/>
      <c r="R153" s="137"/>
      <c r="S153" s="137"/>
      <c r="T153" s="138"/>
      <c r="AT153" s="133" t="s">
        <v>123</v>
      </c>
      <c r="AU153" s="133" t="s">
        <v>121</v>
      </c>
      <c r="AV153" s="12" t="s">
        <v>121</v>
      </c>
      <c r="AW153" s="12" t="s">
        <v>22</v>
      </c>
      <c r="AX153" s="12" t="s">
        <v>66</v>
      </c>
      <c r="AY153" s="133" t="s">
        <v>113</v>
      </c>
    </row>
    <row r="154" spans="2:65" s="13" customFormat="1">
      <c r="B154" s="139"/>
      <c r="D154" s="132" t="s">
        <v>123</v>
      </c>
      <c r="E154" s="140" t="s">
        <v>1</v>
      </c>
      <c r="F154" s="141" t="s">
        <v>125</v>
      </c>
      <c r="H154" s="142">
        <v>167.39599999999999</v>
      </c>
      <c r="I154" s="356"/>
      <c r="J154" s="356"/>
      <c r="L154" s="139"/>
      <c r="M154" s="143"/>
      <c r="N154" s="144"/>
      <c r="O154" s="144"/>
      <c r="P154" s="144"/>
      <c r="Q154" s="144"/>
      <c r="R154" s="144"/>
      <c r="S154" s="144"/>
      <c r="T154" s="145"/>
      <c r="AT154" s="140" t="s">
        <v>123</v>
      </c>
      <c r="AU154" s="140" t="s">
        <v>121</v>
      </c>
      <c r="AV154" s="13" t="s">
        <v>120</v>
      </c>
      <c r="AW154" s="13" t="s">
        <v>22</v>
      </c>
      <c r="AX154" s="13" t="s">
        <v>74</v>
      </c>
      <c r="AY154" s="140" t="s">
        <v>113</v>
      </c>
    </row>
    <row r="155" spans="2:65" s="1" customFormat="1" ht="47.4" customHeight="1">
      <c r="B155" s="118"/>
      <c r="C155" s="119" t="s">
        <v>169</v>
      </c>
      <c r="D155" s="119" t="s">
        <v>115</v>
      </c>
      <c r="E155" s="120" t="s">
        <v>165</v>
      </c>
      <c r="F155" s="121" t="s">
        <v>166</v>
      </c>
      <c r="G155" s="122" t="s">
        <v>128</v>
      </c>
      <c r="H155" s="123">
        <v>836.98</v>
      </c>
      <c r="I155" s="354"/>
      <c r="J155" s="354">
        <f>ROUND(I155*H155,2)</f>
        <v>0</v>
      </c>
      <c r="K155" s="121" t="s">
        <v>119</v>
      </c>
      <c r="L155" s="27"/>
      <c r="M155" s="124" t="s">
        <v>1</v>
      </c>
      <c r="N155" s="125" t="s">
        <v>32</v>
      </c>
      <c r="O155" s="126">
        <v>3.0000000000000001E-3</v>
      </c>
      <c r="P155" s="126">
        <f>O155*H155</f>
        <v>2.5109400000000002</v>
      </c>
      <c r="Q155" s="126">
        <v>0</v>
      </c>
      <c r="R155" s="126">
        <f>Q155*H155</f>
        <v>0</v>
      </c>
      <c r="S155" s="126">
        <v>0</v>
      </c>
      <c r="T155" s="127">
        <f>S155*H155</f>
        <v>0</v>
      </c>
      <c r="AR155" s="128" t="s">
        <v>120</v>
      </c>
      <c r="AT155" s="128" t="s">
        <v>115</v>
      </c>
      <c r="AU155" s="128" t="s">
        <v>121</v>
      </c>
      <c r="AY155" s="15" t="s">
        <v>113</v>
      </c>
      <c r="BE155" s="129">
        <f>IF(N155="základná",J155,0)</f>
        <v>0</v>
      </c>
      <c r="BF155" s="129">
        <f>IF(N155="znížená",J155,0)</f>
        <v>0</v>
      </c>
      <c r="BG155" s="129">
        <f>IF(N155="zákl. prenesená",J155,0)</f>
        <v>0</v>
      </c>
      <c r="BH155" s="129">
        <f>IF(N155="zníž. prenesená",J155,0)</f>
        <v>0</v>
      </c>
      <c r="BI155" s="129">
        <f>IF(N155="nulová",J155,0)</f>
        <v>0</v>
      </c>
      <c r="BJ155" s="15" t="s">
        <v>121</v>
      </c>
      <c r="BK155" s="130">
        <f>ROUND(I155*H155,3)</f>
        <v>0</v>
      </c>
      <c r="BL155" s="15" t="s">
        <v>120</v>
      </c>
      <c r="BM155" s="128" t="s">
        <v>636</v>
      </c>
    </row>
    <row r="156" spans="2:65" s="12" customFormat="1">
      <c r="B156" s="131"/>
      <c r="D156" s="132" t="s">
        <v>123</v>
      </c>
      <c r="F156" s="134" t="s">
        <v>637</v>
      </c>
      <c r="H156" s="135">
        <v>836.98</v>
      </c>
      <c r="I156" s="355"/>
      <c r="J156" s="355"/>
      <c r="L156" s="131"/>
      <c r="M156" s="136"/>
      <c r="N156" s="137"/>
      <c r="O156" s="137"/>
      <c r="P156" s="137"/>
      <c r="Q156" s="137"/>
      <c r="R156" s="137"/>
      <c r="S156" s="137"/>
      <c r="T156" s="138"/>
      <c r="AT156" s="133" t="s">
        <v>123</v>
      </c>
      <c r="AU156" s="133" t="s">
        <v>121</v>
      </c>
      <c r="AV156" s="12" t="s">
        <v>121</v>
      </c>
      <c r="AW156" s="12" t="s">
        <v>3</v>
      </c>
      <c r="AX156" s="12" t="s">
        <v>74</v>
      </c>
      <c r="AY156" s="133" t="s">
        <v>113</v>
      </c>
    </row>
    <row r="157" spans="2:65" s="1" customFormat="1" ht="24" customHeight="1">
      <c r="B157" s="118"/>
      <c r="C157" s="119" t="s">
        <v>174</v>
      </c>
      <c r="D157" s="119" t="s">
        <v>115</v>
      </c>
      <c r="E157" s="120" t="s">
        <v>170</v>
      </c>
      <c r="F157" s="121" t="s">
        <v>171</v>
      </c>
      <c r="G157" s="122" t="s">
        <v>128</v>
      </c>
      <c r="H157" s="123">
        <v>167.39599999999999</v>
      </c>
      <c r="I157" s="354"/>
      <c r="J157" s="354">
        <f>ROUND(I157*H157,2)</f>
        <v>0</v>
      </c>
      <c r="K157" s="121" t="s">
        <v>119</v>
      </c>
      <c r="L157" s="27"/>
      <c r="M157" s="124" t="s">
        <v>1</v>
      </c>
      <c r="N157" s="125" t="s">
        <v>32</v>
      </c>
      <c r="O157" s="126">
        <v>7.0000000000000001E-3</v>
      </c>
      <c r="P157" s="126">
        <f>O157*H157</f>
        <v>1.17177</v>
      </c>
      <c r="Q157" s="126">
        <v>0</v>
      </c>
      <c r="R157" s="126">
        <f>Q157*H157</f>
        <v>0</v>
      </c>
      <c r="S157" s="126">
        <v>0</v>
      </c>
      <c r="T157" s="127">
        <f>S157*H157</f>
        <v>0</v>
      </c>
      <c r="AR157" s="128" t="s">
        <v>120</v>
      </c>
      <c r="AT157" s="128" t="s">
        <v>115</v>
      </c>
      <c r="AU157" s="128" t="s">
        <v>121</v>
      </c>
      <c r="AY157" s="15" t="s">
        <v>113</v>
      </c>
      <c r="BE157" s="129">
        <f>IF(N157="základná",J157,0)</f>
        <v>0</v>
      </c>
      <c r="BF157" s="129">
        <f>IF(N157="znížená",J157,0)</f>
        <v>0</v>
      </c>
      <c r="BG157" s="129">
        <f>IF(N157="zákl. prenesená",J157,0)</f>
        <v>0</v>
      </c>
      <c r="BH157" s="129">
        <f>IF(N157="zníž. prenesená",J157,0)</f>
        <v>0</v>
      </c>
      <c r="BI157" s="129">
        <f>IF(N157="nulová",J157,0)</f>
        <v>0</v>
      </c>
      <c r="BJ157" s="15" t="s">
        <v>121</v>
      </c>
      <c r="BK157" s="130">
        <f>ROUND(I157*H157,3)</f>
        <v>0</v>
      </c>
      <c r="BL157" s="15" t="s">
        <v>120</v>
      </c>
      <c r="BM157" s="128" t="s">
        <v>638</v>
      </c>
    </row>
    <row r="158" spans="2:65" s="1" customFormat="1" ht="24" customHeight="1">
      <c r="B158" s="118"/>
      <c r="C158" s="119" t="s">
        <v>180</v>
      </c>
      <c r="D158" s="119" t="s">
        <v>115</v>
      </c>
      <c r="E158" s="120" t="s">
        <v>181</v>
      </c>
      <c r="F158" s="121" t="s">
        <v>182</v>
      </c>
      <c r="G158" s="122" t="s">
        <v>177</v>
      </c>
      <c r="H158" s="123">
        <v>284.57299999999998</v>
      </c>
      <c r="I158" s="354"/>
      <c r="J158" s="354">
        <f>ROUND(I158*H158,2)</f>
        <v>0</v>
      </c>
      <c r="K158" s="121" t="s">
        <v>119</v>
      </c>
      <c r="L158" s="27"/>
      <c r="M158" s="124" t="s">
        <v>1</v>
      </c>
      <c r="N158" s="125" t="s">
        <v>32</v>
      </c>
      <c r="O158" s="126">
        <v>0</v>
      </c>
      <c r="P158" s="126">
        <f>O158*H158</f>
        <v>0</v>
      </c>
      <c r="Q158" s="126">
        <v>0</v>
      </c>
      <c r="R158" s="126">
        <f>Q158*H158</f>
        <v>0</v>
      </c>
      <c r="S158" s="126">
        <v>0</v>
      </c>
      <c r="T158" s="127">
        <f>S158*H158</f>
        <v>0</v>
      </c>
      <c r="AR158" s="128" t="s">
        <v>120</v>
      </c>
      <c r="AT158" s="128" t="s">
        <v>115</v>
      </c>
      <c r="AU158" s="128" t="s">
        <v>121</v>
      </c>
      <c r="AY158" s="15" t="s">
        <v>113</v>
      </c>
      <c r="BE158" s="129">
        <f>IF(N158="základná",J158,0)</f>
        <v>0</v>
      </c>
      <c r="BF158" s="129">
        <f>IF(N158="znížená",J158,0)</f>
        <v>0</v>
      </c>
      <c r="BG158" s="129">
        <f>IF(N158="zákl. prenesená",J158,0)</f>
        <v>0</v>
      </c>
      <c r="BH158" s="129">
        <f>IF(N158="zníž. prenesená",J158,0)</f>
        <v>0</v>
      </c>
      <c r="BI158" s="129">
        <f>IF(N158="nulová",J158,0)</f>
        <v>0</v>
      </c>
      <c r="BJ158" s="15" t="s">
        <v>121</v>
      </c>
      <c r="BK158" s="130">
        <f>ROUND(I158*H158,3)</f>
        <v>0</v>
      </c>
      <c r="BL158" s="15" t="s">
        <v>120</v>
      </c>
      <c r="BM158" s="128" t="s">
        <v>639</v>
      </c>
    </row>
    <row r="159" spans="2:65" s="12" customFormat="1">
      <c r="B159" s="131"/>
      <c r="D159" s="132" t="s">
        <v>123</v>
      </c>
      <c r="E159" s="133" t="s">
        <v>1</v>
      </c>
      <c r="F159" s="134" t="s">
        <v>640</v>
      </c>
      <c r="H159" s="135">
        <v>284.57299999999998</v>
      </c>
      <c r="I159" s="355"/>
      <c r="J159" s="355"/>
      <c r="L159" s="131"/>
      <c r="M159" s="136"/>
      <c r="N159" s="137"/>
      <c r="O159" s="137"/>
      <c r="P159" s="137"/>
      <c r="Q159" s="137"/>
      <c r="R159" s="137"/>
      <c r="S159" s="137"/>
      <c r="T159" s="138"/>
      <c r="AT159" s="133" t="s">
        <v>123</v>
      </c>
      <c r="AU159" s="133" t="s">
        <v>121</v>
      </c>
      <c r="AV159" s="12" t="s">
        <v>121</v>
      </c>
      <c r="AW159" s="12" t="s">
        <v>22</v>
      </c>
      <c r="AX159" s="12" t="s">
        <v>66</v>
      </c>
      <c r="AY159" s="133" t="s">
        <v>113</v>
      </c>
    </row>
    <row r="160" spans="2:65" s="13" customFormat="1">
      <c r="B160" s="139"/>
      <c r="D160" s="132" t="s">
        <v>123</v>
      </c>
      <c r="E160" s="140" t="s">
        <v>1</v>
      </c>
      <c r="F160" s="141" t="s">
        <v>125</v>
      </c>
      <c r="H160" s="142">
        <v>284.57299999999998</v>
      </c>
      <c r="I160" s="356"/>
      <c r="J160" s="356"/>
      <c r="L160" s="139"/>
      <c r="M160" s="143"/>
      <c r="N160" s="144"/>
      <c r="O160" s="144"/>
      <c r="P160" s="144"/>
      <c r="Q160" s="144"/>
      <c r="R160" s="144"/>
      <c r="S160" s="144"/>
      <c r="T160" s="145"/>
      <c r="AT160" s="140" t="s">
        <v>123</v>
      </c>
      <c r="AU160" s="140" t="s">
        <v>121</v>
      </c>
      <c r="AV160" s="13" t="s">
        <v>120</v>
      </c>
      <c r="AW160" s="13" t="s">
        <v>22</v>
      </c>
      <c r="AX160" s="13" t="s">
        <v>74</v>
      </c>
      <c r="AY160" s="140" t="s">
        <v>113</v>
      </c>
    </row>
    <row r="161" spans="2:65" s="1" customFormat="1" ht="24" customHeight="1">
      <c r="B161" s="118"/>
      <c r="C161" s="119" t="s">
        <v>185</v>
      </c>
      <c r="D161" s="119" t="s">
        <v>115</v>
      </c>
      <c r="E161" s="120" t="s">
        <v>186</v>
      </c>
      <c r="F161" s="121" t="s">
        <v>187</v>
      </c>
      <c r="G161" s="122" t="s">
        <v>188</v>
      </c>
      <c r="H161" s="123">
        <v>205.16</v>
      </c>
      <c r="I161" s="354"/>
      <c r="J161" s="354">
        <f>ROUND(I161*H161,2)</f>
        <v>0</v>
      </c>
      <c r="K161" s="121" t="s">
        <v>119</v>
      </c>
      <c r="L161" s="27"/>
      <c r="M161" s="124" t="s">
        <v>1</v>
      </c>
      <c r="N161" s="125" t="s">
        <v>32</v>
      </c>
      <c r="O161" s="126">
        <v>0.23400000000000001</v>
      </c>
      <c r="P161" s="126">
        <f>O161*H161</f>
        <v>48.007440000000003</v>
      </c>
      <c r="Q161" s="126">
        <v>0</v>
      </c>
      <c r="R161" s="126">
        <f>Q161*H161</f>
        <v>0</v>
      </c>
      <c r="S161" s="126">
        <v>0</v>
      </c>
      <c r="T161" s="127">
        <f>S161*H161</f>
        <v>0</v>
      </c>
      <c r="AR161" s="128" t="s">
        <v>120</v>
      </c>
      <c r="AT161" s="128" t="s">
        <v>115</v>
      </c>
      <c r="AU161" s="128" t="s">
        <v>121</v>
      </c>
      <c r="AY161" s="15" t="s">
        <v>113</v>
      </c>
      <c r="BE161" s="129">
        <f>IF(N161="základná",J161,0)</f>
        <v>0</v>
      </c>
      <c r="BF161" s="129">
        <f>IF(N161="znížená",J161,0)</f>
        <v>0</v>
      </c>
      <c r="BG161" s="129">
        <f>IF(N161="zákl. prenesená",J161,0)</f>
        <v>0</v>
      </c>
      <c r="BH161" s="129">
        <f>IF(N161="zníž. prenesená",J161,0)</f>
        <v>0</v>
      </c>
      <c r="BI161" s="129">
        <f>IF(N161="nulová",J161,0)</f>
        <v>0</v>
      </c>
      <c r="BJ161" s="15" t="s">
        <v>121</v>
      </c>
      <c r="BK161" s="130">
        <f>ROUND(I161*H161,3)</f>
        <v>0</v>
      </c>
      <c r="BL161" s="15" t="s">
        <v>120</v>
      </c>
      <c r="BM161" s="128" t="s">
        <v>641</v>
      </c>
    </row>
    <row r="162" spans="2:65" s="1" customFormat="1" ht="16.5" customHeight="1">
      <c r="B162" s="118"/>
      <c r="C162" s="146" t="s">
        <v>190</v>
      </c>
      <c r="D162" s="146" t="s">
        <v>191</v>
      </c>
      <c r="E162" s="147" t="s">
        <v>192</v>
      </c>
      <c r="F162" s="148" t="s">
        <v>193</v>
      </c>
      <c r="G162" s="149" t="s">
        <v>194</v>
      </c>
      <c r="H162" s="150">
        <v>6.1550000000000002</v>
      </c>
      <c r="I162" s="357"/>
      <c r="J162" s="357">
        <f>ROUND(I162*H162,2)</f>
        <v>0</v>
      </c>
      <c r="K162" s="148" t="s">
        <v>119</v>
      </c>
      <c r="L162" s="151"/>
      <c r="M162" s="152" t="s">
        <v>1</v>
      </c>
      <c r="N162" s="153" t="s">
        <v>32</v>
      </c>
      <c r="O162" s="126">
        <v>0</v>
      </c>
      <c r="P162" s="126">
        <f>O162*H162</f>
        <v>0</v>
      </c>
      <c r="Q162" s="126">
        <v>1E-3</v>
      </c>
      <c r="R162" s="126">
        <f>Q162*H162</f>
        <v>6.1599999999999997E-3</v>
      </c>
      <c r="S162" s="126">
        <v>0</v>
      </c>
      <c r="T162" s="127">
        <f>S162*H162</f>
        <v>0</v>
      </c>
      <c r="AR162" s="128" t="s">
        <v>155</v>
      </c>
      <c r="AT162" s="128" t="s">
        <v>191</v>
      </c>
      <c r="AU162" s="128" t="s">
        <v>121</v>
      </c>
      <c r="AY162" s="15" t="s">
        <v>113</v>
      </c>
      <c r="BE162" s="129">
        <f>IF(N162="základná",J162,0)</f>
        <v>0</v>
      </c>
      <c r="BF162" s="129">
        <f>IF(N162="znížená",J162,0)</f>
        <v>0</v>
      </c>
      <c r="BG162" s="129">
        <f>IF(N162="zákl. prenesená",J162,0)</f>
        <v>0</v>
      </c>
      <c r="BH162" s="129">
        <f>IF(N162="zníž. prenesená",J162,0)</f>
        <v>0</v>
      </c>
      <c r="BI162" s="129">
        <f>IF(N162="nulová",J162,0)</f>
        <v>0</v>
      </c>
      <c r="BJ162" s="15" t="s">
        <v>121</v>
      </c>
      <c r="BK162" s="130">
        <f>ROUND(I162*H162,3)</f>
        <v>0</v>
      </c>
      <c r="BL162" s="15" t="s">
        <v>120</v>
      </c>
      <c r="BM162" s="128" t="s">
        <v>642</v>
      </c>
    </row>
    <row r="163" spans="2:65" s="12" customFormat="1">
      <c r="B163" s="131"/>
      <c r="D163" s="132" t="s">
        <v>123</v>
      </c>
      <c r="F163" s="134" t="s">
        <v>643</v>
      </c>
      <c r="H163" s="135">
        <v>6.1550000000000002</v>
      </c>
      <c r="I163" s="355"/>
      <c r="J163" s="355"/>
      <c r="L163" s="131"/>
      <c r="M163" s="136"/>
      <c r="N163" s="137"/>
      <c r="O163" s="137"/>
      <c r="P163" s="137"/>
      <c r="Q163" s="137"/>
      <c r="R163" s="137"/>
      <c r="S163" s="137"/>
      <c r="T163" s="138"/>
      <c r="AT163" s="133" t="s">
        <v>123</v>
      </c>
      <c r="AU163" s="133" t="s">
        <v>121</v>
      </c>
      <c r="AV163" s="12" t="s">
        <v>121</v>
      </c>
      <c r="AW163" s="12" t="s">
        <v>3</v>
      </c>
      <c r="AX163" s="12" t="s">
        <v>74</v>
      </c>
      <c r="AY163" s="133" t="s">
        <v>113</v>
      </c>
    </row>
    <row r="164" spans="2:65" s="1" customFormat="1" ht="24" customHeight="1">
      <c r="B164" s="118"/>
      <c r="C164" s="119" t="s">
        <v>197</v>
      </c>
      <c r="D164" s="119" t="s">
        <v>115</v>
      </c>
      <c r="E164" s="120" t="s">
        <v>198</v>
      </c>
      <c r="F164" s="121" t="s">
        <v>199</v>
      </c>
      <c r="G164" s="122" t="s">
        <v>188</v>
      </c>
      <c r="H164" s="123">
        <v>451.35</v>
      </c>
      <c r="I164" s="354"/>
      <c r="J164" s="354">
        <f>ROUND(I164*H164,2)</f>
        <v>0</v>
      </c>
      <c r="K164" s="121" t="s">
        <v>119</v>
      </c>
      <c r="L164" s="27"/>
      <c r="M164" s="124" t="s">
        <v>1</v>
      </c>
      <c r="N164" s="125" t="s">
        <v>32</v>
      </c>
      <c r="O164" s="126">
        <v>1.7000000000000001E-2</v>
      </c>
      <c r="P164" s="126">
        <f>O164*H164</f>
        <v>7.6729500000000002</v>
      </c>
      <c r="Q164" s="126">
        <v>0</v>
      </c>
      <c r="R164" s="126">
        <f>Q164*H164</f>
        <v>0</v>
      </c>
      <c r="S164" s="126">
        <v>0</v>
      </c>
      <c r="T164" s="127">
        <f>S164*H164</f>
        <v>0</v>
      </c>
      <c r="AR164" s="128" t="s">
        <v>120</v>
      </c>
      <c r="AT164" s="128" t="s">
        <v>115</v>
      </c>
      <c r="AU164" s="128" t="s">
        <v>121</v>
      </c>
      <c r="AY164" s="15" t="s">
        <v>113</v>
      </c>
      <c r="BE164" s="129">
        <f>IF(N164="základná",J164,0)</f>
        <v>0</v>
      </c>
      <c r="BF164" s="129">
        <f>IF(N164="znížená",J164,0)</f>
        <v>0</v>
      </c>
      <c r="BG164" s="129">
        <f>IF(N164="zákl. prenesená",J164,0)</f>
        <v>0</v>
      </c>
      <c r="BH164" s="129">
        <f>IF(N164="zníž. prenesená",J164,0)</f>
        <v>0</v>
      </c>
      <c r="BI164" s="129">
        <f>IF(N164="nulová",J164,0)</f>
        <v>0</v>
      </c>
      <c r="BJ164" s="15" t="s">
        <v>121</v>
      </c>
      <c r="BK164" s="130">
        <f>ROUND(I164*H164,3)</f>
        <v>0</v>
      </c>
      <c r="BL164" s="15" t="s">
        <v>120</v>
      </c>
      <c r="BM164" s="128" t="s">
        <v>644</v>
      </c>
    </row>
    <row r="165" spans="2:65" s="12" customFormat="1">
      <c r="B165" s="131"/>
      <c r="D165" s="132" t="s">
        <v>123</v>
      </c>
      <c r="E165" s="133" t="s">
        <v>1</v>
      </c>
      <c r="F165" s="134" t="s">
        <v>645</v>
      </c>
      <c r="H165" s="135">
        <v>451.35</v>
      </c>
      <c r="I165" s="355"/>
      <c r="J165" s="355"/>
      <c r="L165" s="131"/>
      <c r="M165" s="136"/>
      <c r="N165" s="137"/>
      <c r="O165" s="137"/>
      <c r="P165" s="137"/>
      <c r="Q165" s="137"/>
      <c r="R165" s="137"/>
      <c r="S165" s="137"/>
      <c r="T165" s="138"/>
      <c r="AT165" s="133" t="s">
        <v>123</v>
      </c>
      <c r="AU165" s="133" t="s">
        <v>121</v>
      </c>
      <c r="AV165" s="12" t="s">
        <v>121</v>
      </c>
      <c r="AW165" s="12" t="s">
        <v>22</v>
      </c>
      <c r="AX165" s="12" t="s">
        <v>66</v>
      </c>
      <c r="AY165" s="133" t="s">
        <v>113</v>
      </c>
    </row>
    <row r="166" spans="2:65" s="13" customFormat="1">
      <c r="B166" s="139"/>
      <c r="D166" s="132" t="s">
        <v>123</v>
      </c>
      <c r="E166" s="140" t="s">
        <v>1</v>
      </c>
      <c r="F166" s="141" t="s">
        <v>125</v>
      </c>
      <c r="H166" s="142">
        <v>451.35</v>
      </c>
      <c r="I166" s="356"/>
      <c r="J166" s="356"/>
      <c r="L166" s="139"/>
      <c r="M166" s="143"/>
      <c r="N166" s="144"/>
      <c r="O166" s="144"/>
      <c r="P166" s="144"/>
      <c r="Q166" s="144"/>
      <c r="R166" s="144"/>
      <c r="S166" s="144"/>
      <c r="T166" s="145"/>
      <c r="AT166" s="140" t="s">
        <v>123</v>
      </c>
      <c r="AU166" s="140" t="s">
        <v>121</v>
      </c>
      <c r="AV166" s="13" t="s">
        <v>120</v>
      </c>
      <c r="AW166" s="13" t="s">
        <v>22</v>
      </c>
      <c r="AX166" s="13" t="s">
        <v>74</v>
      </c>
      <c r="AY166" s="140" t="s">
        <v>113</v>
      </c>
    </row>
    <row r="167" spans="2:65" s="1" customFormat="1" ht="24" customHeight="1">
      <c r="B167" s="118"/>
      <c r="C167" s="119" t="s">
        <v>201</v>
      </c>
      <c r="D167" s="119" t="s">
        <v>115</v>
      </c>
      <c r="E167" s="120" t="s">
        <v>202</v>
      </c>
      <c r="F167" s="121" t="s">
        <v>203</v>
      </c>
      <c r="G167" s="122" t="s">
        <v>188</v>
      </c>
      <c r="H167" s="123">
        <v>205.16</v>
      </c>
      <c r="I167" s="354"/>
      <c r="J167" s="354">
        <f>ROUND(I167*H167,2)</f>
        <v>0</v>
      </c>
      <c r="K167" s="121" t="s">
        <v>119</v>
      </c>
      <c r="L167" s="27"/>
      <c r="M167" s="124" t="s">
        <v>1</v>
      </c>
      <c r="N167" s="125" t="s">
        <v>32</v>
      </c>
      <c r="O167" s="126">
        <v>1.7999999999999999E-2</v>
      </c>
      <c r="P167" s="126">
        <f>O167*H167</f>
        <v>3.6928800000000002</v>
      </c>
      <c r="Q167" s="126">
        <v>0</v>
      </c>
      <c r="R167" s="126">
        <f>Q167*H167</f>
        <v>0</v>
      </c>
      <c r="S167" s="126">
        <v>0</v>
      </c>
      <c r="T167" s="127">
        <f>S167*H167</f>
        <v>0</v>
      </c>
      <c r="AR167" s="128" t="s">
        <v>120</v>
      </c>
      <c r="AT167" s="128" t="s">
        <v>115</v>
      </c>
      <c r="AU167" s="128" t="s">
        <v>121</v>
      </c>
      <c r="AY167" s="15" t="s">
        <v>113</v>
      </c>
      <c r="BE167" s="129">
        <f>IF(N167="základná",J167,0)</f>
        <v>0</v>
      </c>
      <c r="BF167" s="129">
        <f>IF(N167="znížená",J167,0)</f>
        <v>0</v>
      </c>
      <c r="BG167" s="129">
        <f>IF(N167="zákl. prenesená",J167,0)</f>
        <v>0</v>
      </c>
      <c r="BH167" s="129">
        <f>IF(N167="zníž. prenesená",J167,0)</f>
        <v>0</v>
      </c>
      <c r="BI167" s="129">
        <f>IF(N167="nulová",J167,0)</f>
        <v>0</v>
      </c>
      <c r="BJ167" s="15" t="s">
        <v>121</v>
      </c>
      <c r="BK167" s="130">
        <f>ROUND(I167*H167,3)</f>
        <v>0</v>
      </c>
      <c r="BL167" s="15" t="s">
        <v>120</v>
      </c>
      <c r="BM167" s="128" t="s">
        <v>646</v>
      </c>
    </row>
    <row r="168" spans="2:65" s="12" customFormat="1">
      <c r="B168" s="131"/>
      <c r="D168" s="132" t="s">
        <v>123</v>
      </c>
      <c r="E168" s="133" t="s">
        <v>1</v>
      </c>
      <c r="F168" s="134" t="s">
        <v>647</v>
      </c>
      <c r="H168" s="135">
        <v>205.16</v>
      </c>
      <c r="I168" s="355"/>
      <c r="J168" s="355"/>
      <c r="L168" s="131"/>
      <c r="M168" s="136"/>
      <c r="N168" s="137"/>
      <c r="O168" s="137"/>
      <c r="P168" s="137"/>
      <c r="Q168" s="137"/>
      <c r="R168" s="137"/>
      <c r="S168" s="137"/>
      <c r="T168" s="138"/>
      <c r="AT168" s="133" t="s">
        <v>123</v>
      </c>
      <c r="AU168" s="133" t="s">
        <v>121</v>
      </c>
      <c r="AV168" s="12" t="s">
        <v>121</v>
      </c>
      <c r="AW168" s="12" t="s">
        <v>22</v>
      </c>
      <c r="AX168" s="12" t="s">
        <v>66</v>
      </c>
      <c r="AY168" s="133" t="s">
        <v>113</v>
      </c>
    </row>
    <row r="169" spans="2:65" s="13" customFormat="1">
      <c r="B169" s="139"/>
      <c r="D169" s="132" t="s">
        <v>123</v>
      </c>
      <c r="E169" s="140" t="s">
        <v>1</v>
      </c>
      <c r="F169" s="141" t="s">
        <v>125</v>
      </c>
      <c r="H169" s="142">
        <v>205.16</v>
      </c>
      <c r="I169" s="356"/>
      <c r="J169" s="356"/>
      <c r="L169" s="139"/>
      <c r="M169" s="143"/>
      <c r="N169" s="144"/>
      <c r="O169" s="144"/>
      <c r="P169" s="144"/>
      <c r="Q169" s="144"/>
      <c r="R169" s="144"/>
      <c r="S169" s="144"/>
      <c r="T169" s="145"/>
      <c r="AT169" s="140" t="s">
        <v>123</v>
      </c>
      <c r="AU169" s="140" t="s">
        <v>121</v>
      </c>
      <c r="AV169" s="13" t="s">
        <v>120</v>
      </c>
      <c r="AW169" s="13" t="s">
        <v>22</v>
      </c>
      <c r="AX169" s="13" t="s">
        <v>74</v>
      </c>
      <c r="AY169" s="140" t="s">
        <v>113</v>
      </c>
    </row>
    <row r="170" spans="2:65" s="1" customFormat="1" ht="24" customHeight="1">
      <c r="B170" s="118"/>
      <c r="C170" s="119" t="s">
        <v>206</v>
      </c>
      <c r="D170" s="119" t="s">
        <v>115</v>
      </c>
      <c r="E170" s="120" t="s">
        <v>207</v>
      </c>
      <c r="F170" s="121" t="s">
        <v>208</v>
      </c>
      <c r="G170" s="122" t="s">
        <v>188</v>
      </c>
      <c r="H170" s="123">
        <v>205.16</v>
      </c>
      <c r="I170" s="354"/>
      <c r="J170" s="354">
        <f>ROUND(I170*H170,2)</f>
        <v>0</v>
      </c>
      <c r="K170" s="121" t="s">
        <v>119</v>
      </c>
      <c r="L170" s="27"/>
      <c r="M170" s="124" t="s">
        <v>1</v>
      </c>
      <c r="N170" s="125" t="s">
        <v>32</v>
      </c>
      <c r="O170" s="126">
        <v>8.8999999999999996E-2</v>
      </c>
      <c r="P170" s="126">
        <f>O170*H170</f>
        <v>18.259239999999998</v>
      </c>
      <c r="Q170" s="126">
        <v>0</v>
      </c>
      <c r="R170" s="126">
        <f>Q170*H170</f>
        <v>0</v>
      </c>
      <c r="S170" s="126">
        <v>0</v>
      </c>
      <c r="T170" s="127">
        <f>S170*H170</f>
        <v>0</v>
      </c>
      <c r="AR170" s="128" t="s">
        <v>120</v>
      </c>
      <c r="AT170" s="128" t="s">
        <v>115</v>
      </c>
      <c r="AU170" s="128" t="s">
        <v>121</v>
      </c>
      <c r="AY170" s="15" t="s">
        <v>113</v>
      </c>
      <c r="BE170" s="129">
        <f>IF(N170="základná",J170,0)</f>
        <v>0</v>
      </c>
      <c r="BF170" s="129">
        <f>IF(N170="znížená",J170,0)</f>
        <v>0</v>
      </c>
      <c r="BG170" s="129">
        <f>IF(N170="zákl. prenesená",J170,0)</f>
        <v>0</v>
      </c>
      <c r="BH170" s="129">
        <f>IF(N170="zníž. prenesená",J170,0)</f>
        <v>0</v>
      </c>
      <c r="BI170" s="129">
        <f>IF(N170="nulová",J170,0)</f>
        <v>0</v>
      </c>
      <c r="BJ170" s="15" t="s">
        <v>121</v>
      </c>
      <c r="BK170" s="130">
        <f>ROUND(I170*H170,3)</f>
        <v>0</v>
      </c>
      <c r="BL170" s="15" t="s">
        <v>120</v>
      </c>
      <c r="BM170" s="128" t="s">
        <v>648</v>
      </c>
    </row>
    <row r="171" spans="2:65" s="1" customFormat="1" ht="24" customHeight="1">
      <c r="B171" s="118"/>
      <c r="C171" s="119" t="s">
        <v>210</v>
      </c>
      <c r="D171" s="119" t="s">
        <v>115</v>
      </c>
      <c r="E171" s="120" t="s">
        <v>211</v>
      </c>
      <c r="F171" s="121" t="s">
        <v>212</v>
      </c>
      <c r="G171" s="122" t="s">
        <v>188</v>
      </c>
      <c r="H171" s="123">
        <v>205.16</v>
      </c>
      <c r="I171" s="354"/>
      <c r="J171" s="354">
        <f>ROUND(I171*H171,2)</f>
        <v>0</v>
      </c>
      <c r="K171" s="121" t="s">
        <v>119</v>
      </c>
      <c r="L171" s="27"/>
      <c r="M171" s="124" t="s">
        <v>1</v>
      </c>
      <c r="N171" s="125" t="s">
        <v>32</v>
      </c>
      <c r="O171" s="126">
        <v>2E-3</v>
      </c>
      <c r="P171" s="126">
        <f>O171*H171</f>
        <v>0.41032000000000002</v>
      </c>
      <c r="Q171" s="126">
        <v>0</v>
      </c>
      <c r="R171" s="126">
        <f>Q171*H171</f>
        <v>0</v>
      </c>
      <c r="S171" s="126">
        <v>0</v>
      </c>
      <c r="T171" s="127">
        <f>S171*H171</f>
        <v>0</v>
      </c>
      <c r="AR171" s="128" t="s">
        <v>120</v>
      </c>
      <c r="AT171" s="128" t="s">
        <v>115</v>
      </c>
      <c r="AU171" s="128" t="s">
        <v>121</v>
      </c>
      <c r="AY171" s="15" t="s">
        <v>113</v>
      </c>
      <c r="BE171" s="129">
        <f>IF(N171="základná",J171,0)</f>
        <v>0</v>
      </c>
      <c r="BF171" s="129">
        <f>IF(N171="znížená",J171,0)</f>
        <v>0</v>
      </c>
      <c r="BG171" s="129">
        <f>IF(N171="zákl. prenesená",J171,0)</f>
        <v>0</v>
      </c>
      <c r="BH171" s="129">
        <f>IF(N171="zníž. prenesená",J171,0)</f>
        <v>0</v>
      </c>
      <c r="BI171" s="129">
        <f>IF(N171="nulová",J171,0)</f>
        <v>0</v>
      </c>
      <c r="BJ171" s="15" t="s">
        <v>121</v>
      </c>
      <c r="BK171" s="130">
        <f>ROUND(I171*H171,3)</f>
        <v>0</v>
      </c>
      <c r="BL171" s="15" t="s">
        <v>120</v>
      </c>
      <c r="BM171" s="128" t="s">
        <v>649</v>
      </c>
    </row>
    <row r="172" spans="2:65" s="1" customFormat="1" ht="24" customHeight="1">
      <c r="B172" s="118"/>
      <c r="C172" s="119" t="s">
        <v>7</v>
      </c>
      <c r="D172" s="119" t="s">
        <v>115</v>
      </c>
      <c r="E172" s="120" t="s">
        <v>214</v>
      </c>
      <c r="F172" s="121" t="s">
        <v>215</v>
      </c>
      <c r="G172" s="122" t="s">
        <v>188</v>
      </c>
      <c r="H172" s="123">
        <v>205.16</v>
      </c>
      <c r="I172" s="354"/>
      <c r="J172" s="354">
        <f>ROUND(I172*H172,2)</f>
        <v>0</v>
      </c>
      <c r="K172" s="121" t="s">
        <v>119</v>
      </c>
      <c r="L172" s="27"/>
      <c r="M172" s="124" t="s">
        <v>1</v>
      </c>
      <c r="N172" s="125" t="s">
        <v>32</v>
      </c>
      <c r="O172" s="126">
        <v>1.4999999999999999E-2</v>
      </c>
      <c r="P172" s="126">
        <f>O172*H172</f>
        <v>3.0773999999999999</v>
      </c>
      <c r="Q172" s="126">
        <v>0</v>
      </c>
      <c r="R172" s="126">
        <f>Q172*H172</f>
        <v>0</v>
      </c>
      <c r="S172" s="126">
        <v>0</v>
      </c>
      <c r="T172" s="127">
        <f>S172*H172</f>
        <v>0</v>
      </c>
      <c r="AR172" s="128" t="s">
        <v>120</v>
      </c>
      <c r="AT172" s="128" t="s">
        <v>115</v>
      </c>
      <c r="AU172" s="128" t="s">
        <v>121</v>
      </c>
      <c r="AY172" s="15" t="s">
        <v>113</v>
      </c>
      <c r="BE172" s="129">
        <f>IF(N172="základná",J172,0)</f>
        <v>0</v>
      </c>
      <c r="BF172" s="129">
        <f>IF(N172="znížená",J172,0)</f>
        <v>0</v>
      </c>
      <c r="BG172" s="129">
        <f>IF(N172="zákl. prenesená",J172,0)</f>
        <v>0</v>
      </c>
      <c r="BH172" s="129">
        <f>IF(N172="zníž. prenesená",J172,0)</f>
        <v>0</v>
      </c>
      <c r="BI172" s="129">
        <f>IF(N172="nulová",J172,0)</f>
        <v>0</v>
      </c>
      <c r="BJ172" s="15" t="s">
        <v>121</v>
      </c>
      <c r="BK172" s="130">
        <f>ROUND(I172*H172,3)</f>
        <v>0</v>
      </c>
      <c r="BL172" s="15" t="s">
        <v>120</v>
      </c>
      <c r="BM172" s="128" t="s">
        <v>650</v>
      </c>
    </row>
    <row r="173" spans="2:65" s="1" customFormat="1" ht="24" customHeight="1">
      <c r="B173" s="118"/>
      <c r="C173" s="119" t="s">
        <v>217</v>
      </c>
      <c r="D173" s="119" t="s">
        <v>115</v>
      </c>
      <c r="E173" s="120" t="s">
        <v>218</v>
      </c>
      <c r="F173" s="121" t="s">
        <v>219</v>
      </c>
      <c r="G173" s="122" t="s">
        <v>188</v>
      </c>
      <c r="H173" s="123">
        <v>205.16</v>
      </c>
      <c r="I173" s="354"/>
      <c r="J173" s="354">
        <f>ROUND(I173*H173,2)</f>
        <v>0</v>
      </c>
      <c r="K173" s="121" t="s">
        <v>119</v>
      </c>
      <c r="L173" s="27"/>
      <c r="M173" s="124" t="s">
        <v>1</v>
      </c>
      <c r="N173" s="125" t="s">
        <v>32</v>
      </c>
      <c r="O173" s="126">
        <v>1E-3</v>
      </c>
      <c r="P173" s="126">
        <f>O173*H173</f>
        <v>0.20516000000000001</v>
      </c>
      <c r="Q173" s="126">
        <v>0</v>
      </c>
      <c r="R173" s="126">
        <f>Q173*H173</f>
        <v>0</v>
      </c>
      <c r="S173" s="126">
        <v>0</v>
      </c>
      <c r="T173" s="127">
        <f>S173*H173</f>
        <v>0</v>
      </c>
      <c r="AR173" s="128" t="s">
        <v>120</v>
      </c>
      <c r="AT173" s="128" t="s">
        <v>115</v>
      </c>
      <c r="AU173" s="128" t="s">
        <v>121</v>
      </c>
      <c r="AY173" s="15" t="s">
        <v>113</v>
      </c>
      <c r="BE173" s="129">
        <f>IF(N173="základná",J173,0)</f>
        <v>0</v>
      </c>
      <c r="BF173" s="129">
        <f>IF(N173="znížená",J173,0)</f>
        <v>0</v>
      </c>
      <c r="BG173" s="129">
        <f>IF(N173="zákl. prenesená",J173,0)</f>
        <v>0</v>
      </c>
      <c r="BH173" s="129">
        <f>IF(N173="zníž. prenesená",J173,0)</f>
        <v>0</v>
      </c>
      <c r="BI173" s="129">
        <f>IF(N173="nulová",J173,0)</f>
        <v>0</v>
      </c>
      <c r="BJ173" s="15" t="s">
        <v>121</v>
      </c>
      <c r="BK173" s="130">
        <f>ROUND(I173*H173,3)</f>
        <v>0</v>
      </c>
      <c r="BL173" s="15" t="s">
        <v>120</v>
      </c>
      <c r="BM173" s="128" t="s">
        <v>651</v>
      </c>
    </row>
    <row r="174" spans="2:65" s="11" customFormat="1" ht="22.95" customHeight="1">
      <c r="B174" s="108"/>
      <c r="D174" s="109" t="s">
        <v>65</v>
      </c>
      <c r="E174" s="117" t="s">
        <v>121</v>
      </c>
      <c r="F174" s="117" t="s">
        <v>221</v>
      </c>
      <c r="I174" s="358"/>
      <c r="J174" s="361">
        <f>SUM(J175:J195)</f>
        <v>0</v>
      </c>
      <c r="L174" s="108"/>
      <c r="M174" s="111"/>
      <c r="N174" s="112"/>
      <c r="O174" s="112"/>
      <c r="P174" s="113">
        <f>SUM(P175:P195)</f>
        <v>63.370519999999999</v>
      </c>
      <c r="Q174" s="112"/>
      <c r="R174" s="113">
        <f>SUM(R175:R195)</f>
        <v>30.927250000000001</v>
      </c>
      <c r="S174" s="112"/>
      <c r="T174" s="114">
        <f>SUM(T175:T195)</f>
        <v>0</v>
      </c>
      <c r="AR174" s="109" t="s">
        <v>74</v>
      </c>
      <c r="AT174" s="115" t="s">
        <v>65</v>
      </c>
      <c r="AU174" s="115" t="s">
        <v>74</v>
      </c>
      <c r="AY174" s="109" t="s">
        <v>113</v>
      </c>
      <c r="BK174" s="116">
        <f>SUM(BK175:BK195)</f>
        <v>0</v>
      </c>
    </row>
    <row r="175" spans="2:65" s="1" customFormat="1" ht="24" customHeight="1">
      <c r="B175" s="118"/>
      <c r="C175" s="119" t="s">
        <v>222</v>
      </c>
      <c r="D175" s="119" t="s">
        <v>115</v>
      </c>
      <c r="E175" s="120" t="s">
        <v>223</v>
      </c>
      <c r="F175" s="121" t="s">
        <v>224</v>
      </c>
      <c r="G175" s="122" t="s">
        <v>128</v>
      </c>
      <c r="H175" s="123">
        <v>10.41</v>
      </c>
      <c r="I175" s="354"/>
      <c r="J175" s="354">
        <f>ROUND(I175*H175,2)</f>
        <v>0</v>
      </c>
      <c r="K175" s="121" t="s">
        <v>119</v>
      </c>
      <c r="L175" s="27"/>
      <c r="M175" s="124" t="s">
        <v>1</v>
      </c>
      <c r="N175" s="125" t="s">
        <v>32</v>
      </c>
      <c r="O175" s="126">
        <v>0.87</v>
      </c>
      <c r="P175" s="126">
        <f>O175*H175</f>
        <v>9.0566999999999993</v>
      </c>
      <c r="Q175" s="126">
        <v>1.665</v>
      </c>
      <c r="R175" s="126">
        <f>Q175*H175</f>
        <v>17.332650000000001</v>
      </c>
      <c r="S175" s="126">
        <v>0</v>
      </c>
      <c r="T175" s="127">
        <f>S175*H175</f>
        <v>0</v>
      </c>
      <c r="AR175" s="128" t="s">
        <v>120</v>
      </c>
      <c r="AT175" s="128" t="s">
        <v>115</v>
      </c>
      <c r="AU175" s="128" t="s">
        <v>121</v>
      </c>
      <c r="AY175" s="15" t="s">
        <v>113</v>
      </c>
      <c r="BE175" s="129">
        <f>IF(N175="základná",J175,0)</f>
        <v>0</v>
      </c>
      <c r="BF175" s="129">
        <f>IF(N175="znížená",J175,0)</f>
        <v>0</v>
      </c>
      <c r="BG175" s="129">
        <f>IF(N175="zákl. prenesená",J175,0)</f>
        <v>0</v>
      </c>
      <c r="BH175" s="129">
        <f>IF(N175="zníž. prenesená",J175,0)</f>
        <v>0</v>
      </c>
      <c r="BI175" s="129">
        <f>IF(N175="nulová",J175,0)</f>
        <v>0</v>
      </c>
      <c r="BJ175" s="15" t="s">
        <v>121</v>
      </c>
      <c r="BK175" s="130">
        <f>ROUND(I175*H175,3)</f>
        <v>0</v>
      </c>
      <c r="BL175" s="15" t="s">
        <v>120</v>
      </c>
      <c r="BM175" s="128" t="s">
        <v>652</v>
      </c>
    </row>
    <row r="176" spans="2:65" s="12" customFormat="1">
      <c r="B176" s="131"/>
      <c r="D176" s="132" t="s">
        <v>123</v>
      </c>
      <c r="E176" s="133" t="s">
        <v>1</v>
      </c>
      <c r="F176" s="134" t="s">
        <v>625</v>
      </c>
      <c r="H176" s="135">
        <v>10.41</v>
      </c>
      <c r="I176" s="355"/>
      <c r="J176" s="355"/>
      <c r="L176" s="131"/>
      <c r="M176" s="136"/>
      <c r="N176" s="137"/>
      <c r="O176" s="137"/>
      <c r="P176" s="137"/>
      <c r="Q176" s="137"/>
      <c r="R176" s="137"/>
      <c r="S176" s="137"/>
      <c r="T176" s="138"/>
      <c r="AT176" s="133" t="s">
        <v>123</v>
      </c>
      <c r="AU176" s="133" t="s">
        <v>121</v>
      </c>
      <c r="AV176" s="12" t="s">
        <v>121</v>
      </c>
      <c r="AW176" s="12" t="s">
        <v>22</v>
      </c>
      <c r="AX176" s="12" t="s">
        <v>66</v>
      </c>
      <c r="AY176" s="133" t="s">
        <v>113</v>
      </c>
    </row>
    <row r="177" spans="2:65" s="13" customFormat="1">
      <c r="B177" s="139"/>
      <c r="D177" s="132" t="s">
        <v>123</v>
      </c>
      <c r="E177" s="140" t="s">
        <v>1</v>
      </c>
      <c r="F177" s="141" t="s">
        <v>125</v>
      </c>
      <c r="H177" s="142">
        <v>10.41</v>
      </c>
      <c r="I177" s="356"/>
      <c r="J177" s="356"/>
      <c r="L177" s="139"/>
      <c r="M177" s="143"/>
      <c r="N177" s="144"/>
      <c r="O177" s="144"/>
      <c r="P177" s="144"/>
      <c r="Q177" s="144"/>
      <c r="R177" s="144"/>
      <c r="S177" s="144"/>
      <c r="T177" s="145"/>
      <c r="AT177" s="140" t="s">
        <v>123</v>
      </c>
      <c r="AU177" s="140" t="s">
        <v>121</v>
      </c>
      <c r="AV177" s="13" t="s">
        <v>120</v>
      </c>
      <c r="AW177" s="13" t="s">
        <v>22</v>
      </c>
      <c r="AX177" s="13" t="s">
        <v>74</v>
      </c>
      <c r="AY177" s="140" t="s">
        <v>113</v>
      </c>
    </row>
    <row r="178" spans="2:65" s="1" customFormat="1" ht="24" customHeight="1">
      <c r="B178" s="118"/>
      <c r="C178" s="119" t="s">
        <v>226</v>
      </c>
      <c r="D178" s="119" t="s">
        <v>115</v>
      </c>
      <c r="E178" s="120" t="s">
        <v>227</v>
      </c>
      <c r="F178" s="121" t="s">
        <v>228</v>
      </c>
      <c r="G178" s="122" t="s">
        <v>188</v>
      </c>
      <c r="H178" s="123">
        <v>121.45</v>
      </c>
      <c r="I178" s="354"/>
      <c r="J178" s="354">
        <f>ROUND(I178*H178,2)</f>
        <v>0</v>
      </c>
      <c r="K178" s="121" t="s">
        <v>119</v>
      </c>
      <c r="L178" s="27"/>
      <c r="M178" s="124" t="s">
        <v>1</v>
      </c>
      <c r="N178" s="125" t="s">
        <v>32</v>
      </c>
      <c r="O178" s="126">
        <v>7.0999999999999994E-2</v>
      </c>
      <c r="P178" s="126">
        <f>O178*H178</f>
        <v>8.6229499999999994</v>
      </c>
      <c r="Q178" s="126">
        <v>1.8000000000000001E-4</v>
      </c>
      <c r="R178" s="126">
        <f>Q178*H178</f>
        <v>2.1860000000000001E-2</v>
      </c>
      <c r="S178" s="126">
        <v>0</v>
      </c>
      <c r="T178" s="127">
        <f>S178*H178</f>
        <v>0</v>
      </c>
      <c r="AR178" s="128" t="s">
        <v>120</v>
      </c>
      <c r="AT178" s="128" t="s">
        <v>115</v>
      </c>
      <c r="AU178" s="128" t="s">
        <v>121</v>
      </c>
      <c r="AY178" s="15" t="s">
        <v>113</v>
      </c>
      <c r="BE178" s="129">
        <f>IF(N178="základná",J178,0)</f>
        <v>0</v>
      </c>
      <c r="BF178" s="129">
        <f>IF(N178="znížená",J178,0)</f>
        <v>0</v>
      </c>
      <c r="BG178" s="129">
        <f>IF(N178="zákl. prenesená",J178,0)</f>
        <v>0</v>
      </c>
      <c r="BH178" s="129">
        <f>IF(N178="zníž. prenesená",J178,0)</f>
        <v>0</v>
      </c>
      <c r="BI178" s="129">
        <f>IF(N178="nulová",J178,0)</f>
        <v>0</v>
      </c>
      <c r="BJ178" s="15" t="s">
        <v>121</v>
      </c>
      <c r="BK178" s="130">
        <f>ROUND(I178*H178,3)</f>
        <v>0</v>
      </c>
      <c r="BL178" s="15" t="s">
        <v>120</v>
      </c>
      <c r="BM178" s="128" t="s">
        <v>653</v>
      </c>
    </row>
    <row r="179" spans="2:65" s="12" customFormat="1">
      <c r="B179" s="131"/>
      <c r="D179" s="132" t="s">
        <v>123</v>
      </c>
      <c r="E179" s="133" t="s">
        <v>1</v>
      </c>
      <c r="F179" s="134" t="s">
        <v>654</v>
      </c>
      <c r="H179" s="135">
        <v>121.45</v>
      </c>
      <c r="I179" s="355"/>
      <c r="J179" s="355"/>
      <c r="L179" s="131"/>
      <c r="M179" s="136"/>
      <c r="N179" s="137"/>
      <c r="O179" s="137"/>
      <c r="P179" s="137"/>
      <c r="Q179" s="137"/>
      <c r="R179" s="137"/>
      <c r="S179" s="137"/>
      <c r="T179" s="138"/>
      <c r="AT179" s="133" t="s">
        <v>123</v>
      </c>
      <c r="AU179" s="133" t="s">
        <v>121</v>
      </c>
      <c r="AV179" s="12" t="s">
        <v>121</v>
      </c>
      <c r="AW179" s="12" t="s">
        <v>22</v>
      </c>
      <c r="AX179" s="12" t="s">
        <v>66</v>
      </c>
      <c r="AY179" s="133" t="s">
        <v>113</v>
      </c>
    </row>
    <row r="180" spans="2:65" s="13" customFormat="1">
      <c r="B180" s="139"/>
      <c r="D180" s="132" t="s">
        <v>123</v>
      </c>
      <c r="E180" s="140" t="s">
        <v>1</v>
      </c>
      <c r="F180" s="141" t="s">
        <v>125</v>
      </c>
      <c r="H180" s="142">
        <v>121.45</v>
      </c>
      <c r="I180" s="356"/>
      <c r="J180" s="356"/>
      <c r="L180" s="139"/>
      <c r="M180" s="143"/>
      <c r="N180" s="144"/>
      <c r="O180" s="144"/>
      <c r="P180" s="144"/>
      <c r="Q180" s="144"/>
      <c r="R180" s="144"/>
      <c r="S180" s="144"/>
      <c r="T180" s="145"/>
      <c r="AT180" s="140" t="s">
        <v>123</v>
      </c>
      <c r="AU180" s="140" t="s">
        <v>121</v>
      </c>
      <c r="AV180" s="13" t="s">
        <v>120</v>
      </c>
      <c r="AW180" s="13" t="s">
        <v>22</v>
      </c>
      <c r="AX180" s="13" t="s">
        <v>74</v>
      </c>
      <c r="AY180" s="140" t="s">
        <v>113</v>
      </c>
    </row>
    <row r="181" spans="2:65" s="1" customFormat="1" ht="36" customHeight="1">
      <c r="B181" s="118"/>
      <c r="C181" s="146" t="s">
        <v>232</v>
      </c>
      <c r="D181" s="146" t="s">
        <v>191</v>
      </c>
      <c r="E181" s="147" t="s">
        <v>233</v>
      </c>
      <c r="F181" s="148" t="s">
        <v>234</v>
      </c>
      <c r="G181" s="149" t="s">
        <v>188</v>
      </c>
      <c r="H181" s="150">
        <v>123.879</v>
      </c>
      <c r="I181" s="357"/>
      <c r="J181" s="357">
        <f>ROUND(I181*H181,2)</f>
        <v>0</v>
      </c>
      <c r="K181" s="148" t="s">
        <v>119</v>
      </c>
      <c r="L181" s="151"/>
      <c r="M181" s="152" t="s">
        <v>1</v>
      </c>
      <c r="N181" s="153" t="s">
        <v>32</v>
      </c>
      <c r="O181" s="126">
        <v>0</v>
      </c>
      <c r="P181" s="126">
        <f>O181*H181</f>
        <v>0</v>
      </c>
      <c r="Q181" s="126">
        <v>4.0000000000000002E-4</v>
      </c>
      <c r="R181" s="126">
        <f>Q181*H181</f>
        <v>4.9549999999999997E-2</v>
      </c>
      <c r="S181" s="126">
        <v>0</v>
      </c>
      <c r="T181" s="127">
        <f>S181*H181</f>
        <v>0</v>
      </c>
      <c r="AR181" s="128" t="s">
        <v>155</v>
      </c>
      <c r="AT181" s="128" t="s">
        <v>191</v>
      </c>
      <c r="AU181" s="128" t="s">
        <v>121</v>
      </c>
      <c r="AY181" s="15" t="s">
        <v>113</v>
      </c>
      <c r="BE181" s="129">
        <f>IF(N181="základná",J181,0)</f>
        <v>0</v>
      </c>
      <c r="BF181" s="129">
        <f>IF(N181="znížená",J181,0)</f>
        <v>0</v>
      </c>
      <c r="BG181" s="129">
        <f>IF(N181="zákl. prenesená",J181,0)</f>
        <v>0</v>
      </c>
      <c r="BH181" s="129">
        <f>IF(N181="zníž. prenesená",J181,0)</f>
        <v>0</v>
      </c>
      <c r="BI181" s="129">
        <f>IF(N181="nulová",J181,0)</f>
        <v>0</v>
      </c>
      <c r="BJ181" s="15" t="s">
        <v>121</v>
      </c>
      <c r="BK181" s="130">
        <f>ROUND(I181*H181,3)</f>
        <v>0</v>
      </c>
      <c r="BL181" s="15" t="s">
        <v>120</v>
      </c>
      <c r="BM181" s="128" t="s">
        <v>655</v>
      </c>
    </row>
    <row r="182" spans="2:65" s="12" customFormat="1">
      <c r="B182" s="131"/>
      <c r="D182" s="132" t="s">
        <v>123</v>
      </c>
      <c r="F182" s="134" t="s">
        <v>656</v>
      </c>
      <c r="H182" s="135">
        <v>123.879</v>
      </c>
      <c r="I182" s="355"/>
      <c r="J182" s="355"/>
      <c r="L182" s="131"/>
      <c r="M182" s="136"/>
      <c r="N182" s="137"/>
      <c r="O182" s="137"/>
      <c r="P182" s="137"/>
      <c r="Q182" s="137"/>
      <c r="R182" s="137"/>
      <c r="S182" s="137"/>
      <c r="T182" s="138"/>
      <c r="AT182" s="133" t="s">
        <v>123</v>
      </c>
      <c r="AU182" s="133" t="s">
        <v>121</v>
      </c>
      <c r="AV182" s="12" t="s">
        <v>121</v>
      </c>
      <c r="AW182" s="12" t="s">
        <v>3</v>
      </c>
      <c r="AX182" s="12" t="s">
        <v>74</v>
      </c>
      <c r="AY182" s="133" t="s">
        <v>113</v>
      </c>
    </row>
    <row r="183" spans="2:65" s="1" customFormat="1" ht="24" customHeight="1">
      <c r="B183" s="118"/>
      <c r="C183" s="119" t="s">
        <v>237</v>
      </c>
      <c r="D183" s="119" t="s">
        <v>115</v>
      </c>
      <c r="E183" s="120" t="s">
        <v>449</v>
      </c>
      <c r="F183" s="121" t="s">
        <v>450</v>
      </c>
      <c r="G183" s="122" t="s">
        <v>118</v>
      </c>
      <c r="H183" s="123">
        <v>86.75</v>
      </c>
      <c r="I183" s="354"/>
      <c r="J183" s="354">
        <f>ROUND(I183*H183,2)</f>
        <v>0</v>
      </c>
      <c r="K183" s="121" t="s">
        <v>119</v>
      </c>
      <c r="L183" s="27"/>
      <c r="M183" s="124" t="s">
        <v>1</v>
      </c>
      <c r="N183" s="125" t="s">
        <v>32</v>
      </c>
      <c r="O183" s="126">
        <v>4.7E-2</v>
      </c>
      <c r="P183" s="126">
        <f>O183*H183</f>
        <v>4.0772500000000003</v>
      </c>
      <c r="Q183" s="126">
        <v>9.92E-3</v>
      </c>
      <c r="R183" s="126">
        <f>Q183*H183</f>
        <v>0.86055999999999999</v>
      </c>
      <c r="S183" s="126">
        <v>0</v>
      </c>
      <c r="T183" s="127">
        <f>S183*H183</f>
        <v>0</v>
      </c>
      <c r="AR183" s="128" t="s">
        <v>120</v>
      </c>
      <c r="AT183" s="128" t="s">
        <v>115</v>
      </c>
      <c r="AU183" s="128" t="s">
        <v>121</v>
      </c>
      <c r="AY183" s="15" t="s">
        <v>113</v>
      </c>
      <c r="BE183" s="129">
        <f>IF(N183="základná",J183,0)</f>
        <v>0</v>
      </c>
      <c r="BF183" s="129">
        <f>IF(N183="znížená",J183,0)</f>
        <v>0</v>
      </c>
      <c r="BG183" s="129">
        <f>IF(N183="zákl. prenesená",J183,0)</f>
        <v>0</v>
      </c>
      <c r="BH183" s="129">
        <f>IF(N183="zníž. prenesená",J183,0)</f>
        <v>0</v>
      </c>
      <c r="BI183" s="129">
        <f>IF(N183="nulová",J183,0)</f>
        <v>0</v>
      </c>
      <c r="BJ183" s="15" t="s">
        <v>121</v>
      </c>
      <c r="BK183" s="130">
        <f>ROUND(I183*H183,3)</f>
        <v>0</v>
      </c>
      <c r="BL183" s="15" t="s">
        <v>120</v>
      </c>
      <c r="BM183" s="128" t="s">
        <v>657</v>
      </c>
    </row>
    <row r="184" spans="2:65" s="12" customFormat="1">
      <c r="B184" s="131"/>
      <c r="D184" s="132" t="s">
        <v>123</v>
      </c>
      <c r="E184" s="133" t="s">
        <v>1</v>
      </c>
      <c r="F184" s="134" t="s">
        <v>658</v>
      </c>
      <c r="H184" s="135">
        <v>86.75</v>
      </c>
      <c r="I184" s="355"/>
      <c r="J184" s="355"/>
      <c r="L184" s="131"/>
      <c r="M184" s="136"/>
      <c r="N184" s="137"/>
      <c r="O184" s="137"/>
      <c r="P184" s="137"/>
      <c r="Q184" s="137"/>
      <c r="R184" s="137"/>
      <c r="S184" s="137"/>
      <c r="T184" s="138"/>
      <c r="AT184" s="133" t="s">
        <v>123</v>
      </c>
      <c r="AU184" s="133" t="s">
        <v>121</v>
      </c>
      <c r="AV184" s="12" t="s">
        <v>121</v>
      </c>
      <c r="AW184" s="12" t="s">
        <v>22</v>
      </c>
      <c r="AX184" s="12" t="s">
        <v>66</v>
      </c>
      <c r="AY184" s="133" t="s">
        <v>113</v>
      </c>
    </row>
    <row r="185" spans="2:65" s="13" customFormat="1">
      <c r="B185" s="139"/>
      <c r="D185" s="132" t="s">
        <v>123</v>
      </c>
      <c r="E185" s="140" t="s">
        <v>1</v>
      </c>
      <c r="F185" s="141" t="s">
        <v>125</v>
      </c>
      <c r="H185" s="142">
        <v>86.75</v>
      </c>
      <c r="I185" s="356"/>
      <c r="J185" s="356"/>
      <c r="L185" s="139"/>
      <c r="M185" s="143"/>
      <c r="N185" s="144"/>
      <c r="O185" s="144"/>
      <c r="P185" s="144"/>
      <c r="Q185" s="144"/>
      <c r="R185" s="144"/>
      <c r="S185" s="144"/>
      <c r="T185" s="145"/>
      <c r="AT185" s="140" t="s">
        <v>123</v>
      </c>
      <c r="AU185" s="140" t="s">
        <v>121</v>
      </c>
      <c r="AV185" s="13" t="s">
        <v>120</v>
      </c>
      <c r="AW185" s="13" t="s">
        <v>22</v>
      </c>
      <c r="AX185" s="13" t="s">
        <v>74</v>
      </c>
      <c r="AY185" s="140" t="s">
        <v>113</v>
      </c>
    </row>
    <row r="186" spans="2:65" s="1" customFormat="1" ht="36" customHeight="1">
      <c r="B186" s="118"/>
      <c r="C186" s="119" t="s">
        <v>243</v>
      </c>
      <c r="D186" s="119" t="s">
        <v>115</v>
      </c>
      <c r="E186" s="120" t="s">
        <v>659</v>
      </c>
      <c r="F186" s="121" t="s">
        <v>660</v>
      </c>
      <c r="G186" s="122" t="s">
        <v>128</v>
      </c>
      <c r="H186" s="123">
        <v>0.64</v>
      </c>
      <c r="I186" s="354"/>
      <c r="J186" s="354">
        <f>ROUND(I186*H186,2)</f>
        <v>0</v>
      </c>
      <c r="K186" s="121" t="s">
        <v>119</v>
      </c>
      <c r="L186" s="27"/>
      <c r="M186" s="124" t="s">
        <v>1</v>
      </c>
      <c r="N186" s="125" t="s">
        <v>32</v>
      </c>
      <c r="O186" s="126">
        <v>1.0968</v>
      </c>
      <c r="P186" s="126">
        <f>O186*H186</f>
        <v>0.70194999999999996</v>
      </c>
      <c r="Q186" s="126">
        <v>2.0699999999999998</v>
      </c>
      <c r="R186" s="126">
        <f>Q186*H186</f>
        <v>1.3248</v>
      </c>
      <c r="S186" s="126">
        <v>0</v>
      </c>
      <c r="T186" s="127">
        <f>S186*H186</f>
        <v>0</v>
      </c>
      <c r="AR186" s="128" t="s">
        <v>120</v>
      </c>
      <c r="AT186" s="128" t="s">
        <v>115</v>
      </c>
      <c r="AU186" s="128" t="s">
        <v>121</v>
      </c>
      <c r="AY186" s="15" t="s">
        <v>113</v>
      </c>
      <c r="BE186" s="129">
        <f>IF(N186="základná",J186,0)</f>
        <v>0</v>
      </c>
      <c r="BF186" s="129">
        <f>IF(N186="znížená",J186,0)</f>
        <v>0</v>
      </c>
      <c r="BG186" s="129">
        <f>IF(N186="zákl. prenesená",J186,0)</f>
        <v>0</v>
      </c>
      <c r="BH186" s="129">
        <f>IF(N186="zníž. prenesená",J186,0)</f>
        <v>0</v>
      </c>
      <c r="BI186" s="129">
        <f>IF(N186="nulová",J186,0)</f>
        <v>0</v>
      </c>
      <c r="BJ186" s="15" t="s">
        <v>121</v>
      </c>
      <c r="BK186" s="130">
        <f>ROUND(I186*H186,3)</f>
        <v>0</v>
      </c>
      <c r="BL186" s="15" t="s">
        <v>120</v>
      </c>
      <c r="BM186" s="128" t="s">
        <v>661</v>
      </c>
    </row>
    <row r="187" spans="2:65" s="12" customFormat="1">
      <c r="B187" s="131"/>
      <c r="D187" s="132" t="s">
        <v>123</v>
      </c>
      <c r="E187" s="133" t="s">
        <v>1</v>
      </c>
      <c r="F187" s="134" t="s">
        <v>662</v>
      </c>
      <c r="H187" s="135">
        <v>0.64</v>
      </c>
      <c r="I187" s="355"/>
      <c r="J187" s="355"/>
      <c r="L187" s="131"/>
      <c r="M187" s="136"/>
      <c r="N187" s="137"/>
      <c r="O187" s="137"/>
      <c r="P187" s="137"/>
      <c r="Q187" s="137"/>
      <c r="R187" s="137"/>
      <c r="S187" s="137"/>
      <c r="T187" s="138"/>
      <c r="AT187" s="133" t="s">
        <v>123</v>
      </c>
      <c r="AU187" s="133" t="s">
        <v>121</v>
      </c>
      <c r="AV187" s="12" t="s">
        <v>121</v>
      </c>
      <c r="AW187" s="12" t="s">
        <v>22</v>
      </c>
      <c r="AX187" s="12" t="s">
        <v>66</v>
      </c>
      <c r="AY187" s="133" t="s">
        <v>113</v>
      </c>
    </row>
    <row r="188" spans="2:65" s="13" customFormat="1">
      <c r="B188" s="139"/>
      <c r="D188" s="132" t="s">
        <v>123</v>
      </c>
      <c r="E188" s="140" t="s">
        <v>1</v>
      </c>
      <c r="F188" s="141" t="s">
        <v>125</v>
      </c>
      <c r="H188" s="142">
        <v>0.64</v>
      </c>
      <c r="I188" s="356"/>
      <c r="J188" s="356"/>
      <c r="L188" s="139"/>
      <c r="M188" s="143"/>
      <c r="N188" s="144"/>
      <c r="O188" s="144"/>
      <c r="P188" s="144"/>
      <c r="Q188" s="144"/>
      <c r="R188" s="144"/>
      <c r="S188" s="144"/>
      <c r="T188" s="145"/>
      <c r="AT188" s="140" t="s">
        <v>123</v>
      </c>
      <c r="AU188" s="140" t="s">
        <v>121</v>
      </c>
      <c r="AV188" s="13" t="s">
        <v>120</v>
      </c>
      <c r="AW188" s="13" t="s">
        <v>22</v>
      </c>
      <c r="AX188" s="13" t="s">
        <v>74</v>
      </c>
      <c r="AY188" s="140" t="s">
        <v>113</v>
      </c>
    </row>
    <row r="189" spans="2:65" s="1" customFormat="1" ht="24" customHeight="1">
      <c r="B189" s="118"/>
      <c r="C189" s="119" t="s">
        <v>249</v>
      </c>
      <c r="D189" s="119" t="s">
        <v>115</v>
      </c>
      <c r="E189" s="120" t="s">
        <v>663</v>
      </c>
      <c r="F189" s="121" t="s">
        <v>664</v>
      </c>
      <c r="G189" s="122" t="s">
        <v>128</v>
      </c>
      <c r="H189" s="123">
        <v>5.12</v>
      </c>
      <c r="I189" s="354"/>
      <c r="J189" s="354">
        <f>ROUND(I189*H189,2)</f>
        <v>0</v>
      </c>
      <c r="K189" s="121" t="s">
        <v>119</v>
      </c>
      <c r="L189" s="27"/>
      <c r="M189" s="124" t="s">
        <v>1</v>
      </c>
      <c r="N189" s="125" t="s">
        <v>32</v>
      </c>
      <c r="O189" s="126">
        <v>0.58055999999999996</v>
      </c>
      <c r="P189" s="126">
        <f>O189*H189</f>
        <v>2.9724699999999999</v>
      </c>
      <c r="Q189" s="126">
        <v>2.19407</v>
      </c>
      <c r="R189" s="126">
        <f>Q189*H189</f>
        <v>11.233639999999999</v>
      </c>
      <c r="S189" s="126">
        <v>0</v>
      </c>
      <c r="T189" s="127">
        <f>S189*H189</f>
        <v>0</v>
      </c>
      <c r="AR189" s="128" t="s">
        <v>120</v>
      </c>
      <c r="AT189" s="128" t="s">
        <v>115</v>
      </c>
      <c r="AU189" s="128" t="s">
        <v>121</v>
      </c>
      <c r="AY189" s="15" t="s">
        <v>113</v>
      </c>
      <c r="BE189" s="129">
        <f>IF(N189="základná",J189,0)</f>
        <v>0</v>
      </c>
      <c r="BF189" s="129">
        <f>IF(N189="znížená",J189,0)</f>
        <v>0</v>
      </c>
      <c r="BG189" s="129">
        <f>IF(N189="zákl. prenesená",J189,0)</f>
        <v>0</v>
      </c>
      <c r="BH189" s="129">
        <f>IF(N189="zníž. prenesená",J189,0)</f>
        <v>0</v>
      </c>
      <c r="BI189" s="129">
        <f>IF(N189="nulová",J189,0)</f>
        <v>0</v>
      </c>
      <c r="BJ189" s="15" t="s">
        <v>121</v>
      </c>
      <c r="BK189" s="130">
        <f>ROUND(I189*H189,3)</f>
        <v>0</v>
      </c>
      <c r="BL189" s="15" t="s">
        <v>120</v>
      </c>
      <c r="BM189" s="128" t="s">
        <v>665</v>
      </c>
    </row>
    <row r="190" spans="2:65" s="12" customFormat="1">
      <c r="B190" s="131"/>
      <c r="D190" s="132" t="s">
        <v>123</v>
      </c>
      <c r="E190" s="133" t="s">
        <v>1</v>
      </c>
      <c r="F190" s="134" t="s">
        <v>666</v>
      </c>
      <c r="H190" s="135">
        <v>5.12</v>
      </c>
      <c r="I190" s="355"/>
      <c r="J190" s="355"/>
      <c r="L190" s="131"/>
      <c r="M190" s="136"/>
      <c r="N190" s="137"/>
      <c r="O190" s="137"/>
      <c r="P190" s="137"/>
      <c r="Q190" s="137"/>
      <c r="R190" s="137"/>
      <c r="S190" s="137"/>
      <c r="T190" s="138"/>
      <c r="AT190" s="133" t="s">
        <v>123</v>
      </c>
      <c r="AU190" s="133" t="s">
        <v>121</v>
      </c>
      <c r="AV190" s="12" t="s">
        <v>121</v>
      </c>
      <c r="AW190" s="12" t="s">
        <v>22</v>
      </c>
      <c r="AX190" s="12" t="s">
        <v>66</v>
      </c>
      <c r="AY190" s="133" t="s">
        <v>113</v>
      </c>
    </row>
    <row r="191" spans="2:65" s="13" customFormat="1">
      <c r="B191" s="139"/>
      <c r="D191" s="132" t="s">
        <v>123</v>
      </c>
      <c r="E191" s="140" t="s">
        <v>1</v>
      </c>
      <c r="F191" s="141" t="s">
        <v>125</v>
      </c>
      <c r="H191" s="142">
        <v>5.12</v>
      </c>
      <c r="I191" s="356"/>
      <c r="J191" s="356"/>
      <c r="L191" s="139"/>
      <c r="M191" s="143"/>
      <c r="N191" s="144"/>
      <c r="O191" s="144"/>
      <c r="P191" s="144"/>
      <c r="Q191" s="144"/>
      <c r="R191" s="144"/>
      <c r="S191" s="144"/>
      <c r="T191" s="145"/>
      <c r="AT191" s="140" t="s">
        <v>123</v>
      </c>
      <c r="AU191" s="140" t="s">
        <v>121</v>
      </c>
      <c r="AV191" s="13" t="s">
        <v>120</v>
      </c>
      <c r="AW191" s="13" t="s">
        <v>22</v>
      </c>
      <c r="AX191" s="13" t="s">
        <v>74</v>
      </c>
      <c r="AY191" s="140" t="s">
        <v>113</v>
      </c>
    </row>
    <row r="192" spans="2:65" s="1" customFormat="1" ht="24" customHeight="1">
      <c r="B192" s="118"/>
      <c r="C192" s="119" t="s">
        <v>253</v>
      </c>
      <c r="D192" s="119" t="s">
        <v>115</v>
      </c>
      <c r="E192" s="120" t="s">
        <v>667</v>
      </c>
      <c r="F192" s="121" t="s">
        <v>668</v>
      </c>
      <c r="G192" s="122" t="s">
        <v>188</v>
      </c>
      <c r="H192" s="123">
        <v>25.6</v>
      </c>
      <c r="I192" s="354"/>
      <c r="J192" s="354">
        <f>ROUND(I192*H192,2)</f>
        <v>0</v>
      </c>
      <c r="K192" s="121" t="s">
        <v>119</v>
      </c>
      <c r="L192" s="27"/>
      <c r="M192" s="124" t="s">
        <v>1</v>
      </c>
      <c r="N192" s="125" t="s">
        <v>32</v>
      </c>
      <c r="O192" s="126">
        <v>1.052</v>
      </c>
      <c r="P192" s="126">
        <f>O192*H192</f>
        <v>26.9312</v>
      </c>
      <c r="Q192" s="126">
        <v>4.0699999999999998E-3</v>
      </c>
      <c r="R192" s="126">
        <f>Q192*H192</f>
        <v>0.10419</v>
      </c>
      <c r="S192" s="126">
        <v>0</v>
      </c>
      <c r="T192" s="127">
        <f>S192*H192</f>
        <v>0</v>
      </c>
      <c r="AR192" s="128" t="s">
        <v>120</v>
      </c>
      <c r="AT192" s="128" t="s">
        <v>115</v>
      </c>
      <c r="AU192" s="128" t="s">
        <v>121</v>
      </c>
      <c r="AY192" s="15" t="s">
        <v>113</v>
      </c>
      <c r="BE192" s="129">
        <f>IF(N192="základná",J192,0)</f>
        <v>0</v>
      </c>
      <c r="BF192" s="129">
        <f>IF(N192="znížená",J192,0)</f>
        <v>0</v>
      </c>
      <c r="BG192" s="129">
        <f>IF(N192="zákl. prenesená",J192,0)</f>
        <v>0</v>
      </c>
      <c r="BH192" s="129">
        <f>IF(N192="zníž. prenesená",J192,0)</f>
        <v>0</v>
      </c>
      <c r="BI192" s="129">
        <f>IF(N192="nulová",J192,0)</f>
        <v>0</v>
      </c>
      <c r="BJ192" s="15" t="s">
        <v>121</v>
      </c>
      <c r="BK192" s="130">
        <f>ROUND(I192*H192,3)</f>
        <v>0</v>
      </c>
      <c r="BL192" s="15" t="s">
        <v>120</v>
      </c>
      <c r="BM192" s="128" t="s">
        <v>669</v>
      </c>
    </row>
    <row r="193" spans="2:65" s="12" customFormat="1">
      <c r="B193" s="131"/>
      <c r="D193" s="132" t="s">
        <v>123</v>
      </c>
      <c r="E193" s="133" t="s">
        <v>1</v>
      </c>
      <c r="F193" s="134" t="s">
        <v>670</v>
      </c>
      <c r="H193" s="135">
        <v>25.6</v>
      </c>
      <c r="I193" s="355"/>
      <c r="J193" s="355"/>
      <c r="L193" s="131"/>
      <c r="M193" s="136"/>
      <c r="N193" s="137"/>
      <c r="O193" s="137"/>
      <c r="P193" s="137"/>
      <c r="Q193" s="137"/>
      <c r="R193" s="137"/>
      <c r="S193" s="137"/>
      <c r="T193" s="138"/>
      <c r="AT193" s="133" t="s">
        <v>123</v>
      </c>
      <c r="AU193" s="133" t="s">
        <v>121</v>
      </c>
      <c r="AV193" s="12" t="s">
        <v>121</v>
      </c>
      <c r="AW193" s="12" t="s">
        <v>22</v>
      </c>
      <c r="AX193" s="12" t="s">
        <v>66</v>
      </c>
      <c r="AY193" s="133" t="s">
        <v>113</v>
      </c>
    </row>
    <row r="194" spans="2:65" s="13" customFormat="1">
      <c r="B194" s="139"/>
      <c r="D194" s="132" t="s">
        <v>123</v>
      </c>
      <c r="E194" s="140" t="s">
        <v>1</v>
      </c>
      <c r="F194" s="141" t="s">
        <v>125</v>
      </c>
      <c r="H194" s="142">
        <v>25.6</v>
      </c>
      <c r="I194" s="356"/>
      <c r="J194" s="356"/>
      <c r="L194" s="139"/>
      <c r="M194" s="143"/>
      <c r="N194" s="144"/>
      <c r="O194" s="144"/>
      <c r="P194" s="144"/>
      <c r="Q194" s="144"/>
      <c r="R194" s="144"/>
      <c r="S194" s="144"/>
      <c r="T194" s="145"/>
      <c r="AT194" s="140" t="s">
        <v>123</v>
      </c>
      <c r="AU194" s="140" t="s">
        <v>121</v>
      </c>
      <c r="AV194" s="13" t="s">
        <v>120</v>
      </c>
      <c r="AW194" s="13" t="s">
        <v>22</v>
      </c>
      <c r="AX194" s="13" t="s">
        <v>74</v>
      </c>
      <c r="AY194" s="140" t="s">
        <v>113</v>
      </c>
    </row>
    <row r="195" spans="2:65" s="1" customFormat="1" ht="24" customHeight="1">
      <c r="B195" s="118"/>
      <c r="C195" s="119" t="s">
        <v>258</v>
      </c>
      <c r="D195" s="119" t="s">
        <v>115</v>
      </c>
      <c r="E195" s="120" t="s">
        <v>671</v>
      </c>
      <c r="F195" s="121" t="s">
        <v>672</v>
      </c>
      <c r="G195" s="122" t="s">
        <v>188</v>
      </c>
      <c r="H195" s="123">
        <v>25.6</v>
      </c>
      <c r="I195" s="354"/>
      <c r="J195" s="354">
        <f>ROUND(I195*H195,2)</f>
        <v>0</v>
      </c>
      <c r="K195" s="121" t="s">
        <v>119</v>
      </c>
      <c r="L195" s="27"/>
      <c r="M195" s="124" t="s">
        <v>1</v>
      </c>
      <c r="N195" s="125" t="s">
        <v>32</v>
      </c>
      <c r="O195" s="126">
        <v>0.43</v>
      </c>
      <c r="P195" s="126">
        <f>O195*H195</f>
        <v>11.007999999999999</v>
      </c>
      <c r="Q195" s="126">
        <v>0</v>
      </c>
      <c r="R195" s="126">
        <f>Q195*H195</f>
        <v>0</v>
      </c>
      <c r="S195" s="126">
        <v>0</v>
      </c>
      <c r="T195" s="127">
        <f>S195*H195</f>
        <v>0</v>
      </c>
      <c r="AR195" s="128" t="s">
        <v>120</v>
      </c>
      <c r="AT195" s="128" t="s">
        <v>115</v>
      </c>
      <c r="AU195" s="128" t="s">
        <v>121</v>
      </c>
      <c r="AY195" s="15" t="s">
        <v>113</v>
      </c>
      <c r="BE195" s="129">
        <f>IF(N195="základná",J195,0)</f>
        <v>0</v>
      </c>
      <c r="BF195" s="129">
        <f>IF(N195="znížená",J195,0)</f>
        <v>0</v>
      </c>
      <c r="BG195" s="129">
        <f>IF(N195="zákl. prenesená",J195,0)</f>
        <v>0</v>
      </c>
      <c r="BH195" s="129">
        <f>IF(N195="zníž. prenesená",J195,0)</f>
        <v>0</v>
      </c>
      <c r="BI195" s="129">
        <f>IF(N195="nulová",J195,0)</f>
        <v>0</v>
      </c>
      <c r="BJ195" s="15" t="s">
        <v>121</v>
      </c>
      <c r="BK195" s="130">
        <f>ROUND(I195*H195,3)</f>
        <v>0</v>
      </c>
      <c r="BL195" s="15" t="s">
        <v>120</v>
      </c>
      <c r="BM195" s="128" t="s">
        <v>673</v>
      </c>
    </row>
    <row r="196" spans="2:65" s="11" customFormat="1" ht="22.95" customHeight="1">
      <c r="B196" s="108"/>
      <c r="D196" s="109" t="s">
        <v>65</v>
      </c>
      <c r="E196" s="117" t="s">
        <v>120</v>
      </c>
      <c r="F196" s="117" t="s">
        <v>242</v>
      </c>
      <c r="I196" s="358"/>
      <c r="J196" s="361">
        <f>J197</f>
        <v>0</v>
      </c>
      <c r="L196" s="108"/>
      <c r="M196" s="111"/>
      <c r="N196" s="112"/>
      <c r="O196" s="112"/>
      <c r="P196" s="113">
        <f>SUM(P197:P199)</f>
        <v>2.0855000000000001</v>
      </c>
      <c r="Q196" s="112"/>
      <c r="R196" s="113">
        <f>SUM(R197:R199)</f>
        <v>2.4598900000000001</v>
      </c>
      <c r="S196" s="112"/>
      <c r="T196" s="114">
        <f>SUM(T197:T199)</f>
        <v>0</v>
      </c>
      <c r="AR196" s="109" t="s">
        <v>74</v>
      </c>
      <c r="AT196" s="115" t="s">
        <v>65</v>
      </c>
      <c r="AU196" s="115" t="s">
        <v>74</v>
      </c>
      <c r="AY196" s="109" t="s">
        <v>113</v>
      </c>
      <c r="BK196" s="116">
        <f>SUM(BK197:BK199)</f>
        <v>0</v>
      </c>
    </row>
    <row r="197" spans="2:65" s="1" customFormat="1" ht="36" customHeight="1">
      <c r="B197" s="118"/>
      <c r="C197" s="119" t="s">
        <v>262</v>
      </c>
      <c r="D197" s="119" t="s">
        <v>115</v>
      </c>
      <c r="E197" s="120" t="s">
        <v>244</v>
      </c>
      <c r="F197" s="121" t="s">
        <v>245</v>
      </c>
      <c r="G197" s="122" t="s">
        <v>128</v>
      </c>
      <c r="H197" s="123">
        <v>1.3009999999999999</v>
      </c>
      <c r="I197" s="354"/>
      <c r="J197" s="354">
        <f>ROUND(I197*H197,2)</f>
        <v>0</v>
      </c>
      <c r="K197" s="121" t="s">
        <v>119</v>
      </c>
      <c r="L197" s="27"/>
      <c r="M197" s="124" t="s">
        <v>1</v>
      </c>
      <c r="N197" s="125" t="s">
        <v>32</v>
      </c>
      <c r="O197" s="126">
        <v>1.603</v>
      </c>
      <c r="P197" s="126">
        <f>O197*H197</f>
        <v>2.0855000000000001</v>
      </c>
      <c r="Q197" s="126">
        <v>1.8907700000000001</v>
      </c>
      <c r="R197" s="126">
        <f>Q197*H197</f>
        <v>2.4598900000000001</v>
      </c>
      <c r="S197" s="126">
        <v>0</v>
      </c>
      <c r="T197" s="127">
        <f>S197*H197</f>
        <v>0</v>
      </c>
      <c r="AR197" s="128" t="s">
        <v>120</v>
      </c>
      <c r="AT197" s="128" t="s">
        <v>115</v>
      </c>
      <c r="AU197" s="128" t="s">
        <v>121</v>
      </c>
      <c r="AY197" s="15" t="s">
        <v>113</v>
      </c>
      <c r="BE197" s="129">
        <f>IF(N197="základná",J197,0)</f>
        <v>0</v>
      </c>
      <c r="BF197" s="129">
        <f>IF(N197="znížená",J197,0)</f>
        <v>0</v>
      </c>
      <c r="BG197" s="129">
        <f>IF(N197="zákl. prenesená",J197,0)</f>
        <v>0</v>
      </c>
      <c r="BH197" s="129">
        <f>IF(N197="zníž. prenesená",J197,0)</f>
        <v>0</v>
      </c>
      <c r="BI197" s="129">
        <f>IF(N197="nulová",J197,0)</f>
        <v>0</v>
      </c>
      <c r="BJ197" s="15" t="s">
        <v>121</v>
      </c>
      <c r="BK197" s="130">
        <f>ROUND(I197*H197,3)</f>
        <v>0</v>
      </c>
      <c r="BL197" s="15" t="s">
        <v>120</v>
      </c>
      <c r="BM197" s="128" t="s">
        <v>674</v>
      </c>
    </row>
    <row r="198" spans="2:65" s="12" customFormat="1">
      <c r="B198" s="131"/>
      <c r="D198" s="132" t="s">
        <v>123</v>
      </c>
      <c r="E198" s="133" t="s">
        <v>1</v>
      </c>
      <c r="F198" s="134" t="s">
        <v>675</v>
      </c>
      <c r="H198" s="135">
        <v>1.3009999999999999</v>
      </c>
      <c r="I198" s="355"/>
      <c r="J198" s="355"/>
      <c r="L198" s="131"/>
      <c r="M198" s="136"/>
      <c r="N198" s="137"/>
      <c r="O198" s="137"/>
      <c r="P198" s="137"/>
      <c r="Q198" s="137"/>
      <c r="R198" s="137"/>
      <c r="S198" s="137"/>
      <c r="T198" s="138"/>
      <c r="AT198" s="133" t="s">
        <v>123</v>
      </c>
      <c r="AU198" s="133" t="s">
        <v>121</v>
      </c>
      <c r="AV198" s="12" t="s">
        <v>121</v>
      </c>
      <c r="AW198" s="12" t="s">
        <v>22</v>
      </c>
      <c r="AX198" s="12" t="s">
        <v>66</v>
      </c>
      <c r="AY198" s="133" t="s">
        <v>113</v>
      </c>
    </row>
    <row r="199" spans="2:65" s="13" customFormat="1">
      <c r="B199" s="139"/>
      <c r="D199" s="132" t="s">
        <v>123</v>
      </c>
      <c r="E199" s="140" t="s">
        <v>1</v>
      </c>
      <c r="F199" s="141" t="s">
        <v>125</v>
      </c>
      <c r="H199" s="142">
        <v>1.3009999999999999</v>
      </c>
      <c r="I199" s="356"/>
      <c r="J199" s="356"/>
      <c r="L199" s="139"/>
      <c r="M199" s="143"/>
      <c r="N199" s="144"/>
      <c r="O199" s="144"/>
      <c r="P199" s="144"/>
      <c r="Q199" s="144"/>
      <c r="R199" s="144"/>
      <c r="S199" s="144"/>
      <c r="T199" s="145"/>
      <c r="AT199" s="140" t="s">
        <v>123</v>
      </c>
      <c r="AU199" s="140" t="s">
        <v>121</v>
      </c>
      <c r="AV199" s="13" t="s">
        <v>120</v>
      </c>
      <c r="AW199" s="13" t="s">
        <v>22</v>
      </c>
      <c r="AX199" s="13" t="s">
        <v>74</v>
      </c>
      <c r="AY199" s="140" t="s">
        <v>113</v>
      </c>
    </row>
    <row r="200" spans="2:65" s="11" customFormat="1" ht="22.95" customHeight="1">
      <c r="B200" s="108"/>
      <c r="D200" s="109" t="s">
        <v>65</v>
      </c>
      <c r="E200" s="117" t="s">
        <v>140</v>
      </c>
      <c r="F200" s="117" t="s">
        <v>248</v>
      </c>
      <c r="I200" s="358"/>
      <c r="J200" s="361">
        <f>SUM(J201:J219)</f>
        <v>0</v>
      </c>
      <c r="L200" s="108"/>
      <c r="M200" s="111"/>
      <c r="N200" s="112"/>
      <c r="O200" s="112"/>
      <c r="P200" s="113">
        <f>SUM(P201:P221)</f>
        <v>221.46540999999999</v>
      </c>
      <c r="Q200" s="112"/>
      <c r="R200" s="113">
        <f>SUM(R201:R221)</f>
        <v>374.56738000000001</v>
      </c>
      <c r="S200" s="112"/>
      <c r="T200" s="114">
        <f>SUM(T201:T221)</f>
        <v>0</v>
      </c>
      <c r="AR200" s="109" t="s">
        <v>74</v>
      </c>
      <c r="AT200" s="115" t="s">
        <v>65</v>
      </c>
      <c r="AU200" s="115" t="s">
        <v>74</v>
      </c>
      <c r="AY200" s="109" t="s">
        <v>113</v>
      </c>
      <c r="BK200" s="116">
        <f>SUM(BK201:BK221)</f>
        <v>0</v>
      </c>
    </row>
    <row r="201" spans="2:65" s="1" customFormat="1" ht="36" customHeight="1">
      <c r="B201" s="118"/>
      <c r="C201" s="119" t="s">
        <v>266</v>
      </c>
      <c r="D201" s="119" t="s">
        <v>115</v>
      </c>
      <c r="E201" s="120" t="s">
        <v>250</v>
      </c>
      <c r="F201" s="121" t="s">
        <v>251</v>
      </c>
      <c r="G201" s="122" t="s">
        <v>188</v>
      </c>
      <c r="H201" s="123">
        <v>451.35</v>
      </c>
      <c r="I201" s="354"/>
      <c r="J201" s="354">
        <f>ROUND(I201*H201,2)</f>
        <v>0</v>
      </c>
      <c r="K201" s="121" t="s">
        <v>119</v>
      </c>
      <c r="L201" s="27"/>
      <c r="M201" s="124" t="s">
        <v>1</v>
      </c>
      <c r="N201" s="125" t="s">
        <v>32</v>
      </c>
      <c r="O201" s="126">
        <v>2.5000000000000001E-2</v>
      </c>
      <c r="P201" s="126">
        <f>O201*H201</f>
        <v>11.28375</v>
      </c>
      <c r="Q201" s="126">
        <v>0.19900000000000001</v>
      </c>
      <c r="R201" s="126">
        <f>Q201*H201</f>
        <v>89.818650000000005</v>
      </c>
      <c r="S201" s="126">
        <v>0</v>
      </c>
      <c r="T201" s="127">
        <f>S201*H201</f>
        <v>0</v>
      </c>
      <c r="AR201" s="128" t="s">
        <v>120</v>
      </c>
      <c r="AT201" s="128" t="s">
        <v>115</v>
      </c>
      <c r="AU201" s="128" t="s">
        <v>121</v>
      </c>
      <c r="AY201" s="15" t="s">
        <v>113</v>
      </c>
      <c r="BE201" s="129">
        <f>IF(N201="základná",J201,0)</f>
        <v>0</v>
      </c>
      <c r="BF201" s="129">
        <f>IF(N201="znížená",J201,0)</f>
        <v>0</v>
      </c>
      <c r="BG201" s="129">
        <f>IF(N201="zákl. prenesená",J201,0)</f>
        <v>0</v>
      </c>
      <c r="BH201" s="129">
        <f>IF(N201="zníž. prenesená",J201,0)</f>
        <v>0</v>
      </c>
      <c r="BI201" s="129">
        <f>IF(N201="nulová",J201,0)</f>
        <v>0</v>
      </c>
      <c r="BJ201" s="15" t="s">
        <v>121</v>
      </c>
      <c r="BK201" s="130">
        <f>ROUND(I201*H201,3)</f>
        <v>0</v>
      </c>
      <c r="BL201" s="15" t="s">
        <v>120</v>
      </c>
      <c r="BM201" s="128" t="s">
        <v>676</v>
      </c>
    </row>
    <row r="202" spans="2:65" s="12" customFormat="1">
      <c r="B202" s="131"/>
      <c r="D202" s="132" t="s">
        <v>123</v>
      </c>
      <c r="E202" s="133" t="s">
        <v>1</v>
      </c>
      <c r="F202" s="134" t="s">
        <v>645</v>
      </c>
      <c r="H202" s="135">
        <v>451.35</v>
      </c>
      <c r="I202" s="355"/>
      <c r="J202" s="355"/>
      <c r="L202" s="131"/>
      <c r="M202" s="136"/>
      <c r="N202" s="137"/>
      <c r="O202" s="137"/>
      <c r="P202" s="137"/>
      <c r="Q202" s="137"/>
      <c r="R202" s="137"/>
      <c r="S202" s="137"/>
      <c r="T202" s="138"/>
      <c r="AT202" s="133" t="s">
        <v>123</v>
      </c>
      <c r="AU202" s="133" t="s">
        <v>121</v>
      </c>
      <c r="AV202" s="12" t="s">
        <v>121</v>
      </c>
      <c r="AW202" s="12" t="s">
        <v>22</v>
      </c>
      <c r="AX202" s="12" t="s">
        <v>66</v>
      </c>
      <c r="AY202" s="133" t="s">
        <v>113</v>
      </c>
    </row>
    <row r="203" spans="2:65" s="13" customFormat="1">
      <c r="B203" s="139"/>
      <c r="D203" s="132" t="s">
        <v>123</v>
      </c>
      <c r="E203" s="140" t="s">
        <v>1</v>
      </c>
      <c r="F203" s="141" t="s">
        <v>125</v>
      </c>
      <c r="H203" s="142">
        <v>451.35</v>
      </c>
      <c r="I203" s="356"/>
      <c r="J203" s="356"/>
      <c r="L203" s="139"/>
      <c r="M203" s="143"/>
      <c r="N203" s="144"/>
      <c r="O203" s="144"/>
      <c r="P203" s="144"/>
      <c r="Q203" s="144"/>
      <c r="R203" s="144"/>
      <c r="S203" s="144"/>
      <c r="T203" s="145"/>
      <c r="AT203" s="140" t="s">
        <v>123</v>
      </c>
      <c r="AU203" s="140" t="s">
        <v>121</v>
      </c>
      <c r="AV203" s="13" t="s">
        <v>120</v>
      </c>
      <c r="AW203" s="13" t="s">
        <v>22</v>
      </c>
      <c r="AX203" s="13" t="s">
        <v>74</v>
      </c>
      <c r="AY203" s="140" t="s">
        <v>113</v>
      </c>
    </row>
    <row r="204" spans="2:65" s="1" customFormat="1" ht="36" customHeight="1">
      <c r="B204" s="118"/>
      <c r="C204" s="119" t="s">
        <v>270</v>
      </c>
      <c r="D204" s="119" t="s">
        <v>115</v>
      </c>
      <c r="E204" s="120" t="s">
        <v>254</v>
      </c>
      <c r="F204" s="121" t="s">
        <v>255</v>
      </c>
      <c r="G204" s="122" t="s">
        <v>188</v>
      </c>
      <c r="H204" s="123">
        <v>496.48</v>
      </c>
      <c r="I204" s="354"/>
      <c r="J204" s="354">
        <f>ROUND(I204*H204,2)</f>
        <v>0</v>
      </c>
      <c r="K204" s="121" t="s">
        <v>119</v>
      </c>
      <c r="L204" s="27"/>
      <c r="M204" s="124" t="s">
        <v>1</v>
      </c>
      <c r="N204" s="125" t="s">
        <v>32</v>
      </c>
      <c r="O204" s="126">
        <v>2.1000000000000001E-2</v>
      </c>
      <c r="P204" s="126">
        <f>O204*H204</f>
        <v>10.426080000000001</v>
      </c>
      <c r="Q204" s="126">
        <v>0.29160000000000003</v>
      </c>
      <c r="R204" s="126">
        <f>Q204*H204</f>
        <v>144.77357000000001</v>
      </c>
      <c r="S204" s="126">
        <v>0</v>
      </c>
      <c r="T204" s="127">
        <f>S204*H204</f>
        <v>0</v>
      </c>
      <c r="AR204" s="128" t="s">
        <v>120</v>
      </c>
      <c r="AT204" s="128" t="s">
        <v>115</v>
      </c>
      <c r="AU204" s="128" t="s">
        <v>121</v>
      </c>
      <c r="AY204" s="15" t="s">
        <v>113</v>
      </c>
      <c r="BE204" s="129">
        <f>IF(N204="základná",J204,0)</f>
        <v>0</v>
      </c>
      <c r="BF204" s="129">
        <f>IF(N204="znížená",J204,0)</f>
        <v>0</v>
      </c>
      <c r="BG204" s="129">
        <f>IF(N204="zákl. prenesená",J204,0)</f>
        <v>0</v>
      </c>
      <c r="BH204" s="129">
        <f>IF(N204="zníž. prenesená",J204,0)</f>
        <v>0</v>
      </c>
      <c r="BI204" s="129">
        <f>IF(N204="nulová",J204,0)</f>
        <v>0</v>
      </c>
      <c r="BJ204" s="15" t="s">
        <v>121</v>
      </c>
      <c r="BK204" s="130">
        <f>ROUND(I204*H204,3)</f>
        <v>0</v>
      </c>
      <c r="BL204" s="15" t="s">
        <v>120</v>
      </c>
      <c r="BM204" s="128" t="s">
        <v>677</v>
      </c>
    </row>
    <row r="205" spans="2:65" s="12" customFormat="1">
      <c r="B205" s="131"/>
      <c r="D205" s="132" t="s">
        <v>123</v>
      </c>
      <c r="E205" s="133" t="s">
        <v>1</v>
      </c>
      <c r="F205" s="134" t="s">
        <v>678</v>
      </c>
      <c r="H205" s="135">
        <v>496.48</v>
      </c>
      <c r="I205" s="355"/>
      <c r="J205" s="355"/>
      <c r="L205" s="131"/>
      <c r="M205" s="136"/>
      <c r="N205" s="137"/>
      <c r="O205" s="137"/>
      <c r="P205" s="137"/>
      <c r="Q205" s="137"/>
      <c r="R205" s="137"/>
      <c r="S205" s="137"/>
      <c r="T205" s="138"/>
      <c r="AT205" s="133" t="s">
        <v>123</v>
      </c>
      <c r="AU205" s="133" t="s">
        <v>121</v>
      </c>
      <c r="AV205" s="12" t="s">
        <v>121</v>
      </c>
      <c r="AW205" s="12" t="s">
        <v>22</v>
      </c>
      <c r="AX205" s="12" t="s">
        <v>66</v>
      </c>
      <c r="AY205" s="133" t="s">
        <v>113</v>
      </c>
    </row>
    <row r="206" spans="2:65" s="13" customFormat="1">
      <c r="B206" s="139"/>
      <c r="D206" s="132" t="s">
        <v>123</v>
      </c>
      <c r="E206" s="140" t="s">
        <v>1</v>
      </c>
      <c r="F206" s="141" t="s">
        <v>125</v>
      </c>
      <c r="H206" s="142">
        <v>496.48</v>
      </c>
      <c r="I206" s="356"/>
      <c r="J206" s="356"/>
      <c r="L206" s="139"/>
      <c r="M206" s="143"/>
      <c r="N206" s="144"/>
      <c r="O206" s="144"/>
      <c r="P206" s="144"/>
      <c r="Q206" s="144"/>
      <c r="R206" s="144"/>
      <c r="S206" s="144"/>
      <c r="T206" s="145"/>
      <c r="AT206" s="140" t="s">
        <v>123</v>
      </c>
      <c r="AU206" s="140" t="s">
        <v>121</v>
      </c>
      <c r="AV206" s="13" t="s">
        <v>120</v>
      </c>
      <c r="AW206" s="13" t="s">
        <v>22</v>
      </c>
      <c r="AX206" s="13" t="s">
        <v>74</v>
      </c>
      <c r="AY206" s="140" t="s">
        <v>113</v>
      </c>
    </row>
    <row r="207" spans="2:65" s="1" customFormat="1" ht="24" customHeight="1">
      <c r="B207" s="118"/>
      <c r="C207" s="119" t="s">
        <v>275</v>
      </c>
      <c r="D207" s="119" t="s">
        <v>115</v>
      </c>
      <c r="E207" s="120" t="s">
        <v>259</v>
      </c>
      <c r="F207" s="121" t="s">
        <v>260</v>
      </c>
      <c r="G207" s="122" t="s">
        <v>188</v>
      </c>
      <c r="H207" s="123">
        <v>419.35</v>
      </c>
      <c r="I207" s="354"/>
      <c r="J207" s="354">
        <f>ROUND(I207*H207,2)</f>
        <v>0</v>
      </c>
      <c r="K207" s="121" t="s">
        <v>1</v>
      </c>
      <c r="L207" s="27"/>
      <c r="M207" s="124" t="s">
        <v>1</v>
      </c>
      <c r="N207" s="125" t="s">
        <v>32</v>
      </c>
      <c r="O207" s="126">
        <v>0.02</v>
      </c>
      <c r="P207" s="126">
        <f>O207*H207</f>
        <v>8.3870000000000005</v>
      </c>
      <c r="Q207" s="126">
        <v>9.8199999999999996E-2</v>
      </c>
      <c r="R207" s="126">
        <f>Q207*H207</f>
        <v>41.180169999999997</v>
      </c>
      <c r="S207" s="126">
        <v>0</v>
      </c>
      <c r="T207" s="127">
        <f>S207*H207</f>
        <v>0</v>
      </c>
      <c r="AR207" s="128" t="s">
        <v>120</v>
      </c>
      <c r="AT207" s="128" t="s">
        <v>115</v>
      </c>
      <c r="AU207" s="128" t="s">
        <v>121</v>
      </c>
      <c r="AY207" s="15" t="s">
        <v>113</v>
      </c>
      <c r="BE207" s="129">
        <f>IF(N207="základná",J207,0)</f>
        <v>0</v>
      </c>
      <c r="BF207" s="129">
        <f>IF(N207="znížená",J207,0)</f>
        <v>0</v>
      </c>
      <c r="BG207" s="129">
        <f>IF(N207="zákl. prenesená",J207,0)</f>
        <v>0</v>
      </c>
      <c r="BH207" s="129">
        <f>IF(N207="zníž. prenesená",J207,0)</f>
        <v>0</v>
      </c>
      <c r="BI207" s="129">
        <f>IF(N207="nulová",J207,0)</f>
        <v>0</v>
      </c>
      <c r="BJ207" s="15" t="s">
        <v>121</v>
      </c>
      <c r="BK207" s="130">
        <f>ROUND(I207*H207,3)</f>
        <v>0</v>
      </c>
      <c r="BL207" s="15" t="s">
        <v>120</v>
      </c>
      <c r="BM207" s="128" t="s">
        <v>679</v>
      </c>
    </row>
    <row r="208" spans="2:65" s="12" customFormat="1">
      <c r="B208" s="131"/>
      <c r="D208" s="132" t="s">
        <v>123</v>
      </c>
      <c r="E208" s="133" t="s">
        <v>1</v>
      </c>
      <c r="F208" s="134" t="s">
        <v>680</v>
      </c>
      <c r="H208" s="135">
        <v>419.35</v>
      </c>
      <c r="I208" s="355"/>
      <c r="J208" s="355"/>
      <c r="L208" s="131"/>
      <c r="M208" s="136"/>
      <c r="N208" s="137"/>
      <c r="O208" s="137"/>
      <c r="P208" s="137"/>
      <c r="Q208" s="137"/>
      <c r="R208" s="137"/>
      <c r="S208" s="137"/>
      <c r="T208" s="138"/>
      <c r="AT208" s="133" t="s">
        <v>123</v>
      </c>
      <c r="AU208" s="133" t="s">
        <v>121</v>
      </c>
      <c r="AV208" s="12" t="s">
        <v>121</v>
      </c>
      <c r="AW208" s="12" t="s">
        <v>22</v>
      </c>
      <c r="AX208" s="12" t="s">
        <v>66</v>
      </c>
      <c r="AY208" s="133" t="s">
        <v>113</v>
      </c>
    </row>
    <row r="209" spans="2:65" s="13" customFormat="1">
      <c r="B209" s="139"/>
      <c r="D209" s="132" t="s">
        <v>123</v>
      </c>
      <c r="E209" s="140" t="s">
        <v>1</v>
      </c>
      <c r="F209" s="141" t="s">
        <v>125</v>
      </c>
      <c r="H209" s="142">
        <v>419.35</v>
      </c>
      <c r="I209" s="356"/>
      <c r="J209" s="356"/>
      <c r="L209" s="139"/>
      <c r="M209" s="143"/>
      <c r="N209" s="144"/>
      <c r="O209" s="144"/>
      <c r="P209" s="144"/>
      <c r="Q209" s="144"/>
      <c r="R209" s="144"/>
      <c r="S209" s="144"/>
      <c r="T209" s="145"/>
      <c r="AT209" s="140" t="s">
        <v>123</v>
      </c>
      <c r="AU209" s="140" t="s">
        <v>121</v>
      </c>
      <c r="AV209" s="13" t="s">
        <v>120</v>
      </c>
      <c r="AW209" s="13" t="s">
        <v>22</v>
      </c>
      <c r="AX209" s="13" t="s">
        <v>74</v>
      </c>
      <c r="AY209" s="140" t="s">
        <v>113</v>
      </c>
    </row>
    <row r="210" spans="2:65" s="1" customFormat="1" ht="24" customHeight="1">
      <c r="B210" s="118"/>
      <c r="C210" s="119" t="s">
        <v>280</v>
      </c>
      <c r="D210" s="119" t="s">
        <v>115</v>
      </c>
      <c r="E210" s="120" t="s">
        <v>263</v>
      </c>
      <c r="F210" s="121" t="s">
        <v>264</v>
      </c>
      <c r="G210" s="122" t="s">
        <v>188</v>
      </c>
      <c r="H210" s="123">
        <v>419.35</v>
      </c>
      <c r="I210" s="354"/>
      <c r="J210" s="354">
        <f>ROUND(I210*H210,2)</f>
        <v>0</v>
      </c>
      <c r="K210" s="121" t="s">
        <v>1</v>
      </c>
      <c r="L210" s="27"/>
      <c r="M210" s="124" t="s">
        <v>1</v>
      </c>
      <c r="N210" s="125" t="s">
        <v>32</v>
      </c>
      <c r="O210" s="126">
        <v>3.7999999999999999E-2</v>
      </c>
      <c r="P210" s="126">
        <f>O210*H210</f>
        <v>15.9353</v>
      </c>
      <c r="Q210" s="126">
        <v>0.10373</v>
      </c>
      <c r="R210" s="126">
        <f>Q210*H210</f>
        <v>43.499180000000003</v>
      </c>
      <c r="S210" s="126">
        <v>0</v>
      </c>
      <c r="T210" s="127">
        <f>S210*H210</f>
        <v>0</v>
      </c>
      <c r="AR210" s="128" t="s">
        <v>120</v>
      </c>
      <c r="AT210" s="128" t="s">
        <v>115</v>
      </c>
      <c r="AU210" s="128" t="s">
        <v>121</v>
      </c>
      <c r="AY210" s="15" t="s">
        <v>113</v>
      </c>
      <c r="BE210" s="129">
        <f>IF(N210="základná",J210,0)</f>
        <v>0</v>
      </c>
      <c r="BF210" s="129">
        <f>IF(N210="znížená",J210,0)</f>
        <v>0</v>
      </c>
      <c r="BG210" s="129">
        <f>IF(N210="zákl. prenesená",J210,0)</f>
        <v>0</v>
      </c>
      <c r="BH210" s="129">
        <f>IF(N210="zníž. prenesená",J210,0)</f>
        <v>0</v>
      </c>
      <c r="BI210" s="129">
        <f>IF(N210="nulová",J210,0)</f>
        <v>0</v>
      </c>
      <c r="BJ210" s="15" t="s">
        <v>121</v>
      </c>
      <c r="BK210" s="130">
        <f>ROUND(I210*H210,3)</f>
        <v>0</v>
      </c>
      <c r="BL210" s="15" t="s">
        <v>120</v>
      </c>
      <c r="BM210" s="128" t="s">
        <v>681</v>
      </c>
    </row>
    <row r="211" spans="2:65" s="12" customFormat="1">
      <c r="B211" s="131"/>
      <c r="D211" s="132" t="s">
        <v>123</v>
      </c>
      <c r="E211" s="133" t="s">
        <v>1</v>
      </c>
      <c r="F211" s="134" t="s">
        <v>680</v>
      </c>
      <c r="H211" s="135">
        <v>419.35</v>
      </c>
      <c r="I211" s="355"/>
      <c r="J211" s="355"/>
      <c r="L211" s="131"/>
      <c r="M211" s="136"/>
      <c r="N211" s="137"/>
      <c r="O211" s="137"/>
      <c r="P211" s="137"/>
      <c r="Q211" s="137"/>
      <c r="R211" s="137"/>
      <c r="S211" s="137"/>
      <c r="T211" s="138"/>
      <c r="AT211" s="133" t="s">
        <v>123</v>
      </c>
      <c r="AU211" s="133" t="s">
        <v>121</v>
      </c>
      <c r="AV211" s="12" t="s">
        <v>121</v>
      </c>
      <c r="AW211" s="12" t="s">
        <v>22</v>
      </c>
      <c r="AX211" s="12" t="s">
        <v>66</v>
      </c>
      <c r="AY211" s="133" t="s">
        <v>113</v>
      </c>
    </row>
    <row r="212" spans="2:65" s="13" customFormat="1">
      <c r="B212" s="139"/>
      <c r="D212" s="132" t="s">
        <v>123</v>
      </c>
      <c r="E212" s="140" t="s">
        <v>1</v>
      </c>
      <c r="F212" s="141" t="s">
        <v>125</v>
      </c>
      <c r="H212" s="142">
        <v>419.35</v>
      </c>
      <c r="I212" s="356"/>
      <c r="J212" s="356"/>
      <c r="L212" s="139"/>
      <c r="M212" s="143"/>
      <c r="N212" s="144"/>
      <c r="O212" s="144"/>
      <c r="P212" s="144"/>
      <c r="Q212" s="144"/>
      <c r="R212" s="144"/>
      <c r="S212" s="144"/>
      <c r="T212" s="145"/>
      <c r="AT212" s="140" t="s">
        <v>123</v>
      </c>
      <c r="AU212" s="140" t="s">
        <v>121</v>
      </c>
      <c r="AV212" s="13" t="s">
        <v>120</v>
      </c>
      <c r="AW212" s="13" t="s">
        <v>22</v>
      </c>
      <c r="AX212" s="13" t="s">
        <v>74</v>
      </c>
      <c r="AY212" s="140" t="s">
        <v>113</v>
      </c>
    </row>
    <row r="213" spans="2:65" s="1" customFormat="1" ht="24" customHeight="1">
      <c r="B213" s="118"/>
      <c r="C213" s="119" t="s">
        <v>284</v>
      </c>
      <c r="D213" s="119" t="s">
        <v>115</v>
      </c>
      <c r="E213" s="120" t="s">
        <v>267</v>
      </c>
      <c r="F213" s="121" t="s">
        <v>268</v>
      </c>
      <c r="G213" s="122" t="s">
        <v>188</v>
      </c>
      <c r="H213" s="123">
        <v>419.35</v>
      </c>
      <c r="I213" s="354"/>
      <c r="J213" s="354">
        <f>ROUND(I213*H213,2)</f>
        <v>0</v>
      </c>
      <c r="K213" s="121" t="s">
        <v>1</v>
      </c>
      <c r="L213" s="27"/>
      <c r="M213" s="124" t="s">
        <v>1</v>
      </c>
      <c r="N213" s="125" t="s">
        <v>32</v>
      </c>
      <c r="O213" s="126">
        <v>4.5999999999999999E-2</v>
      </c>
      <c r="P213" s="126">
        <f>O213*H213</f>
        <v>19.290099999999999</v>
      </c>
      <c r="Q213" s="126">
        <v>0.12966</v>
      </c>
      <c r="R213" s="126">
        <f>Q213*H213</f>
        <v>54.372920000000001</v>
      </c>
      <c r="S213" s="126">
        <v>0</v>
      </c>
      <c r="T213" s="127">
        <f>S213*H213</f>
        <v>0</v>
      </c>
      <c r="AR213" s="128" t="s">
        <v>120</v>
      </c>
      <c r="AT213" s="128" t="s">
        <v>115</v>
      </c>
      <c r="AU213" s="128" t="s">
        <v>121</v>
      </c>
      <c r="AY213" s="15" t="s">
        <v>113</v>
      </c>
      <c r="BE213" s="129">
        <f>IF(N213="základná",J213,0)</f>
        <v>0</v>
      </c>
      <c r="BF213" s="129">
        <f>IF(N213="znížená",J213,0)</f>
        <v>0</v>
      </c>
      <c r="BG213" s="129">
        <f>IF(N213="zákl. prenesená",J213,0)</f>
        <v>0</v>
      </c>
      <c r="BH213" s="129">
        <f>IF(N213="zníž. prenesená",J213,0)</f>
        <v>0</v>
      </c>
      <c r="BI213" s="129">
        <f>IF(N213="nulová",J213,0)</f>
        <v>0</v>
      </c>
      <c r="BJ213" s="15" t="s">
        <v>121</v>
      </c>
      <c r="BK213" s="130">
        <f>ROUND(I213*H213,3)</f>
        <v>0</v>
      </c>
      <c r="BL213" s="15" t="s">
        <v>120</v>
      </c>
      <c r="BM213" s="128" t="s">
        <v>682</v>
      </c>
    </row>
    <row r="214" spans="2:65" s="12" customFormat="1">
      <c r="B214" s="131"/>
      <c r="D214" s="132" t="s">
        <v>123</v>
      </c>
      <c r="E214" s="133" t="s">
        <v>1</v>
      </c>
      <c r="F214" s="134" t="s">
        <v>680</v>
      </c>
      <c r="H214" s="135">
        <v>419.35</v>
      </c>
      <c r="I214" s="355"/>
      <c r="J214" s="355"/>
      <c r="L214" s="131"/>
      <c r="M214" s="136"/>
      <c r="N214" s="137"/>
      <c r="O214" s="137"/>
      <c r="P214" s="137"/>
      <c r="Q214" s="137"/>
      <c r="R214" s="137"/>
      <c r="S214" s="137"/>
      <c r="T214" s="138"/>
      <c r="AT214" s="133" t="s">
        <v>123</v>
      </c>
      <c r="AU214" s="133" t="s">
        <v>121</v>
      </c>
      <c r="AV214" s="12" t="s">
        <v>121</v>
      </c>
      <c r="AW214" s="12" t="s">
        <v>22</v>
      </c>
      <c r="AX214" s="12" t="s">
        <v>66</v>
      </c>
      <c r="AY214" s="133" t="s">
        <v>113</v>
      </c>
    </row>
    <row r="215" spans="2:65" s="13" customFormat="1">
      <c r="B215" s="139"/>
      <c r="D215" s="132" t="s">
        <v>123</v>
      </c>
      <c r="E215" s="140" t="s">
        <v>1</v>
      </c>
      <c r="F215" s="141" t="s">
        <v>125</v>
      </c>
      <c r="H215" s="142">
        <v>419.35</v>
      </c>
      <c r="I215" s="356"/>
      <c r="J215" s="356"/>
      <c r="L215" s="139"/>
      <c r="M215" s="143"/>
      <c r="N215" s="144"/>
      <c r="O215" s="144"/>
      <c r="P215" s="144"/>
      <c r="Q215" s="144"/>
      <c r="R215" s="144"/>
      <c r="S215" s="144"/>
      <c r="T215" s="145"/>
      <c r="AT215" s="140" t="s">
        <v>123</v>
      </c>
      <c r="AU215" s="140" t="s">
        <v>121</v>
      </c>
      <c r="AV215" s="13" t="s">
        <v>120</v>
      </c>
      <c r="AW215" s="13" t="s">
        <v>22</v>
      </c>
      <c r="AX215" s="13" t="s">
        <v>74</v>
      </c>
      <c r="AY215" s="140" t="s">
        <v>113</v>
      </c>
    </row>
    <row r="216" spans="2:65" s="1" customFormat="1" ht="24" customHeight="1">
      <c r="B216" s="118"/>
      <c r="C216" s="119" t="s">
        <v>288</v>
      </c>
      <c r="D216" s="119" t="s">
        <v>115</v>
      </c>
      <c r="E216" s="120" t="s">
        <v>271</v>
      </c>
      <c r="F216" s="121" t="s">
        <v>466</v>
      </c>
      <c r="G216" s="122" t="s">
        <v>188</v>
      </c>
      <c r="H216" s="123">
        <v>419.35</v>
      </c>
      <c r="I216" s="354"/>
      <c r="J216" s="354">
        <f>ROUND(I216*H216,2)</f>
        <v>0</v>
      </c>
      <c r="K216" s="121" t="s">
        <v>119</v>
      </c>
      <c r="L216" s="27"/>
      <c r="M216" s="124" t="s">
        <v>1</v>
      </c>
      <c r="N216" s="125" t="s">
        <v>32</v>
      </c>
      <c r="O216" s="126">
        <v>0.313</v>
      </c>
      <c r="P216" s="126">
        <f>O216*H216</f>
        <v>131.25655</v>
      </c>
      <c r="Q216" s="126">
        <v>1.8500000000000001E-3</v>
      </c>
      <c r="R216" s="126">
        <f>Q216*H216</f>
        <v>0.77580000000000005</v>
      </c>
      <c r="S216" s="126">
        <v>0</v>
      </c>
      <c r="T216" s="127">
        <f>S216*H216</f>
        <v>0</v>
      </c>
      <c r="AR216" s="128" t="s">
        <v>120</v>
      </c>
      <c r="AT216" s="128" t="s">
        <v>115</v>
      </c>
      <c r="AU216" s="128" t="s">
        <v>121</v>
      </c>
      <c r="AY216" s="15" t="s">
        <v>113</v>
      </c>
      <c r="BE216" s="129">
        <f>IF(N216="základná",J216,0)</f>
        <v>0</v>
      </c>
      <c r="BF216" s="129">
        <f>IF(N216="znížená",J216,0)</f>
        <v>0</v>
      </c>
      <c r="BG216" s="129">
        <f>IF(N216="zákl. prenesená",J216,0)</f>
        <v>0</v>
      </c>
      <c r="BH216" s="129">
        <f>IF(N216="zníž. prenesená",J216,0)</f>
        <v>0</v>
      </c>
      <c r="BI216" s="129">
        <f>IF(N216="nulová",J216,0)</f>
        <v>0</v>
      </c>
      <c r="BJ216" s="15" t="s">
        <v>121</v>
      </c>
      <c r="BK216" s="130">
        <f>ROUND(I216*H216,3)</f>
        <v>0</v>
      </c>
      <c r="BL216" s="15" t="s">
        <v>120</v>
      </c>
      <c r="BM216" s="128" t="s">
        <v>683</v>
      </c>
    </row>
    <row r="217" spans="2:65" s="12" customFormat="1">
      <c r="B217" s="131"/>
      <c r="D217" s="132" t="s">
        <v>123</v>
      </c>
      <c r="E217" s="133" t="s">
        <v>1</v>
      </c>
      <c r="F217" s="134" t="s">
        <v>680</v>
      </c>
      <c r="H217" s="135">
        <v>419.35</v>
      </c>
      <c r="I217" s="355"/>
      <c r="J217" s="355"/>
      <c r="L217" s="131"/>
      <c r="M217" s="136"/>
      <c r="N217" s="137"/>
      <c r="O217" s="137"/>
      <c r="P217" s="137"/>
      <c r="Q217" s="137"/>
      <c r="R217" s="137"/>
      <c r="S217" s="137"/>
      <c r="T217" s="138"/>
      <c r="AT217" s="133" t="s">
        <v>123</v>
      </c>
      <c r="AU217" s="133" t="s">
        <v>121</v>
      </c>
      <c r="AV217" s="12" t="s">
        <v>121</v>
      </c>
      <c r="AW217" s="12" t="s">
        <v>22</v>
      </c>
      <c r="AX217" s="12" t="s">
        <v>66</v>
      </c>
      <c r="AY217" s="133" t="s">
        <v>113</v>
      </c>
    </row>
    <row r="218" spans="2:65" s="13" customFormat="1">
      <c r="B218" s="139"/>
      <c r="D218" s="132" t="s">
        <v>123</v>
      </c>
      <c r="E218" s="140" t="s">
        <v>1</v>
      </c>
      <c r="F218" s="141" t="s">
        <v>125</v>
      </c>
      <c r="H218" s="142">
        <v>419.35</v>
      </c>
      <c r="I218" s="356"/>
      <c r="J218" s="356"/>
      <c r="L218" s="139"/>
      <c r="M218" s="143"/>
      <c r="N218" s="144"/>
      <c r="O218" s="144"/>
      <c r="P218" s="144"/>
      <c r="Q218" s="144"/>
      <c r="R218" s="144"/>
      <c r="S218" s="144"/>
      <c r="T218" s="145"/>
      <c r="AT218" s="140" t="s">
        <v>123</v>
      </c>
      <c r="AU218" s="140" t="s">
        <v>121</v>
      </c>
      <c r="AV218" s="13" t="s">
        <v>120</v>
      </c>
      <c r="AW218" s="13" t="s">
        <v>22</v>
      </c>
      <c r="AX218" s="13" t="s">
        <v>74</v>
      </c>
      <c r="AY218" s="140" t="s">
        <v>113</v>
      </c>
    </row>
    <row r="219" spans="2:65" s="1" customFormat="1" ht="16.5" customHeight="1">
      <c r="B219" s="118"/>
      <c r="C219" s="119" t="s">
        <v>293</v>
      </c>
      <c r="D219" s="119" t="s">
        <v>115</v>
      </c>
      <c r="E219" s="120" t="s">
        <v>468</v>
      </c>
      <c r="F219" s="121" t="s">
        <v>568</v>
      </c>
      <c r="G219" s="122" t="s">
        <v>188</v>
      </c>
      <c r="H219" s="123">
        <v>79.510000000000005</v>
      </c>
      <c r="I219" s="354"/>
      <c r="J219" s="354">
        <f>ROUND(I219*H219,2)</f>
        <v>0</v>
      </c>
      <c r="K219" s="121" t="s">
        <v>1</v>
      </c>
      <c r="L219" s="27"/>
      <c r="M219" s="124" t="s">
        <v>1</v>
      </c>
      <c r="N219" s="125" t="s">
        <v>32</v>
      </c>
      <c r="O219" s="126">
        <v>0.313</v>
      </c>
      <c r="P219" s="126">
        <f>O219*H219</f>
        <v>24.88663</v>
      </c>
      <c r="Q219" s="126">
        <v>1.8500000000000001E-3</v>
      </c>
      <c r="R219" s="126">
        <f>Q219*H219</f>
        <v>0.14709</v>
      </c>
      <c r="S219" s="126">
        <v>0</v>
      </c>
      <c r="T219" s="127">
        <f>S219*H219</f>
        <v>0</v>
      </c>
      <c r="AR219" s="128" t="s">
        <v>120</v>
      </c>
      <c r="AT219" s="128" t="s">
        <v>115</v>
      </c>
      <c r="AU219" s="128" t="s">
        <v>121</v>
      </c>
      <c r="AY219" s="15" t="s">
        <v>113</v>
      </c>
      <c r="BE219" s="129">
        <f>IF(N219="základná",J219,0)</f>
        <v>0</v>
      </c>
      <c r="BF219" s="129">
        <f>IF(N219="znížená",J219,0)</f>
        <v>0</v>
      </c>
      <c r="BG219" s="129">
        <f>IF(N219="zákl. prenesená",J219,0)</f>
        <v>0</v>
      </c>
      <c r="BH219" s="129">
        <f>IF(N219="zníž. prenesená",J219,0)</f>
        <v>0</v>
      </c>
      <c r="BI219" s="129">
        <f>IF(N219="nulová",J219,0)</f>
        <v>0</v>
      </c>
      <c r="BJ219" s="15" t="s">
        <v>121</v>
      </c>
      <c r="BK219" s="130">
        <f>ROUND(I219*H219,3)</f>
        <v>0</v>
      </c>
      <c r="BL219" s="15" t="s">
        <v>120</v>
      </c>
      <c r="BM219" s="128" t="s">
        <v>684</v>
      </c>
    </row>
    <row r="220" spans="2:65" s="12" customFormat="1">
      <c r="B220" s="131"/>
      <c r="D220" s="132" t="s">
        <v>123</v>
      </c>
      <c r="E220" s="133" t="s">
        <v>1</v>
      </c>
      <c r="F220" s="134" t="s">
        <v>685</v>
      </c>
      <c r="H220" s="135">
        <v>79.510000000000005</v>
      </c>
      <c r="I220" s="355"/>
      <c r="J220" s="355"/>
      <c r="L220" s="131"/>
      <c r="M220" s="136"/>
      <c r="N220" s="137"/>
      <c r="O220" s="137"/>
      <c r="P220" s="137"/>
      <c r="Q220" s="137"/>
      <c r="R220" s="137"/>
      <c r="S220" s="137"/>
      <c r="T220" s="138"/>
      <c r="AT220" s="133" t="s">
        <v>123</v>
      </c>
      <c r="AU220" s="133" t="s">
        <v>121</v>
      </c>
      <c r="AV220" s="12" t="s">
        <v>121</v>
      </c>
      <c r="AW220" s="12" t="s">
        <v>22</v>
      </c>
      <c r="AX220" s="12" t="s">
        <v>66</v>
      </c>
      <c r="AY220" s="133" t="s">
        <v>113</v>
      </c>
    </row>
    <row r="221" spans="2:65" s="13" customFormat="1">
      <c r="B221" s="139"/>
      <c r="D221" s="132" t="s">
        <v>123</v>
      </c>
      <c r="E221" s="140" t="s">
        <v>1</v>
      </c>
      <c r="F221" s="141" t="s">
        <v>125</v>
      </c>
      <c r="H221" s="142">
        <v>79.510000000000005</v>
      </c>
      <c r="I221" s="356"/>
      <c r="J221" s="356"/>
      <c r="L221" s="139"/>
      <c r="M221" s="143"/>
      <c r="N221" s="144"/>
      <c r="O221" s="144"/>
      <c r="P221" s="144"/>
      <c r="Q221" s="144"/>
      <c r="R221" s="144"/>
      <c r="S221" s="144"/>
      <c r="T221" s="145"/>
      <c r="AT221" s="140" t="s">
        <v>123</v>
      </c>
      <c r="AU221" s="140" t="s">
        <v>121</v>
      </c>
      <c r="AV221" s="13" t="s">
        <v>120</v>
      </c>
      <c r="AW221" s="13" t="s">
        <v>22</v>
      </c>
      <c r="AX221" s="13" t="s">
        <v>74</v>
      </c>
      <c r="AY221" s="140" t="s">
        <v>113</v>
      </c>
    </row>
    <row r="222" spans="2:65" s="11" customFormat="1" ht="22.95" customHeight="1">
      <c r="B222" s="108"/>
      <c r="D222" s="109" t="s">
        <v>65</v>
      </c>
      <c r="E222" s="117" t="s">
        <v>145</v>
      </c>
      <c r="F222" s="117" t="s">
        <v>571</v>
      </c>
      <c r="I222" s="358"/>
      <c r="J222" s="361">
        <f>SUM(J223:J225)</f>
        <v>0</v>
      </c>
      <c r="L222" s="108"/>
      <c r="M222" s="111"/>
      <c r="N222" s="112"/>
      <c r="O222" s="112"/>
      <c r="P222" s="113">
        <f>SUM(P223:P225)</f>
        <v>14.496</v>
      </c>
      <c r="Q222" s="112"/>
      <c r="R222" s="113">
        <f>SUM(R223:R225)</f>
        <v>10.802300000000001</v>
      </c>
      <c r="S222" s="112"/>
      <c r="T222" s="114">
        <f>SUM(T223:T225)</f>
        <v>0</v>
      </c>
      <c r="AR222" s="109" t="s">
        <v>74</v>
      </c>
      <c r="AT222" s="115" t="s">
        <v>65</v>
      </c>
      <c r="AU222" s="115" t="s">
        <v>74</v>
      </c>
      <c r="AY222" s="109" t="s">
        <v>113</v>
      </c>
      <c r="BK222" s="116">
        <f>SUM(BK223:BK225)</f>
        <v>0</v>
      </c>
    </row>
    <row r="223" spans="2:65" s="1" customFormat="1" ht="24" customHeight="1">
      <c r="B223" s="118"/>
      <c r="C223" s="119" t="s">
        <v>298</v>
      </c>
      <c r="D223" s="119" t="s">
        <v>115</v>
      </c>
      <c r="E223" s="120" t="s">
        <v>572</v>
      </c>
      <c r="F223" s="121" t="s">
        <v>573</v>
      </c>
      <c r="G223" s="122" t="s">
        <v>128</v>
      </c>
      <c r="H223" s="123">
        <v>4.8</v>
      </c>
      <c r="I223" s="354"/>
      <c r="J223" s="354">
        <f>ROUND(I223*H223,2)</f>
        <v>0</v>
      </c>
      <c r="K223" s="121" t="s">
        <v>119</v>
      </c>
      <c r="L223" s="27"/>
      <c r="M223" s="124" t="s">
        <v>1</v>
      </c>
      <c r="N223" s="125" t="s">
        <v>32</v>
      </c>
      <c r="O223" s="126">
        <v>2.323</v>
      </c>
      <c r="P223" s="126">
        <f>O223*H223</f>
        <v>11.150399999999999</v>
      </c>
      <c r="Q223" s="126">
        <v>2.2404799999999998</v>
      </c>
      <c r="R223" s="126">
        <f>Q223*H223</f>
        <v>10.754300000000001</v>
      </c>
      <c r="S223" s="126">
        <v>0</v>
      </c>
      <c r="T223" s="127">
        <f>S223*H223</f>
        <v>0</v>
      </c>
      <c r="AR223" s="128" t="s">
        <v>120</v>
      </c>
      <c r="AT223" s="128" t="s">
        <v>115</v>
      </c>
      <c r="AU223" s="128" t="s">
        <v>121</v>
      </c>
      <c r="AY223" s="15" t="s">
        <v>113</v>
      </c>
      <c r="BE223" s="129">
        <f>IF(N223="základná",J223,0)</f>
        <v>0</v>
      </c>
      <c r="BF223" s="129">
        <f>IF(N223="znížená",J223,0)</f>
        <v>0</v>
      </c>
      <c r="BG223" s="129">
        <f>IF(N223="zákl. prenesená",J223,0)</f>
        <v>0</v>
      </c>
      <c r="BH223" s="129">
        <f>IF(N223="zníž. prenesená",J223,0)</f>
        <v>0</v>
      </c>
      <c r="BI223" s="129">
        <f>IF(N223="nulová",J223,0)</f>
        <v>0</v>
      </c>
      <c r="BJ223" s="15" t="s">
        <v>121</v>
      </c>
      <c r="BK223" s="130">
        <f>ROUND(I223*H223,3)</f>
        <v>0</v>
      </c>
      <c r="BL223" s="15" t="s">
        <v>120</v>
      </c>
      <c r="BM223" s="128" t="s">
        <v>686</v>
      </c>
    </row>
    <row r="224" spans="2:65" s="12" customFormat="1">
      <c r="B224" s="131"/>
      <c r="D224" s="132" t="s">
        <v>123</v>
      </c>
      <c r="E224" s="133" t="s">
        <v>1</v>
      </c>
      <c r="F224" s="134" t="s">
        <v>687</v>
      </c>
      <c r="H224" s="135">
        <v>4.8</v>
      </c>
      <c r="I224" s="355"/>
      <c r="J224" s="355"/>
      <c r="L224" s="131"/>
      <c r="M224" s="136"/>
      <c r="N224" s="137"/>
      <c r="O224" s="137"/>
      <c r="P224" s="137"/>
      <c r="Q224" s="137"/>
      <c r="R224" s="137"/>
      <c r="S224" s="137"/>
      <c r="T224" s="138"/>
      <c r="AT224" s="133" t="s">
        <v>123</v>
      </c>
      <c r="AU224" s="133" t="s">
        <v>121</v>
      </c>
      <c r="AV224" s="12" t="s">
        <v>121</v>
      </c>
      <c r="AW224" s="12" t="s">
        <v>22</v>
      </c>
      <c r="AX224" s="12" t="s">
        <v>74</v>
      </c>
      <c r="AY224" s="133" t="s">
        <v>113</v>
      </c>
    </row>
    <row r="225" spans="2:65" s="1" customFormat="1" ht="24" customHeight="1">
      <c r="B225" s="118"/>
      <c r="C225" s="119" t="s">
        <v>303</v>
      </c>
      <c r="D225" s="119" t="s">
        <v>115</v>
      </c>
      <c r="E225" s="120" t="s">
        <v>576</v>
      </c>
      <c r="F225" s="121" t="s">
        <v>577</v>
      </c>
      <c r="G225" s="122" t="s">
        <v>128</v>
      </c>
      <c r="H225" s="123">
        <v>4.8</v>
      </c>
      <c r="I225" s="354"/>
      <c r="J225" s="354">
        <f>ROUND(I225*H225,2)</f>
        <v>0</v>
      </c>
      <c r="K225" s="121" t="s">
        <v>119</v>
      </c>
      <c r="L225" s="27"/>
      <c r="M225" s="124" t="s">
        <v>1</v>
      </c>
      <c r="N225" s="125" t="s">
        <v>32</v>
      </c>
      <c r="O225" s="126">
        <v>0.69699999999999995</v>
      </c>
      <c r="P225" s="126">
        <f>O225*H225</f>
        <v>3.3456000000000001</v>
      </c>
      <c r="Q225" s="126">
        <v>0.01</v>
      </c>
      <c r="R225" s="126">
        <f>Q225*H225</f>
        <v>4.8000000000000001E-2</v>
      </c>
      <c r="S225" s="126">
        <v>0</v>
      </c>
      <c r="T225" s="127">
        <f>S225*H225</f>
        <v>0</v>
      </c>
      <c r="AR225" s="128" t="s">
        <v>120</v>
      </c>
      <c r="AT225" s="128" t="s">
        <v>115</v>
      </c>
      <c r="AU225" s="128" t="s">
        <v>121</v>
      </c>
      <c r="AY225" s="15" t="s">
        <v>113</v>
      </c>
      <c r="BE225" s="129">
        <f>IF(N225="základná",J225,0)</f>
        <v>0</v>
      </c>
      <c r="BF225" s="129">
        <f>IF(N225="znížená",J225,0)</f>
        <v>0</v>
      </c>
      <c r="BG225" s="129">
        <f>IF(N225="zákl. prenesená",J225,0)</f>
        <v>0</v>
      </c>
      <c r="BH225" s="129">
        <f>IF(N225="zníž. prenesená",J225,0)</f>
        <v>0</v>
      </c>
      <c r="BI225" s="129">
        <f>IF(N225="nulová",J225,0)</f>
        <v>0</v>
      </c>
      <c r="BJ225" s="15" t="s">
        <v>121</v>
      </c>
      <c r="BK225" s="130">
        <f>ROUND(I225*H225,3)</f>
        <v>0</v>
      </c>
      <c r="BL225" s="15" t="s">
        <v>120</v>
      </c>
      <c r="BM225" s="128" t="s">
        <v>688</v>
      </c>
    </row>
    <row r="226" spans="2:65" s="11" customFormat="1" ht="22.95" customHeight="1">
      <c r="B226" s="108"/>
      <c r="D226" s="109" t="s">
        <v>65</v>
      </c>
      <c r="E226" s="117" t="s">
        <v>159</v>
      </c>
      <c r="F226" s="117" t="s">
        <v>292</v>
      </c>
      <c r="I226" s="358"/>
      <c r="J226" s="361">
        <f>SUM(J227:J238)</f>
        <v>0</v>
      </c>
      <c r="L226" s="108"/>
      <c r="M226" s="111"/>
      <c r="N226" s="112"/>
      <c r="O226" s="112"/>
      <c r="P226" s="113">
        <f>SUM(P227:P238)</f>
        <v>170.16352000000001</v>
      </c>
      <c r="Q226" s="112"/>
      <c r="R226" s="113">
        <f>SUM(R227:R238)</f>
        <v>19.38757</v>
      </c>
      <c r="S226" s="112"/>
      <c r="T226" s="114">
        <f>SUM(T227:T238)</f>
        <v>0</v>
      </c>
      <c r="AR226" s="109" t="s">
        <v>74</v>
      </c>
      <c r="AT226" s="115" t="s">
        <v>65</v>
      </c>
      <c r="AU226" s="115" t="s">
        <v>74</v>
      </c>
      <c r="AY226" s="109" t="s">
        <v>113</v>
      </c>
      <c r="BK226" s="116">
        <f>SUM(BK227:BK238)</f>
        <v>0</v>
      </c>
    </row>
    <row r="227" spans="2:65" s="1" customFormat="1" ht="36" customHeight="1">
      <c r="B227" s="118"/>
      <c r="C227" s="119" t="s">
        <v>308</v>
      </c>
      <c r="D227" s="119" t="s">
        <v>115</v>
      </c>
      <c r="E227" s="120" t="s">
        <v>304</v>
      </c>
      <c r="F227" s="121" t="s">
        <v>305</v>
      </c>
      <c r="G227" s="122" t="s">
        <v>118</v>
      </c>
      <c r="H227" s="123">
        <v>102.58</v>
      </c>
      <c r="I227" s="354"/>
      <c r="J227" s="354">
        <f>ROUND(I227*H227,2)</f>
        <v>0</v>
      </c>
      <c r="K227" s="121" t="s">
        <v>119</v>
      </c>
      <c r="L227" s="27"/>
      <c r="M227" s="124" t="s">
        <v>1</v>
      </c>
      <c r="N227" s="125" t="s">
        <v>32</v>
      </c>
      <c r="O227" s="126">
        <v>0.13200000000000001</v>
      </c>
      <c r="P227" s="126">
        <f>O227*H227</f>
        <v>13.540559999999999</v>
      </c>
      <c r="Q227" s="126">
        <v>9.8530000000000006E-2</v>
      </c>
      <c r="R227" s="126">
        <f>Q227*H227</f>
        <v>10.10721</v>
      </c>
      <c r="S227" s="126">
        <v>0</v>
      </c>
      <c r="T227" s="127">
        <f>S227*H227</f>
        <v>0</v>
      </c>
      <c r="AR227" s="128" t="s">
        <v>120</v>
      </c>
      <c r="AT227" s="128" t="s">
        <v>115</v>
      </c>
      <c r="AU227" s="128" t="s">
        <v>121</v>
      </c>
      <c r="AY227" s="15" t="s">
        <v>113</v>
      </c>
      <c r="BE227" s="129">
        <f>IF(N227="základná",J227,0)</f>
        <v>0</v>
      </c>
      <c r="BF227" s="129">
        <f>IF(N227="znížená",J227,0)</f>
        <v>0</v>
      </c>
      <c r="BG227" s="129">
        <f>IF(N227="zákl. prenesená",J227,0)</f>
        <v>0</v>
      </c>
      <c r="BH227" s="129">
        <f>IF(N227="zníž. prenesená",J227,0)</f>
        <v>0</v>
      </c>
      <c r="BI227" s="129">
        <f>IF(N227="nulová",J227,0)</f>
        <v>0</v>
      </c>
      <c r="BJ227" s="15" t="s">
        <v>121</v>
      </c>
      <c r="BK227" s="130">
        <f>ROUND(I227*H227,3)</f>
        <v>0</v>
      </c>
      <c r="BL227" s="15" t="s">
        <v>120</v>
      </c>
      <c r="BM227" s="128" t="s">
        <v>689</v>
      </c>
    </row>
    <row r="228" spans="2:65" s="12" customFormat="1">
      <c r="B228" s="131"/>
      <c r="D228" s="132" t="s">
        <v>123</v>
      </c>
      <c r="E228" s="133" t="s">
        <v>1</v>
      </c>
      <c r="F228" s="134" t="s">
        <v>690</v>
      </c>
      <c r="H228" s="135">
        <v>102.58</v>
      </c>
      <c r="I228" s="355"/>
      <c r="J228" s="355"/>
      <c r="L228" s="131"/>
      <c r="M228" s="136"/>
      <c r="N228" s="137"/>
      <c r="O228" s="137"/>
      <c r="P228" s="137"/>
      <c r="Q228" s="137"/>
      <c r="R228" s="137"/>
      <c r="S228" s="137"/>
      <c r="T228" s="138"/>
      <c r="AT228" s="133" t="s">
        <v>123</v>
      </c>
      <c r="AU228" s="133" t="s">
        <v>121</v>
      </c>
      <c r="AV228" s="12" t="s">
        <v>121</v>
      </c>
      <c r="AW228" s="12" t="s">
        <v>22</v>
      </c>
      <c r="AX228" s="12" t="s">
        <v>66</v>
      </c>
      <c r="AY228" s="133" t="s">
        <v>113</v>
      </c>
    </row>
    <row r="229" spans="2:65" s="13" customFormat="1">
      <c r="B229" s="139"/>
      <c r="D229" s="132" t="s">
        <v>123</v>
      </c>
      <c r="E229" s="140" t="s">
        <v>1</v>
      </c>
      <c r="F229" s="141" t="s">
        <v>125</v>
      </c>
      <c r="H229" s="142">
        <v>102.58</v>
      </c>
      <c r="I229" s="356"/>
      <c r="J229" s="356"/>
      <c r="L229" s="139"/>
      <c r="M229" s="143"/>
      <c r="N229" s="144"/>
      <c r="O229" s="144"/>
      <c r="P229" s="144"/>
      <c r="Q229" s="144"/>
      <c r="R229" s="144"/>
      <c r="S229" s="144"/>
      <c r="T229" s="145"/>
      <c r="AT229" s="140" t="s">
        <v>123</v>
      </c>
      <c r="AU229" s="140" t="s">
        <v>121</v>
      </c>
      <c r="AV229" s="13" t="s">
        <v>120</v>
      </c>
      <c r="AW229" s="13" t="s">
        <v>22</v>
      </c>
      <c r="AX229" s="13" t="s">
        <v>74</v>
      </c>
      <c r="AY229" s="140" t="s">
        <v>113</v>
      </c>
    </row>
    <row r="230" spans="2:65" s="1" customFormat="1" ht="24" customHeight="1">
      <c r="B230" s="118"/>
      <c r="C230" s="146" t="s">
        <v>312</v>
      </c>
      <c r="D230" s="146" t="s">
        <v>191</v>
      </c>
      <c r="E230" s="147" t="s">
        <v>309</v>
      </c>
      <c r="F230" s="148" t="s">
        <v>310</v>
      </c>
      <c r="G230" s="149" t="s">
        <v>278</v>
      </c>
      <c r="H230" s="150">
        <v>107.148</v>
      </c>
      <c r="I230" s="357"/>
      <c r="J230" s="357">
        <f>ROUND(I230*H230,2)</f>
        <v>0</v>
      </c>
      <c r="K230" s="148" t="s">
        <v>119</v>
      </c>
      <c r="L230" s="151"/>
      <c r="M230" s="152" t="s">
        <v>1</v>
      </c>
      <c r="N230" s="153" t="s">
        <v>32</v>
      </c>
      <c r="O230" s="126">
        <v>0</v>
      </c>
      <c r="P230" s="126">
        <f>O230*H230</f>
        <v>0</v>
      </c>
      <c r="Q230" s="126">
        <v>2.3E-2</v>
      </c>
      <c r="R230" s="126">
        <f>Q230*H230</f>
        <v>2.4643999999999999</v>
      </c>
      <c r="S230" s="126">
        <v>0</v>
      </c>
      <c r="T230" s="127">
        <f>S230*H230</f>
        <v>0</v>
      </c>
      <c r="AR230" s="128" t="s">
        <v>155</v>
      </c>
      <c r="AT230" s="128" t="s">
        <v>191</v>
      </c>
      <c r="AU230" s="128" t="s">
        <v>121</v>
      </c>
      <c r="AY230" s="15" t="s">
        <v>113</v>
      </c>
      <c r="BE230" s="129">
        <f>IF(N230="základná",J230,0)</f>
        <v>0</v>
      </c>
      <c r="BF230" s="129">
        <f>IF(N230="znížená",J230,0)</f>
        <v>0</v>
      </c>
      <c r="BG230" s="129">
        <f>IF(N230="zákl. prenesená",J230,0)</f>
        <v>0</v>
      </c>
      <c r="BH230" s="129">
        <f>IF(N230="zníž. prenesená",J230,0)</f>
        <v>0</v>
      </c>
      <c r="BI230" s="129">
        <f>IF(N230="nulová",J230,0)</f>
        <v>0</v>
      </c>
      <c r="BJ230" s="15" t="s">
        <v>121</v>
      </c>
      <c r="BK230" s="130">
        <f>ROUND(I230*H230,3)</f>
        <v>0</v>
      </c>
      <c r="BL230" s="15" t="s">
        <v>120</v>
      </c>
      <c r="BM230" s="128" t="s">
        <v>691</v>
      </c>
    </row>
    <row r="231" spans="2:65" s="1" customFormat="1" ht="24" customHeight="1">
      <c r="B231" s="118"/>
      <c r="C231" s="119" t="s">
        <v>316</v>
      </c>
      <c r="D231" s="119" t="s">
        <v>115</v>
      </c>
      <c r="E231" s="120" t="s">
        <v>317</v>
      </c>
      <c r="F231" s="121" t="s">
        <v>318</v>
      </c>
      <c r="G231" s="122" t="s">
        <v>128</v>
      </c>
      <c r="H231" s="123">
        <v>3.077</v>
      </c>
      <c r="I231" s="354"/>
      <c r="J231" s="354">
        <f>ROUND(I231*H231,2)</f>
        <v>0</v>
      </c>
      <c r="K231" s="121" t="s">
        <v>119</v>
      </c>
      <c r="L231" s="27"/>
      <c r="M231" s="124" t="s">
        <v>1</v>
      </c>
      <c r="N231" s="125" t="s">
        <v>32</v>
      </c>
      <c r="O231" s="126">
        <v>1.363</v>
      </c>
      <c r="P231" s="126">
        <f>O231*H231</f>
        <v>4.1939500000000001</v>
      </c>
      <c r="Q231" s="126">
        <v>2.2151299999999998</v>
      </c>
      <c r="R231" s="126">
        <f>Q231*H231</f>
        <v>6.8159599999999996</v>
      </c>
      <c r="S231" s="126">
        <v>0</v>
      </c>
      <c r="T231" s="127">
        <f>S231*H231</f>
        <v>0</v>
      </c>
      <c r="AR231" s="128" t="s">
        <v>120</v>
      </c>
      <c r="AT231" s="128" t="s">
        <v>115</v>
      </c>
      <c r="AU231" s="128" t="s">
        <v>121</v>
      </c>
      <c r="AY231" s="15" t="s">
        <v>113</v>
      </c>
      <c r="BE231" s="129">
        <f>IF(N231="základná",J231,0)</f>
        <v>0</v>
      </c>
      <c r="BF231" s="129">
        <f>IF(N231="znížená",J231,0)</f>
        <v>0</v>
      </c>
      <c r="BG231" s="129">
        <f>IF(N231="zákl. prenesená",J231,0)</f>
        <v>0</v>
      </c>
      <c r="BH231" s="129">
        <f>IF(N231="zníž. prenesená",J231,0)</f>
        <v>0</v>
      </c>
      <c r="BI231" s="129">
        <f>IF(N231="nulová",J231,0)</f>
        <v>0</v>
      </c>
      <c r="BJ231" s="15" t="s">
        <v>121</v>
      </c>
      <c r="BK231" s="130">
        <f>ROUND(I231*H231,3)</f>
        <v>0</v>
      </c>
      <c r="BL231" s="15" t="s">
        <v>120</v>
      </c>
      <c r="BM231" s="128" t="s">
        <v>692</v>
      </c>
    </row>
    <row r="232" spans="2:65" s="12" customFormat="1">
      <c r="B232" s="131"/>
      <c r="D232" s="132" t="s">
        <v>123</v>
      </c>
      <c r="E232" s="133" t="s">
        <v>1</v>
      </c>
      <c r="F232" s="134" t="s">
        <v>693</v>
      </c>
      <c r="H232" s="135">
        <v>3.077</v>
      </c>
      <c r="I232" s="355"/>
      <c r="J232" s="355"/>
      <c r="L232" s="131"/>
      <c r="M232" s="136"/>
      <c r="N232" s="137"/>
      <c r="O232" s="137"/>
      <c r="P232" s="137"/>
      <c r="Q232" s="137"/>
      <c r="R232" s="137"/>
      <c r="S232" s="137"/>
      <c r="T232" s="138"/>
      <c r="AT232" s="133" t="s">
        <v>123</v>
      </c>
      <c r="AU232" s="133" t="s">
        <v>121</v>
      </c>
      <c r="AV232" s="12" t="s">
        <v>121</v>
      </c>
      <c r="AW232" s="12" t="s">
        <v>22</v>
      </c>
      <c r="AX232" s="12" t="s">
        <v>66</v>
      </c>
      <c r="AY232" s="133" t="s">
        <v>113</v>
      </c>
    </row>
    <row r="233" spans="2:65" s="13" customFormat="1">
      <c r="B233" s="139"/>
      <c r="D233" s="132" t="s">
        <v>123</v>
      </c>
      <c r="E233" s="140" t="s">
        <v>1</v>
      </c>
      <c r="F233" s="141" t="s">
        <v>125</v>
      </c>
      <c r="H233" s="142">
        <v>3.077</v>
      </c>
      <c r="I233" s="356"/>
      <c r="J233" s="356"/>
      <c r="L233" s="139"/>
      <c r="M233" s="143"/>
      <c r="N233" s="144"/>
      <c r="O233" s="144"/>
      <c r="P233" s="144"/>
      <c r="Q233" s="144"/>
      <c r="R233" s="144"/>
      <c r="S233" s="144"/>
      <c r="T233" s="145"/>
      <c r="AT233" s="140" t="s">
        <v>123</v>
      </c>
      <c r="AU233" s="140" t="s">
        <v>121</v>
      </c>
      <c r="AV233" s="13" t="s">
        <v>120</v>
      </c>
      <c r="AW233" s="13" t="s">
        <v>22</v>
      </c>
      <c r="AX233" s="13" t="s">
        <v>74</v>
      </c>
      <c r="AY233" s="140" t="s">
        <v>113</v>
      </c>
    </row>
    <row r="234" spans="2:65" s="1" customFormat="1" ht="23.4" customHeight="1">
      <c r="B234" s="118"/>
      <c r="C234" s="119" t="s">
        <v>321</v>
      </c>
      <c r="D234" s="119" t="s">
        <v>115</v>
      </c>
      <c r="E234" s="120" t="s">
        <v>362</v>
      </c>
      <c r="F234" s="121" t="s">
        <v>363</v>
      </c>
      <c r="G234" s="122" t="s">
        <v>177</v>
      </c>
      <c r="H234" s="123">
        <v>194.922</v>
      </c>
      <c r="I234" s="354"/>
      <c r="J234" s="354">
        <f>ROUND(I234*H234,2)</f>
        <v>0</v>
      </c>
      <c r="K234" s="121" t="s">
        <v>119</v>
      </c>
      <c r="L234" s="27"/>
      <c r="M234" s="124" t="s">
        <v>1</v>
      </c>
      <c r="N234" s="125" t="s">
        <v>32</v>
      </c>
      <c r="O234" s="126">
        <v>0.59799999999999998</v>
      </c>
      <c r="P234" s="126">
        <f>O234*H234</f>
        <v>116.56336</v>
      </c>
      <c r="Q234" s="126">
        <v>0</v>
      </c>
      <c r="R234" s="126">
        <f>Q234*H234</f>
        <v>0</v>
      </c>
      <c r="S234" s="126">
        <v>0</v>
      </c>
      <c r="T234" s="127">
        <f>S234*H234</f>
        <v>0</v>
      </c>
      <c r="AR234" s="128" t="s">
        <v>120</v>
      </c>
      <c r="AT234" s="128" t="s">
        <v>115</v>
      </c>
      <c r="AU234" s="128" t="s">
        <v>121</v>
      </c>
      <c r="AY234" s="15" t="s">
        <v>113</v>
      </c>
      <c r="BE234" s="129">
        <f>IF(N234="základná",J234,0)</f>
        <v>0</v>
      </c>
      <c r="BF234" s="129">
        <f>IF(N234="znížená",J234,0)</f>
        <v>0</v>
      </c>
      <c r="BG234" s="129">
        <f>IF(N234="zákl. prenesená",J234,0)</f>
        <v>0</v>
      </c>
      <c r="BH234" s="129">
        <f>IF(N234="zníž. prenesená",J234,0)</f>
        <v>0</v>
      </c>
      <c r="BI234" s="129">
        <f>IF(N234="nulová",J234,0)</f>
        <v>0</v>
      </c>
      <c r="BJ234" s="15" t="s">
        <v>121</v>
      </c>
      <c r="BK234" s="130">
        <f>ROUND(I234*H234,3)</f>
        <v>0</v>
      </c>
      <c r="BL234" s="15" t="s">
        <v>120</v>
      </c>
      <c r="BM234" s="128" t="s">
        <v>694</v>
      </c>
    </row>
    <row r="235" spans="2:65" s="1" customFormat="1" ht="24" customHeight="1">
      <c r="B235" s="118"/>
      <c r="C235" s="119" t="s">
        <v>325</v>
      </c>
      <c r="D235" s="119" t="s">
        <v>115</v>
      </c>
      <c r="E235" s="120" t="s">
        <v>366</v>
      </c>
      <c r="F235" s="121" t="s">
        <v>367</v>
      </c>
      <c r="G235" s="122" t="s">
        <v>177</v>
      </c>
      <c r="H235" s="123">
        <v>974.61</v>
      </c>
      <c r="I235" s="354"/>
      <c r="J235" s="354">
        <f>ROUND(I235*H235,2)</f>
        <v>0</v>
      </c>
      <c r="K235" s="121" t="s">
        <v>119</v>
      </c>
      <c r="L235" s="27"/>
      <c r="M235" s="124" t="s">
        <v>1</v>
      </c>
      <c r="N235" s="125" t="s">
        <v>32</v>
      </c>
      <c r="O235" s="126">
        <v>7.0000000000000001E-3</v>
      </c>
      <c r="P235" s="126">
        <f>O235*H235</f>
        <v>6.8222699999999996</v>
      </c>
      <c r="Q235" s="126">
        <v>0</v>
      </c>
      <c r="R235" s="126">
        <f>Q235*H235</f>
        <v>0</v>
      </c>
      <c r="S235" s="126">
        <v>0</v>
      </c>
      <c r="T235" s="127">
        <f>S235*H235</f>
        <v>0</v>
      </c>
      <c r="AR235" s="128" t="s">
        <v>120</v>
      </c>
      <c r="AT235" s="128" t="s">
        <v>115</v>
      </c>
      <c r="AU235" s="128" t="s">
        <v>121</v>
      </c>
      <c r="AY235" s="15" t="s">
        <v>113</v>
      </c>
      <c r="BE235" s="129">
        <f>IF(N235="základná",J235,0)</f>
        <v>0</v>
      </c>
      <c r="BF235" s="129">
        <f>IF(N235="znížená",J235,0)</f>
        <v>0</v>
      </c>
      <c r="BG235" s="129">
        <f>IF(N235="zákl. prenesená",J235,0)</f>
        <v>0</v>
      </c>
      <c r="BH235" s="129">
        <f>IF(N235="zníž. prenesená",J235,0)</f>
        <v>0</v>
      </c>
      <c r="BI235" s="129">
        <f>IF(N235="nulová",J235,0)</f>
        <v>0</v>
      </c>
      <c r="BJ235" s="15" t="s">
        <v>121</v>
      </c>
      <c r="BK235" s="130">
        <f>ROUND(I235*H235,3)</f>
        <v>0</v>
      </c>
      <c r="BL235" s="15" t="s">
        <v>120</v>
      </c>
      <c r="BM235" s="128" t="s">
        <v>695</v>
      </c>
    </row>
    <row r="236" spans="2:65" s="12" customFormat="1">
      <c r="B236" s="131"/>
      <c r="D236" s="132" t="s">
        <v>123</v>
      </c>
      <c r="F236" s="134" t="s">
        <v>696</v>
      </c>
      <c r="H236" s="135">
        <v>974.61</v>
      </c>
      <c r="I236" s="355"/>
      <c r="J236" s="355"/>
      <c r="L236" s="131"/>
      <c r="M236" s="136"/>
      <c r="N236" s="137"/>
      <c r="O236" s="137"/>
      <c r="P236" s="137"/>
      <c r="Q236" s="137"/>
      <c r="R236" s="137"/>
      <c r="S236" s="137"/>
      <c r="T236" s="138"/>
      <c r="AT236" s="133" t="s">
        <v>123</v>
      </c>
      <c r="AU236" s="133" t="s">
        <v>121</v>
      </c>
      <c r="AV236" s="12" t="s">
        <v>121</v>
      </c>
      <c r="AW236" s="12" t="s">
        <v>3</v>
      </c>
      <c r="AX236" s="12" t="s">
        <v>74</v>
      </c>
      <c r="AY236" s="133" t="s">
        <v>113</v>
      </c>
    </row>
    <row r="237" spans="2:65" s="1" customFormat="1" ht="24" customHeight="1">
      <c r="B237" s="118"/>
      <c r="C237" s="119" t="s">
        <v>329</v>
      </c>
      <c r="D237" s="119" t="s">
        <v>115</v>
      </c>
      <c r="E237" s="120" t="s">
        <v>371</v>
      </c>
      <c r="F237" s="121" t="s">
        <v>372</v>
      </c>
      <c r="G237" s="122" t="s">
        <v>177</v>
      </c>
      <c r="H237" s="123">
        <v>194.922</v>
      </c>
      <c r="I237" s="354"/>
      <c r="J237" s="354">
        <f>ROUND(I237*H237,2)</f>
        <v>0</v>
      </c>
      <c r="K237" s="121" t="s">
        <v>119</v>
      </c>
      <c r="L237" s="27"/>
      <c r="M237" s="124" t="s">
        <v>1</v>
      </c>
      <c r="N237" s="125" t="s">
        <v>32</v>
      </c>
      <c r="O237" s="126">
        <v>0.14899999999999999</v>
      </c>
      <c r="P237" s="126">
        <f>O237*H237</f>
        <v>29.043379999999999</v>
      </c>
      <c r="Q237" s="126">
        <v>0</v>
      </c>
      <c r="R237" s="126">
        <f>Q237*H237</f>
        <v>0</v>
      </c>
      <c r="S237" s="126">
        <v>0</v>
      </c>
      <c r="T237" s="127">
        <f>S237*H237</f>
        <v>0</v>
      </c>
      <c r="AR237" s="128" t="s">
        <v>120</v>
      </c>
      <c r="AT237" s="128" t="s">
        <v>115</v>
      </c>
      <c r="AU237" s="128" t="s">
        <v>121</v>
      </c>
      <c r="AY237" s="15" t="s">
        <v>113</v>
      </c>
      <c r="BE237" s="129">
        <f>IF(N237="základná",J237,0)</f>
        <v>0</v>
      </c>
      <c r="BF237" s="129">
        <f>IF(N237="znížená",J237,0)</f>
        <v>0</v>
      </c>
      <c r="BG237" s="129">
        <f>IF(N237="zákl. prenesená",J237,0)</f>
        <v>0</v>
      </c>
      <c r="BH237" s="129">
        <f>IF(N237="zníž. prenesená",J237,0)</f>
        <v>0</v>
      </c>
      <c r="BI237" s="129">
        <f>IF(N237="nulová",J237,0)</f>
        <v>0</v>
      </c>
      <c r="BJ237" s="15" t="s">
        <v>121</v>
      </c>
      <c r="BK237" s="130">
        <f>ROUND(I237*H237,3)</f>
        <v>0</v>
      </c>
      <c r="BL237" s="15" t="s">
        <v>120</v>
      </c>
      <c r="BM237" s="128" t="s">
        <v>697</v>
      </c>
    </row>
    <row r="238" spans="2:65" s="1" customFormat="1" ht="24" customHeight="1">
      <c r="B238" s="118"/>
      <c r="C238" s="119" t="s">
        <v>333</v>
      </c>
      <c r="D238" s="119" t="s">
        <v>115</v>
      </c>
      <c r="E238" s="120" t="s">
        <v>375</v>
      </c>
      <c r="F238" s="121" t="s">
        <v>376</v>
      </c>
      <c r="G238" s="122" t="s">
        <v>177</v>
      </c>
      <c r="H238" s="123">
        <v>194.922</v>
      </c>
      <c r="I238" s="354"/>
      <c r="J238" s="354">
        <f>ROUND(I238*H238,2)</f>
        <v>0</v>
      </c>
      <c r="K238" s="121" t="s">
        <v>119</v>
      </c>
      <c r="L238" s="27"/>
      <c r="M238" s="124" t="s">
        <v>1</v>
      </c>
      <c r="N238" s="125" t="s">
        <v>32</v>
      </c>
      <c r="O238" s="126">
        <v>0</v>
      </c>
      <c r="P238" s="126">
        <f>O238*H238</f>
        <v>0</v>
      </c>
      <c r="Q238" s="126">
        <v>0</v>
      </c>
      <c r="R238" s="126">
        <f>Q238*H238</f>
        <v>0</v>
      </c>
      <c r="S238" s="126">
        <v>0</v>
      </c>
      <c r="T238" s="127">
        <f>S238*H238</f>
        <v>0</v>
      </c>
      <c r="AR238" s="128" t="s">
        <v>120</v>
      </c>
      <c r="AT238" s="128" t="s">
        <v>115</v>
      </c>
      <c r="AU238" s="128" t="s">
        <v>121</v>
      </c>
      <c r="AY238" s="15" t="s">
        <v>113</v>
      </c>
      <c r="BE238" s="129">
        <f>IF(N238="základná",J238,0)</f>
        <v>0</v>
      </c>
      <c r="BF238" s="129">
        <f>IF(N238="znížená",J238,0)</f>
        <v>0</v>
      </c>
      <c r="BG238" s="129">
        <f>IF(N238="zákl. prenesená",J238,0)</f>
        <v>0</v>
      </c>
      <c r="BH238" s="129">
        <f>IF(N238="zníž. prenesená",J238,0)</f>
        <v>0</v>
      </c>
      <c r="BI238" s="129">
        <f>IF(N238="nulová",J238,0)</f>
        <v>0</v>
      </c>
      <c r="BJ238" s="15" t="s">
        <v>121</v>
      </c>
      <c r="BK238" s="130">
        <f>ROUND(I238*H238,3)</f>
        <v>0</v>
      </c>
      <c r="BL238" s="15" t="s">
        <v>120</v>
      </c>
      <c r="BM238" s="128" t="s">
        <v>698</v>
      </c>
    </row>
    <row r="239" spans="2:65" s="11" customFormat="1" ht="22.95" customHeight="1">
      <c r="B239" s="108"/>
      <c r="D239" s="109" t="s">
        <v>65</v>
      </c>
      <c r="E239" s="117" t="s">
        <v>378</v>
      </c>
      <c r="F239" s="117" t="s">
        <v>379</v>
      </c>
      <c r="I239" s="358"/>
      <c r="J239" s="361">
        <f>J240</f>
        <v>0</v>
      </c>
      <c r="L239" s="108"/>
      <c r="M239" s="111"/>
      <c r="N239" s="112"/>
      <c r="O239" s="112"/>
      <c r="P239" s="113">
        <f>P240</f>
        <v>20.5931</v>
      </c>
      <c r="Q239" s="112"/>
      <c r="R239" s="113">
        <f>R240</f>
        <v>0</v>
      </c>
      <c r="S239" s="112"/>
      <c r="T239" s="114">
        <f>T240</f>
        <v>0</v>
      </c>
      <c r="AR239" s="109" t="s">
        <v>74</v>
      </c>
      <c r="AT239" s="115" t="s">
        <v>65</v>
      </c>
      <c r="AU239" s="115" t="s">
        <v>74</v>
      </c>
      <c r="AY239" s="109" t="s">
        <v>113</v>
      </c>
      <c r="BK239" s="116">
        <f>BK240</f>
        <v>0</v>
      </c>
    </row>
    <row r="240" spans="2:65" s="1" customFormat="1" ht="24" customHeight="1">
      <c r="B240" s="118"/>
      <c r="C240" s="119" t="s">
        <v>337</v>
      </c>
      <c r="D240" s="119" t="s">
        <v>115</v>
      </c>
      <c r="E240" s="120" t="s">
        <v>381</v>
      </c>
      <c r="F240" s="121" t="s">
        <v>382</v>
      </c>
      <c r="G240" s="122" t="s">
        <v>177</v>
      </c>
      <c r="H240" s="123">
        <v>438.15100000000001</v>
      </c>
      <c r="I240" s="354"/>
      <c r="J240" s="354">
        <f>ROUND(I240*H240,2)</f>
        <v>0</v>
      </c>
      <c r="K240" s="121" t="s">
        <v>119</v>
      </c>
      <c r="L240" s="27"/>
      <c r="M240" s="124" t="s">
        <v>1</v>
      </c>
      <c r="N240" s="125" t="s">
        <v>32</v>
      </c>
      <c r="O240" s="126">
        <v>4.7E-2</v>
      </c>
      <c r="P240" s="126">
        <f>O240*H240</f>
        <v>20.5931</v>
      </c>
      <c r="Q240" s="126">
        <v>0</v>
      </c>
      <c r="R240" s="126">
        <f>Q240*H240</f>
        <v>0</v>
      </c>
      <c r="S240" s="126">
        <v>0</v>
      </c>
      <c r="T240" s="127">
        <f>S240*H240</f>
        <v>0</v>
      </c>
      <c r="AR240" s="128" t="s">
        <v>120</v>
      </c>
      <c r="AT240" s="128" t="s">
        <v>115</v>
      </c>
      <c r="AU240" s="128" t="s">
        <v>121</v>
      </c>
      <c r="AY240" s="15" t="s">
        <v>113</v>
      </c>
      <c r="BE240" s="129">
        <f>IF(N240="základná",J240,0)</f>
        <v>0</v>
      </c>
      <c r="BF240" s="129">
        <f>IF(N240="znížená",J240,0)</f>
        <v>0</v>
      </c>
      <c r="BG240" s="129">
        <f>IF(N240="zákl. prenesená",J240,0)</f>
        <v>0</v>
      </c>
      <c r="BH240" s="129">
        <f>IF(N240="zníž. prenesená",J240,0)</f>
        <v>0</v>
      </c>
      <c r="BI240" s="129">
        <f>IF(N240="nulová",J240,0)</f>
        <v>0</v>
      </c>
      <c r="BJ240" s="15" t="s">
        <v>121</v>
      </c>
      <c r="BK240" s="130">
        <f>ROUND(I240*H240,3)</f>
        <v>0</v>
      </c>
      <c r="BL240" s="15" t="s">
        <v>120</v>
      </c>
      <c r="BM240" s="128" t="s">
        <v>699</v>
      </c>
    </row>
    <row r="241" spans="2:65" s="11" customFormat="1" ht="25.95" customHeight="1">
      <c r="B241" s="108"/>
      <c r="D241" s="109" t="s">
        <v>65</v>
      </c>
      <c r="E241" s="110" t="s">
        <v>492</v>
      </c>
      <c r="F241" s="110" t="s">
        <v>493</v>
      </c>
      <c r="I241" s="358"/>
      <c r="J241" s="360">
        <f>J242</f>
        <v>0</v>
      </c>
      <c r="L241" s="108"/>
      <c r="M241" s="111"/>
      <c r="N241" s="112"/>
      <c r="O241" s="112"/>
      <c r="P241" s="113">
        <f>P242</f>
        <v>49.3645</v>
      </c>
      <c r="Q241" s="112"/>
      <c r="R241" s="113">
        <f>R242</f>
        <v>2.12825</v>
      </c>
      <c r="S241" s="112"/>
      <c r="T241" s="114">
        <f>T242</f>
        <v>0</v>
      </c>
      <c r="AR241" s="109" t="s">
        <v>121</v>
      </c>
      <c r="AT241" s="115" t="s">
        <v>65</v>
      </c>
      <c r="AU241" s="115" t="s">
        <v>66</v>
      </c>
      <c r="AY241" s="109" t="s">
        <v>113</v>
      </c>
      <c r="BK241" s="116">
        <f>BK242</f>
        <v>0</v>
      </c>
    </row>
    <row r="242" spans="2:65" s="11" customFormat="1" ht="22.95" customHeight="1">
      <c r="B242" s="108"/>
      <c r="D242" s="109" t="s">
        <v>65</v>
      </c>
      <c r="E242" s="117" t="s">
        <v>494</v>
      </c>
      <c r="F242" s="117" t="s">
        <v>495</v>
      </c>
      <c r="I242" s="358"/>
      <c r="J242" s="361">
        <f>SUM(J243:J247)</f>
        <v>0</v>
      </c>
      <c r="L242" s="108"/>
      <c r="M242" s="111"/>
      <c r="N242" s="112"/>
      <c r="O242" s="112"/>
      <c r="P242" s="113">
        <f>SUM(P243:P247)</f>
        <v>49.3645</v>
      </c>
      <c r="Q242" s="112"/>
      <c r="R242" s="113">
        <f>SUM(R243:R247)</f>
        <v>2.12825</v>
      </c>
      <c r="S242" s="112"/>
      <c r="T242" s="114">
        <f>SUM(T243:T247)</f>
        <v>0</v>
      </c>
      <c r="AR242" s="109" t="s">
        <v>121</v>
      </c>
      <c r="AT242" s="115" t="s">
        <v>65</v>
      </c>
      <c r="AU242" s="115" t="s">
        <v>74</v>
      </c>
      <c r="AY242" s="109" t="s">
        <v>113</v>
      </c>
      <c r="BK242" s="116">
        <f>SUM(BK243:BK247)</f>
        <v>0</v>
      </c>
    </row>
    <row r="243" spans="2:65" s="1" customFormat="1" ht="36" customHeight="1">
      <c r="B243" s="118"/>
      <c r="C243" s="119" t="s">
        <v>341</v>
      </c>
      <c r="D243" s="119" t="s">
        <v>115</v>
      </c>
      <c r="E243" s="120" t="s">
        <v>601</v>
      </c>
      <c r="F243" s="121" t="s">
        <v>602</v>
      </c>
      <c r="G243" s="122" t="s">
        <v>194</v>
      </c>
      <c r="H243" s="123">
        <v>95</v>
      </c>
      <c r="I243" s="354"/>
      <c r="J243" s="354">
        <f>ROUND(I243*H243,2)</f>
        <v>0</v>
      </c>
      <c r="K243" s="121" t="s">
        <v>1</v>
      </c>
      <c r="L243" s="27"/>
      <c r="M243" s="124" t="s">
        <v>1</v>
      </c>
      <c r="N243" s="125" t="s">
        <v>32</v>
      </c>
      <c r="O243" s="126">
        <v>8.4099999999999994E-2</v>
      </c>
      <c r="P243" s="126">
        <f>O243*H243</f>
        <v>7.9894999999999996</v>
      </c>
      <c r="Q243" s="126">
        <v>5.0000000000000002E-5</v>
      </c>
      <c r="R243" s="126">
        <f>Q243*H243</f>
        <v>4.7499999999999999E-3</v>
      </c>
      <c r="S243" s="126">
        <v>0</v>
      </c>
      <c r="T243" s="127">
        <f>S243*H243</f>
        <v>0</v>
      </c>
      <c r="AR243" s="128" t="s">
        <v>197</v>
      </c>
      <c r="AT243" s="128" t="s">
        <v>115</v>
      </c>
      <c r="AU243" s="128" t="s">
        <v>121</v>
      </c>
      <c r="AY243" s="15" t="s">
        <v>113</v>
      </c>
      <c r="BE243" s="129">
        <f>IF(N243="základná",J243,0)</f>
        <v>0</v>
      </c>
      <c r="BF243" s="129">
        <f>IF(N243="znížená",J243,0)</f>
        <v>0</v>
      </c>
      <c r="BG243" s="129">
        <f>IF(N243="zákl. prenesená",J243,0)</f>
        <v>0</v>
      </c>
      <c r="BH243" s="129">
        <f>IF(N243="zníž. prenesená",J243,0)</f>
        <v>0</v>
      </c>
      <c r="BI243" s="129">
        <f>IF(N243="nulová",J243,0)</f>
        <v>0</v>
      </c>
      <c r="BJ243" s="15" t="s">
        <v>121</v>
      </c>
      <c r="BK243" s="130">
        <f>ROUND(I243*H243,3)</f>
        <v>0</v>
      </c>
      <c r="BL243" s="15" t="s">
        <v>197</v>
      </c>
      <c r="BM243" s="128" t="s">
        <v>700</v>
      </c>
    </row>
    <row r="244" spans="2:65" s="1" customFormat="1" ht="24" customHeight="1">
      <c r="B244" s="118"/>
      <c r="C244" s="146" t="s">
        <v>345</v>
      </c>
      <c r="D244" s="146" t="s">
        <v>191</v>
      </c>
      <c r="E244" s="147" t="s">
        <v>604</v>
      </c>
      <c r="F244" s="148" t="s">
        <v>605</v>
      </c>
      <c r="G244" s="149" t="s">
        <v>278</v>
      </c>
      <c r="H244" s="150">
        <v>1</v>
      </c>
      <c r="I244" s="357"/>
      <c r="J244" s="357">
        <f>ROUND(I244*H244,2)</f>
        <v>0</v>
      </c>
      <c r="K244" s="148" t="s">
        <v>1</v>
      </c>
      <c r="L244" s="151"/>
      <c r="M244" s="152" t="s">
        <v>1</v>
      </c>
      <c r="N244" s="153" t="s">
        <v>32</v>
      </c>
      <c r="O244" s="126">
        <v>0</v>
      </c>
      <c r="P244" s="126">
        <f>O244*H244</f>
        <v>0</v>
      </c>
      <c r="Q244" s="126">
        <v>1</v>
      </c>
      <c r="R244" s="126">
        <f>Q244*H244</f>
        <v>1</v>
      </c>
      <c r="S244" s="126">
        <v>0</v>
      </c>
      <c r="T244" s="127">
        <f>S244*H244</f>
        <v>0</v>
      </c>
      <c r="AR244" s="128" t="s">
        <v>270</v>
      </c>
      <c r="AT244" s="128" t="s">
        <v>191</v>
      </c>
      <c r="AU244" s="128" t="s">
        <v>121</v>
      </c>
      <c r="AY244" s="15" t="s">
        <v>113</v>
      </c>
      <c r="BE244" s="129">
        <f>IF(N244="základná",J244,0)</f>
        <v>0</v>
      </c>
      <c r="BF244" s="129">
        <f>IF(N244="znížená",J244,0)</f>
        <v>0</v>
      </c>
      <c r="BG244" s="129">
        <f>IF(N244="zákl. prenesená",J244,0)</f>
        <v>0</v>
      </c>
      <c r="BH244" s="129">
        <f>IF(N244="zníž. prenesená",J244,0)</f>
        <v>0</v>
      </c>
      <c r="BI244" s="129">
        <f>IF(N244="nulová",J244,0)</f>
        <v>0</v>
      </c>
      <c r="BJ244" s="15" t="s">
        <v>121</v>
      </c>
      <c r="BK244" s="130">
        <f>ROUND(I244*H244,3)</f>
        <v>0</v>
      </c>
      <c r="BL244" s="15" t="s">
        <v>197</v>
      </c>
      <c r="BM244" s="128" t="s">
        <v>701</v>
      </c>
    </row>
    <row r="245" spans="2:65" s="1" customFormat="1" ht="24" customHeight="1">
      <c r="B245" s="118"/>
      <c r="C245" s="146" t="s">
        <v>349</v>
      </c>
      <c r="D245" s="146" t="s">
        <v>191</v>
      </c>
      <c r="E245" s="147" t="s">
        <v>702</v>
      </c>
      <c r="F245" s="148" t="s">
        <v>703</v>
      </c>
      <c r="G245" s="149" t="s">
        <v>278</v>
      </c>
      <c r="H245" s="150">
        <v>1</v>
      </c>
      <c r="I245" s="357"/>
      <c r="J245" s="357">
        <f>ROUND(I245*H245,2)</f>
        <v>0</v>
      </c>
      <c r="K245" s="148" t="s">
        <v>1</v>
      </c>
      <c r="L245" s="151"/>
      <c r="M245" s="152" t="s">
        <v>1</v>
      </c>
      <c r="N245" s="153" t="s">
        <v>32</v>
      </c>
      <c r="O245" s="126">
        <v>0</v>
      </c>
      <c r="P245" s="126">
        <f>O245*H245</f>
        <v>0</v>
      </c>
      <c r="Q245" s="126">
        <v>1</v>
      </c>
      <c r="R245" s="126">
        <f>Q245*H245</f>
        <v>1</v>
      </c>
      <c r="S245" s="126">
        <v>0</v>
      </c>
      <c r="T245" s="127">
        <f>S245*H245</f>
        <v>0</v>
      </c>
      <c r="AR245" s="128" t="s">
        <v>270</v>
      </c>
      <c r="AT245" s="128" t="s">
        <v>191</v>
      </c>
      <c r="AU245" s="128" t="s">
        <v>121</v>
      </c>
      <c r="AY245" s="15" t="s">
        <v>113</v>
      </c>
      <c r="BE245" s="129">
        <f>IF(N245="základná",J245,0)</f>
        <v>0</v>
      </c>
      <c r="BF245" s="129">
        <f>IF(N245="znížená",J245,0)</f>
        <v>0</v>
      </c>
      <c r="BG245" s="129">
        <f>IF(N245="zákl. prenesená",J245,0)</f>
        <v>0</v>
      </c>
      <c r="BH245" s="129">
        <f>IF(N245="zníž. prenesená",J245,0)</f>
        <v>0</v>
      </c>
      <c r="BI245" s="129">
        <f>IF(N245="nulová",J245,0)</f>
        <v>0</v>
      </c>
      <c r="BJ245" s="15" t="s">
        <v>121</v>
      </c>
      <c r="BK245" s="130">
        <f>ROUND(I245*H245,3)</f>
        <v>0</v>
      </c>
      <c r="BL245" s="15" t="s">
        <v>197</v>
      </c>
      <c r="BM245" s="128" t="s">
        <v>704</v>
      </c>
    </row>
    <row r="246" spans="2:65" s="1" customFormat="1" ht="36" customHeight="1">
      <c r="B246" s="118"/>
      <c r="C246" s="119" t="s">
        <v>353</v>
      </c>
      <c r="D246" s="119" t="s">
        <v>115</v>
      </c>
      <c r="E246" s="120" t="s">
        <v>500</v>
      </c>
      <c r="F246" s="121" t="s">
        <v>705</v>
      </c>
      <c r="G246" s="122" t="s">
        <v>194</v>
      </c>
      <c r="H246" s="123">
        <v>1250</v>
      </c>
      <c r="I246" s="354"/>
      <c r="J246" s="354">
        <f>ROUND(I246*H246,2)</f>
        <v>0</v>
      </c>
      <c r="K246" s="121" t="s">
        <v>119</v>
      </c>
      <c r="L246" s="27"/>
      <c r="M246" s="124" t="s">
        <v>1</v>
      </c>
      <c r="N246" s="125" t="s">
        <v>32</v>
      </c>
      <c r="O246" s="126">
        <v>3.3099999999999997E-2</v>
      </c>
      <c r="P246" s="126">
        <f>O246*H246</f>
        <v>41.375</v>
      </c>
      <c r="Q246" s="126">
        <v>5.0000000000000002E-5</v>
      </c>
      <c r="R246" s="126">
        <f>Q246*H246</f>
        <v>6.25E-2</v>
      </c>
      <c r="S246" s="126">
        <v>0</v>
      </c>
      <c r="T246" s="127">
        <f>S246*H246</f>
        <v>0</v>
      </c>
      <c r="AR246" s="128" t="s">
        <v>197</v>
      </c>
      <c r="AT246" s="128" t="s">
        <v>115</v>
      </c>
      <c r="AU246" s="128" t="s">
        <v>121</v>
      </c>
      <c r="AY246" s="15" t="s">
        <v>113</v>
      </c>
      <c r="BE246" s="129">
        <f>IF(N246="základná",J246,0)</f>
        <v>0</v>
      </c>
      <c r="BF246" s="129">
        <f>IF(N246="znížená",J246,0)</f>
        <v>0</v>
      </c>
      <c r="BG246" s="129">
        <f>IF(N246="zákl. prenesená",J246,0)</f>
        <v>0</v>
      </c>
      <c r="BH246" s="129">
        <f>IF(N246="zníž. prenesená",J246,0)</f>
        <v>0</v>
      </c>
      <c r="BI246" s="129">
        <f>IF(N246="nulová",J246,0)</f>
        <v>0</v>
      </c>
      <c r="BJ246" s="15" t="s">
        <v>121</v>
      </c>
      <c r="BK246" s="130">
        <f>ROUND(I246*H246,3)</f>
        <v>0</v>
      </c>
      <c r="BL246" s="15" t="s">
        <v>197</v>
      </c>
      <c r="BM246" s="128" t="s">
        <v>706</v>
      </c>
    </row>
    <row r="247" spans="2:65" s="1" customFormat="1" ht="24" customHeight="1">
      <c r="B247" s="118"/>
      <c r="C247" s="146" t="s">
        <v>357</v>
      </c>
      <c r="D247" s="146" t="s">
        <v>191</v>
      </c>
      <c r="E247" s="147" t="s">
        <v>707</v>
      </c>
      <c r="F247" s="148" t="s">
        <v>708</v>
      </c>
      <c r="G247" s="149" t="s">
        <v>278</v>
      </c>
      <c r="H247" s="150">
        <v>1</v>
      </c>
      <c r="I247" s="357"/>
      <c r="J247" s="357">
        <f>ROUND(I247*H247,2)</f>
        <v>0</v>
      </c>
      <c r="K247" s="148" t="s">
        <v>1</v>
      </c>
      <c r="L247" s="151"/>
      <c r="M247" s="152" t="s">
        <v>1</v>
      </c>
      <c r="N247" s="153" t="s">
        <v>32</v>
      </c>
      <c r="O247" s="126">
        <v>0</v>
      </c>
      <c r="P247" s="126">
        <f>O247*H247</f>
        <v>0</v>
      </c>
      <c r="Q247" s="126">
        <v>6.0999999999999999E-2</v>
      </c>
      <c r="R247" s="126">
        <f>Q247*H247</f>
        <v>6.0999999999999999E-2</v>
      </c>
      <c r="S247" s="126">
        <v>0</v>
      </c>
      <c r="T247" s="127">
        <f>S247*H247</f>
        <v>0</v>
      </c>
      <c r="AR247" s="128" t="s">
        <v>270</v>
      </c>
      <c r="AT247" s="128" t="s">
        <v>191</v>
      </c>
      <c r="AU247" s="128" t="s">
        <v>121</v>
      </c>
      <c r="AY247" s="15" t="s">
        <v>113</v>
      </c>
      <c r="BE247" s="129">
        <f>IF(N247="základná",J247,0)</f>
        <v>0</v>
      </c>
      <c r="BF247" s="129">
        <f>IF(N247="znížená",J247,0)</f>
        <v>0</v>
      </c>
      <c r="BG247" s="129">
        <f>IF(N247="zákl. prenesená",J247,0)</f>
        <v>0</v>
      </c>
      <c r="BH247" s="129">
        <f>IF(N247="zníž. prenesená",J247,0)</f>
        <v>0</v>
      </c>
      <c r="BI247" s="129">
        <f>IF(N247="nulová",J247,0)</f>
        <v>0</v>
      </c>
      <c r="BJ247" s="15" t="s">
        <v>121</v>
      </c>
      <c r="BK247" s="130">
        <f>ROUND(I247*H247,3)</f>
        <v>0</v>
      </c>
      <c r="BL247" s="15" t="s">
        <v>197</v>
      </c>
      <c r="BM247" s="128" t="s">
        <v>709</v>
      </c>
    </row>
    <row r="248" spans="2:65" s="11" customFormat="1" ht="25.95" customHeight="1">
      <c r="B248" s="108"/>
      <c r="D248" s="109" t="s">
        <v>65</v>
      </c>
      <c r="E248" s="110" t="s">
        <v>384</v>
      </c>
      <c r="F248" s="110" t="s">
        <v>385</v>
      </c>
      <c r="I248" s="358"/>
      <c r="J248" s="360">
        <f>SUM(J249:J250)</f>
        <v>0</v>
      </c>
      <c r="L248" s="108"/>
      <c r="M248" s="111"/>
      <c r="N248" s="112"/>
      <c r="O248" s="112"/>
      <c r="P248" s="113">
        <f>SUM(P249:P250)</f>
        <v>0</v>
      </c>
      <c r="Q248" s="112"/>
      <c r="R248" s="113">
        <f>SUM(R249:R250)</f>
        <v>0</v>
      </c>
      <c r="S248" s="112"/>
      <c r="T248" s="114">
        <f>SUM(T249:T250)</f>
        <v>0</v>
      </c>
      <c r="AR248" s="109" t="s">
        <v>140</v>
      </c>
      <c r="AT248" s="115" t="s">
        <v>65</v>
      </c>
      <c r="AU248" s="115" t="s">
        <v>66</v>
      </c>
      <c r="AY248" s="109" t="s">
        <v>113</v>
      </c>
      <c r="BK248" s="116">
        <f>SUM(BK249:BK250)</f>
        <v>0</v>
      </c>
    </row>
    <row r="249" spans="2:65" s="1" customFormat="1" ht="16.5" customHeight="1">
      <c r="B249" s="118"/>
      <c r="C249" s="119" t="s">
        <v>361</v>
      </c>
      <c r="D249" s="119" t="s">
        <v>115</v>
      </c>
      <c r="E249" s="120" t="s">
        <v>400</v>
      </c>
      <c r="F249" s="121" t="s">
        <v>401</v>
      </c>
      <c r="G249" s="122" t="s">
        <v>296</v>
      </c>
      <c r="H249" s="123">
        <v>1</v>
      </c>
      <c r="I249" s="354"/>
      <c r="J249" s="354">
        <f>ROUND(I249*H249,2)</f>
        <v>0</v>
      </c>
      <c r="K249" s="121" t="s">
        <v>119</v>
      </c>
      <c r="L249" s="27"/>
      <c r="M249" s="124" t="s">
        <v>1</v>
      </c>
      <c r="N249" s="125" t="s">
        <v>32</v>
      </c>
      <c r="O249" s="126">
        <v>0</v>
      </c>
      <c r="P249" s="126">
        <f>O249*H249</f>
        <v>0</v>
      </c>
      <c r="Q249" s="126">
        <v>0</v>
      </c>
      <c r="R249" s="126">
        <f>Q249*H249</f>
        <v>0</v>
      </c>
      <c r="S249" s="126">
        <v>0</v>
      </c>
      <c r="T249" s="127">
        <f>S249*H249</f>
        <v>0</v>
      </c>
      <c r="AR249" s="128" t="s">
        <v>389</v>
      </c>
      <c r="AT249" s="128" t="s">
        <v>115</v>
      </c>
      <c r="AU249" s="128" t="s">
        <v>74</v>
      </c>
      <c r="AY249" s="15" t="s">
        <v>113</v>
      </c>
      <c r="BE249" s="129">
        <f>IF(N249="základná",J249,0)</f>
        <v>0</v>
      </c>
      <c r="BF249" s="129">
        <f>IF(N249="znížená",J249,0)</f>
        <v>0</v>
      </c>
      <c r="BG249" s="129">
        <f>IF(N249="zákl. prenesená",J249,0)</f>
        <v>0</v>
      </c>
      <c r="BH249" s="129">
        <f>IF(N249="zníž. prenesená",J249,0)</f>
        <v>0</v>
      </c>
      <c r="BI249" s="129">
        <f>IF(N249="nulová",J249,0)</f>
        <v>0</v>
      </c>
      <c r="BJ249" s="15" t="s">
        <v>121</v>
      </c>
      <c r="BK249" s="130">
        <f>ROUND(I249*H249,3)</f>
        <v>0</v>
      </c>
      <c r="BL249" s="15" t="s">
        <v>389</v>
      </c>
      <c r="BM249" s="128" t="s">
        <v>710</v>
      </c>
    </row>
    <row r="250" spans="2:65" s="1" customFormat="1" ht="24" customHeight="1">
      <c r="B250" s="118"/>
      <c r="C250" s="119" t="s">
        <v>365</v>
      </c>
      <c r="D250" s="119" t="s">
        <v>115</v>
      </c>
      <c r="E250" s="120" t="s">
        <v>404</v>
      </c>
      <c r="F250" s="121" t="s">
        <v>405</v>
      </c>
      <c r="G250" s="122" t="s">
        <v>296</v>
      </c>
      <c r="H250" s="123">
        <v>4</v>
      </c>
      <c r="I250" s="354"/>
      <c r="J250" s="354">
        <f>ROUND(I250*H250,2)</f>
        <v>0</v>
      </c>
      <c r="K250" s="121" t="s">
        <v>119</v>
      </c>
      <c r="L250" s="27"/>
      <c r="M250" s="154" t="s">
        <v>1</v>
      </c>
      <c r="N250" s="155" t="s">
        <v>32</v>
      </c>
      <c r="O250" s="156">
        <v>0</v>
      </c>
      <c r="P250" s="156">
        <f>O250*H250</f>
        <v>0</v>
      </c>
      <c r="Q250" s="156">
        <v>0</v>
      </c>
      <c r="R250" s="156">
        <f>Q250*H250</f>
        <v>0</v>
      </c>
      <c r="S250" s="156">
        <v>0</v>
      </c>
      <c r="T250" s="157">
        <f>S250*H250</f>
        <v>0</v>
      </c>
      <c r="AR250" s="128" t="s">
        <v>389</v>
      </c>
      <c r="AT250" s="128" t="s">
        <v>115</v>
      </c>
      <c r="AU250" s="128" t="s">
        <v>74</v>
      </c>
      <c r="AY250" s="15" t="s">
        <v>113</v>
      </c>
      <c r="BE250" s="129">
        <f>IF(N250="základná",J250,0)</f>
        <v>0</v>
      </c>
      <c r="BF250" s="129">
        <f>IF(N250="znížená",J250,0)</f>
        <v>0</v>
      </c>
      <c r="BG250" s="129">
        <f>IF(N250="zákl. prenesená",J250,0)</f>
        <v>0</v>
      </c>
      <c r="BH250" s="129">
        <f>IF(N250="zníž. prenesená",J250,0)</f>
        <v>0</v>
      </c>
      <c r="BI250" s="129">
        <f>IF(N250="nulová",J250,0)</f>
        <v>0</v>
      </c>
      <c r="BJ250" s="15" t="s">
        <v>121</v>
      </c>
      <c r="BK250" s="130">
        <f>ROUND(I250*H250,3)</f>
        <v>0</v>
      </c>
      <c r="BL250" s="15" t="s">
        <v>389</v>
      </c>
      <c r="BM250" s="128" t="s">
        <v>711</v>
      </c>
    </row>
    <row r="251" spans="2:65" s="1" customFormat="1" ht="6.9" customHeight="1">
      <c r="B251" s="38"/>
      <c r="C251" s="39"/>
      <c r="D251" s="39"/>
      <c r="E251" s="39"/>
      <c r="F251" s="39"/>
      <c r="G251" s="39"/>
      <c r="H251" s="39"/>
      <c r="I251" s="39"/>
      <c r="J251" s="39"/>
      <c r="K251" s="39"/>
      <c r="L251" s="27"/>
    </row>
  </sheetData>
  <autoFilter ref="C126:K250" xr:uid="{00000000-0009-0000-0000-000004000000}"/>
  <mergeCells count="8">
    <mergeCell ref="L2:V2"/>
    <mergeCell ref="E87:H87"/>
    <mergeCell ref="E117:H117"/>
    <mergeCell ref="E119:H119"/>
    <mergeCell ref="E7:H7"/>
    <mergeCell ref="E9:H9"/>
    <mergeCell ref="E27:H27"/>
    <mergeCell ref="E85:H85"/>
  </mergeCells>
  <pageMargins left="0.39370078740157483" right="0.39370078740157483" top="0.39370078740157483" bottom="0.39370078740157483" header="0" footer="0"/>
  <pageSetup paperSize="9" scale="72" fitToHeight="100" orientation="portrait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66"/>
  <sheetViews>
    <sheetView view="pageBreakPreview" topLeftCell="A3" zoomScale="86" zoomScaleNormal="100" zoomScaleSheetLayoutView="86" workbookViewId="0">
      <selection activeCell="E10" sqref="E10"/>
    </sheetView>
  </sheetViews>
  <sheetFormatPr defaultRowHeight="10.199999999999999"/>
  <cols>
    <col min="1" max="1" width="12.140625" customWidth="1"/>
    <col min="2" max="2" width="68.7109375" customWidth="1"/>
    <col min="3" max="3" width="4.7109375" customWidth="1"/>
    <col min="4" max="4" width="10.28515625" customWidth="1"/>
    <col min="5" max="5" width="11.85546875" customWidth="1"/>
    <col min="6" max="6" width="14.7109375" customWidth="1"/>
    <col min="7" max="7" width="11" customWidth="1"/>
    <col min="8" max="8" width="14" customWidth="1"/>
    <col min="9" max="9" width="11.7109375" customWidth="1"/>
    <col min="10" max="10" width="15.7109375" customWidth="1"/>
  </cols>
  <sheetData>
    <row r="1" spans="1:10" ht="22.8">
      <c r="A1" s="177" t="s">
        <v>736</v>
      </c>
      <c r="B1" s="178"/>
      <c r="C1" s="179"/>
      <c r="D1" s="180"/>
      <c r="E1" s="180"/>
      <c r="F1" s="180"/>
      <c r="G1" s="180"/>
      <c r="H1" s="180"/>
      <c r="I1" s="180"/>
      <c r="J1" s="180"/>
    </row>
    <row r="2" spans="1:10" ht="13.2">
      <c r="A2" s="367" t="s">
        <v>11</v>
      </c>
      <c r="B2" s="368" t="str">
        <f>'Rekapitulácia stavby'!K6</f>
        <v>Revitalizácia atletického štadiónu v Spišskej Novej Vsi</v>
      </c>
      <c r="C2" s="179"/>
      <c r="D2" s="180"/>
      <c r="E2" s="180"/>
      <c r="F2" s="180"/>
      <c r="G2" s="182" t="s">
        <v>737</v>
      </c>
      <c r="H2" s="183" t="s">
        <v>738</v>
      </c>
      <c r="I2" s="180"/>
      <c r="J2" s="180"/>
    </row>
    <row r="3" spans="1:10" ht="13.2">
      <c r="A3" s="367" t="s">
        <v>958</v>
      </c>
      <c r="B3" s="482" t="str">
        <f>'Rekapitulácia stavby'!K10</f>
        <v>Mesto Spišská Nová Ves, Radničné námestie 1843/7, 052 70 SNV</v>
      </c>
      <c r="C3" s="179"/>
      <c r="D3" s="180"/>
      <c r="E3" s="180"/>
      <c r="F3" s="180"/>
      <c r="G3" s="182" t="s">
        <v>739</v>
      </c>
      <c r="H3" s="484" t="str">
        <f>'Rekapitulácia stavby'!AM8</f>
        <v>vyplní uchádzač</v>
      </c>
      <c r="I3" s="180"/>
      <c r="J3" s="180"/>
    </row>
    <row r="4" spans="1:10" ht="13.2">
      <c r="A4" s="367" t="s">
        <v>959</v>
      </c>
      <c r="B4" s="482" t="s">
        <v>960</v>
      </c>
      <c r="C4" s="179"/>
      <c r="D4" s="180"/>
      <c r="E4" s="180"/>
      <c r="F4" s="180"/>
      <c r="G4" s="180"/>
      <c r="H4" s="180"/>
      <c r="I4" s="180"/>
      <c r="J4" s="180"/>
    </row>
    <row r="5" spans="1:10" s="283" customFormat="1" ht="13.2">
      <c r="A5" s="367" t="s">
        <v>20</v>
      </c>
      <c r="B5" s="483" t="str">
        <f>'SO 04 - Sektor pre techni...'!F124</f>
        <v>vyplní uchádzač</v>
      </c>
      <c r="C5" s="179"/>
      <c r="D5" s="180"/>
      <c r="E5" s="180"/>
      <c r="F5" s="180"/>
      <c r="G5" s="180"/>
      <c r="H5" s="180"/>
      <c r="I5" s="180"/>
      <c r="J5" s="180"/>
    </row>
    <row r="6" spans="1:10" ht="13.2">
      <c r="A6" s="186"/>
      <c r="B6" s="178"/>
      <c r="C6" s="179"/>
      <c r="D6" s="180"/>
      <c r="E6" s="180"/>
      <c r="F6" s="180"/>
      <c r="G6" s="180"/>
      <c r="H6" s="180"/>
      <c r="I6" s="180"/>
      <c r="J6" s="180"/>
    </row>
    <row r="7" spans="1:10" ht="36">
      <c r="A7" s="485" t="s">
        <v>740</v>
      </c>
      <c r="B7" s="486" t="s">
        <v>741</v>
      </c>
      <c r="C7" s="487" t="s">
        <v>101</v>
      </c>
      <c r="D7" s="488" t="s">
        <v>742</v>
      </c>
      <c r="E7" s="489" t="s">
        <v>743</v>
      </c>
      <c r="F7" s="489" t="s">
        <v>744</v>
      </c>
      <c r="G7" s="489" t="s">
        <v>745</v>
      </c>
      <c r="H7" s="489" t="s">
        <v>746</v>
      </c>
      <c r="I7" s="489" t="s">
        <v>721</v>
      </c>
      <c r="J7" s="489" t="s">
        <v>722</v>
      </c>
    </row>
    <row r="8" spans="1:10" ht="13.2">
      <c r="A8" s="191"/>
      <c r="B8" s="192"/>
      <c r="C8" s="193"/>
      <c r="D8" s="194"/>
      <c r="E8" s="195"/>
      <c r="F8" s="195"/>
      <c r="G8" s="195"/>
      <c r="H8" s="195"/>
      <c r="I8" s="195"/>
      <c r="J8" s="195"/>
    </row>
    <row r="9" spans="1:10" ht="15" customHeight="1">
      <c r="A9" s="388">
        <v>1</v>
      </c>
      <c r="B9" s="389" t="s">
        <v>747</v>
      </c>
      <c r="C9" s="390"/>
      <c r="D9" s="391"/>
      <c r="E9" s="392"/>
      <c r="F9" s="393">
        <f>SUM(F10:F14)</f>
        <v>0</v>
      </c>
      <c r="G9" s="392"/>
      <c r="H9" s="393">
        <f>SUM(H10:H14)</f>
        <v>0</v>
      </c>
      <c r="I9" s="392"/>
      <c r="J9" s="394">
        <f>SUM(J10:J14)</f>
        <v>0</v>
      </c>
    </row>
    <row r="10" spans="1:10" ht="15" customHeight="1">
      <c r="A10" s="395">
        <v>2</v>
      </c>
      <c r="B10" s="203" t="s">
        <v>748</v>
      </c>
      <c r="C10" s="204" t="s">
        <v>278</v>
      </c>
      <c r="D10" s="205">
        <v>1</v>
      </c>
      <c r="E10" s="206">
        <v>0</v>
      </c>
      <c r="F10" s="206">
        <f>ROUND(E10*D10,2)</f>
        <v>0</v>
      </c>
      <c r="G10" s="206">
        <v>0</v>
      </c>
      <c r="H10" s="206">
        <f>ROUND(G10*D10,2)</f>
        <v>0</v>
      </c>
      <c r="I10" s="206">
        <f>ROUND(E10+G10,2)</f>
        <v>0</v>
      </c>
      <c r="J10" s="396">
        <f>ROUND(I10*D10,2)</f>
        <v>0</v>
      </c>
    </row>
    <row r="11" spans="1:10" ht="15" customHeight="1">
      <c r="A11" s="397">
        <v>3</v>
      </c>
      <c r="B11" s="207" t="s">
        <v>749</v>
      </c>
      <c r="C11" s="208" t="s">
        <v>278</v>
      </c>
      <c r="D11" s="209">
        <v>1</v>
      </c>
      <c r="E11" s="210">
        <v>0</v>
      </c>
      <c r="F11" s="206">
        <f t="shared" ref="F11:F14" si="0">ROUND(E11*D11,2)</f>
        <v>0</v>
      </c>
      <c r="G11" s="210">
        <v>0</v>
      </c>
      <c r="H11" s="206">
        <f t="shared" ref="H11:H14" si="1">ROUND(G11*D11,2)</f>
        <v>0</v>
      </c>
      <c r="I11" s="206">
        <f t="shared" ref="I11:I14" si="2">ROUND(E11+G11,2)</f>
        <v>0</v>
      </c>
      <c r="J11" s="396">
        <f t="shared" ref="J11:J14" si="3">ROUND(I11*D11,2)</f>
        <v>0</v>
      </c>
    </row>
    <row r="12" spans="1:10" ht="15" customHeight="1">
      <c r="A12" s="395">
        <v>4</v>
      </c>
      <c r="B12" s="207" t="s">
        <v>750</v>
      </c>
      <c r="C12" s="208" t="s">
        <v>278</v>
      </c>
      <c r="D12" s="209">
        <v>1</v>
      </c>
      <c r="E12" s="210">
        <v>0</v>
      </c>
      <c r="F12" s="206">
        <f t="shared" si="0"/>
        <v>0</v>
      </c>
      <c r="G12" s="210">
        <v>0</v>
      </c>
      <c r="H12" s="206">
        <f t="shared" si="1"/>
        <v>0</v>
      </c>
      <c r="I12" s="206">
        <f t="shared" si="2"/>
        <v>0</v>
      </c>
      <c r="J12" s="396">
        <f t="shared" si="3"/>
        <v>0</v>
      </c>
    </row>
    <row r="13" spans="1:10" ht="15" customHeight="1">
      <c r="A13" s="397">
        <v>5</v>
      </c>
      <c r="B13" s="207" t="s">
        <v>751</v>
      </c>
      <c r="C13" s="208" t="s">
        <v>278</v>
      </c>
      <c r="D13" s="209">
        <v>1</v>
      </c>
      <c r="E13" s="210">
        <v>0</v>
      </c>
      <c r="F13" s="206">
        <f t="shared" si="0"/>
        <v>0</v>
      </c>
      <c r="G13" s="210">
        <v>0</v>
      </c>
      <c r="H13" s="206">
        <f t="shared" si="1"/>
        <v>0</v>
      </c>
      <c r="I13" s="206">
        <f t="shared" si="2"/>
        <v>0</v>
      </c>
      <c r="J13" s="396">
        <f t="shared" si="3"/>
        <v>0</v>
      </c>
    </row>
    <row r="14" spans="1:10" ht="15" customHeight="1">
      <c r="A14" s="395">
        <v>6</v>
      </c>
      <c r="B14" s="211" t="s">
        <v>752</v>
      </c>
      <c r="C14" s="212" t="s">
        <v>278</v>
      </c>
      <c r="D14" s="213">
        <v>4</v>
      </c>
      <c r="E14" s="214">
        <v>0</v>
      </c>
      <c r="F14" s="206">
        <f t="shared" si="0"/>
        <v>0</v>
      </c>
      <c r="G14" s="214">
        <v>0</v>
      </c>
      <c r="H14" s="206">
        <f t="shared" si="1"/>
        <v>0</v>
      </c>
      <c r="I14" s="206">
        <f t="shared" si="2"/>
        <v>0</v>
      </c>
      <c r="J14" s="396">
        <f t="shared" si="3"/>
        <v>0</v>
      </c>
    </row>
    <row r="15" spans="1:10" ht="15" customHeight="1">
      <c r="A15" s="397">
        <v>7</v>
      </c>
      <c r="B15" s="215" t="s">
        <v>753</v>
      </c>
      <c r="C15" s="198"/>
      <c r="D15" s="216"/>
      <c r="E15" s="199"/>
      <c r="F15" s="200">
        <f>SUM(F16:F38)</f>
        <v>0</v>
      </c>
      <c r="G15" s="200"/>
      <c r="H15" s="200">
        <f>SUM(H16:H38)</f>
        <v>0</v>
      </c>
      <c r="I15" s="200"/>
      <c r="J15" s="398">
        <f>SUM(J16:J38)</f>
        <v>0</v>
      </c>
    </row>
    <row r="16" spans="1:10" ht="15" customHeight="1">
      <c r="A16" s="395">
        <v>8</v>
      </c>
      <c r="B16" s="217" t="s">
        <v>754</v>
      </c>
      <c r="C16" s="218" t="s">
        <v>118</v>
      </c>
      <c r="D16" s="219">
        <v>30</v>
      </c>
      <c r="E16" s="206">
        <v>0</v>
      </c>
      <c r="F16" s="206">
        <f>ROUND(D16*E16,2)</f>
        <v>0</v>
      </c>
      <c r="G16" s="206">
        <v>0</v>
      </c>
      <c r="H16" s="206">
        <f t="shared" ref="H16:H38" si="4">ROUND(G16*D16,2)</f>
        <v>0</v>
      </c>
      <c r="I16" s="206">
        <f t="shared" ref="I16:I38" si="5">ROUND(E16+G16,2)</f>
        <v>0</v>
      </c>
      <c r="J16" s="396">
        <f t="shared" ref="J16:J38" si="6">ROUND(I16*D16,2)</f>
        <v>0</v>
      </c>
    </row>
    <row r="17" spans="1:10" ht="15" customHeight="1">
      <c r="A17" s="397">
        <v>9</v>
      </c>
      <c r="B17" s="220" t="s">
        <v>755</v>
      </c>
      <c r="C17" s="208" t="s">
        <v>118</v>
      </c>
      <c r="D17" s="221">
        <v>115</v>
      </c>
      <c r="E17" s="210">
        <v>0</v>
      </c>
      <c r="F17" s="206">
        <f t="shared" ref="F17:F38" si="7">ROUND(D17*E17,2)</f>
        <v>0</v>
      </c>
      <c r="G17" s="210">
        <v>0</v>
      </c>
      <c r="H17" s="206">
        <f t="shared" si="4"/>
        <v>0</v>
      </c>
      <c r="I17" s="206">
        <f t="shared" si="5"/>
        <v>0</v>
      </c>
      <c r="J17" s="396">
        <f t="shared" si="6"/>
        <v>0</v>
      </c>
    </row>
    <row r="18" spans="1:10" ht="15" customHeight="1">
      <c r="A18" s="395">
        <v>10</v>
      </c>
      <c r="B18" s="207" t="s">
        <v>756</v>
      </c>
      <c r="C18" s="208" t="s">
        <v>118</v>
      </c>
      <c r="D18" s="221">
        <f>D16+D17</f>
        <v>145</v>
      </c>
      <c r="E18" s="210"/>
      <c r="F18" s="206"/>
      <c r="G18" s="210">
        <v>0</v>
      </c>
      <c r="H18" s="206">
        <f t="shared" si="4"/>
        <v>0</v>
      </c>
      <c r="I18" s="206">
        <f t="shared" si="5"/>
        <v>0</v>
      </c>
      <c r="J18" s="396">
        <f t="shared" si="6"/>
        <v>0</v>
      </c>
    </row>
    <row r="19" spans="1:10" ht="15" customHeight="1">
      <c r="A19" s="397">
        <v>11</v>
      </c>
      <c r="B19" s="220" t="s">
        <v>757</v>
      </c>
      <c r="C19" s="208" t="s">
        <v>118</v>
      </c>
      <c r="D19" s="221">
        <v>210</v>
      </c>
      <c r="E19" s="210">
        <v>0</v>
      </c>
      <c r="F19" s="206">
        <f t="shared" si="7"/>
        <v>0</v>
      </c>
      <c r="G19" s="210">
        <v>0</v>
      </c>
      <c r="H19" s="206">
        <f t="shared" si="4"/>
        <v>0</v>
      </c>
      <c r="I19" s="206">
        <f t="shared" si="5"/>
        <v>0</v>
      </c>
      <c r="J19" s="396">
        <f t="shared" si="6"/>
        <v>0</v>
      </c>
    </row>
    <row r="20" spans="1:10" ht="15" customHeight="1">
      <c r="A20" s="395">
        <v>12</v>
      </c>
      <c r="B20" s="220" t="s">
        <v>758</v>
      </c>
      <c r="C20" s="208" t="s">
        <v>118</v>
      </c>
      <c r="D20" s="221">
        <v>325</v>
      </c>
      <c r="E20" s="210">
        <v>0</v>
      </c>
      <c r="F20" s="206">
        <f t="shared" si="7"/>
        <v>0</v>
      </c>
      <c r="G20" s="210">
        <v>0</v>
      </c>
      <c r="H20" s="206">
        <f t="shared" si="4"/>
        <v>0</v>
      </c>
      <c r="I20" s="206">
        <f t="shared" si="5"/>
        <v>0</v>
      </c>
      <c r="J20" s="396">
        <f t="shared" si="6"/>
        <v>0</v>
      </c>
    </row>
    <row r="21" spans="1:10" ht="15" customHeight="1">
      <c r="A21" s="397">
        <v>13</v>
      </c>
      <c r="B21" s="220" t="s">
        <v>759</v>
      </c>
      <c r="C21" s="208" t="s">
        <v>118</v>
      </c>
      <c r="D21" s="221">
        <v>420</v>
      </c>
      <c r="E21" s="210">
        <v>0</v>
      </c>
      <c r="F21" s="206">
        <f t="shared" si="7"/>
        <v>0</v>
      </c>
      <c r="G21" s="210">
        <v>0</v>
      </c>
      <c r="H21" s="206">
        <f t="shared" si="4"/>
        <v>0</v>
      </c>
      <c r="I21" s="206">
        <f t="shared" si="5"/>
        <v>0</v>
      </c>
      <c r="J21" s="396">
        <f t="shared" si="6"/>
        <v>0</v>
      </c>
    </row>
    <row r="22" spans="1:10" ht="15" customHeight="1">
      <c r="A22" s="395">
        <v>14</v>
      </c>
      <c r="B22" s="220" t="s">
        <v>760</v>
      </c>
      <c r="C22" s="208" t="s">
        <v>118</v>
      </c>
      <c r="D22" s="221">
        <v>45</v>
      </c>
      <c r="E22" s="210">
        <v>0</v>
      </c>
      <c r="F22" s="206">
        <f t="shared" si="7"/>
        <v>0</v>
      </c>
      <c r="G22" s="210">
        <v>0</v>
      </c>
      <c r="H22" s="206">
        <f t="shared" si="4"/>
        <v>0</v>
      </c>
      <c r="I22" s="206">
        <f t="shared" si="5"/>
        <v>0</v>
      </c>
      <c r="J22" s="396">
        <f t="shared" si="6"/>
        <v>0</v>
      </c>
    </row>
    <row r="23" spans="1:10" ht="15" customHeight="1">
      <c r="A23" s="397">
        <v>15</v>
      </c>
      <c r="B23" s="220" t="s">
        <v>761</v>
      </c>
      <c r="C23" s="208" t="s">
        <v>118</v>
      </c>
      <c r="D23" s="221">
        <v>45</v>
      </c>
      <c r="E23" s="210">
        <v>0</v>
      </c>
      <c r="F23" s="206">
        <f t="shared" si="7"/>
        <v>0</v>
      </c>
      <c r="G23" s="210">
        <v>0</v>
      </c>
      <c r="H23" s="206">
        <f t="shared" si="4"/>
        <v>0</v>
      </c>
      <c r="I23" s="206">
        <f t="shared" si="5"/>
        <v>0</v>
      </c>
      <c r="J23" s="396">
        <f t="shared" si="6"/>
        <v>0</v>
      </c>
    </row>
    <row r="24" spans="1:10" ht="15" customHeight="1">
      <c r="A24" s="395">
        <v>16</v>
      </c>
      <c r="B24" s="207" t="s">
        <v>762</v>
      </c>
      <c r="C24" s="208" t="s">
        <v>118</v>
      </c>
      <c r="D24" s="221">
        <f>SUM(D19:D23)</f>
        <v>1045</v>
      </c>
      <c r="E24" s="210"/>
      <c r="F24" s="206"/>
      <c r="G24" s="210">
        <v>0</v>
      </c>
      <c r="H24" s="206">
        <f t="shared" si="4"/>
        <v>0</v>
      </c>
      <c r="I24" s="206">
        <f t="shared" si="5"/>
        <v>0</v>
      </c>
      <c r="J24" s="396">
        <f t="shared" si="6"/>
        <v>0</v>
      </c>
    </row>
    <row r="25" spans="1:10" ht="15" customHeight="1">
      <c r="A25" s="397">
        <v>17</v>
      </c>
      <c r="B25" s="220" t="s">
        <v>763</v>
      </c>
      <c r="C25" s="208" t="s">
        <v>278</v>
      </c>
      <c r="D25" s="221">
        <v>16</v>
      </c>
      <c r="E25" s="210"/>
      <c r="F25" s="206"/>
      <c r="G25" s="210">
        <v>0</v>
      </c>
      <c r="H25" s="206">
        <f t="shared" si="4"/>
        <v>0</v>
      </c>
      <c r="I25" s="206">
        <f t="shared" si="5"/>
        <v>0</v>
      </c>
      <c r="J25" s="396">
        <f t="shared" si="6"/>
        <v>0</v>
      </c>
    </row>
    <row r="26" spans="1:10" ht="15" customHeight="1">
      <c r="A26" s="395">
        <v>18</v>
      </c>
      <c r="B26" s="220" t="s">
        <v>764</v>
      </c>
      <c r="C26" s="208" t="s">
        <v>278</v>
      </c>
      <c r="D26" s="221">
        <v>4</v>
      </c>
      <c r="E26" s="210">
        <v>0</v>
      </c>
      <c r="F26" s="206">
        <f t="shared" si="7"/>
        <v>0</v>
      </c>
      <c r="G26" s="210">
        <v>0</v>
      </c>
      <c r="H26" s="206">
        <f t="shared" si="4"/>
        <v>0</v>
      </c>
      <c r="I26" s="206">
        <f t="shared" si="5"/>
        <v>0</v>
      </c>
      <c r="J26" s="396">
        <f t="shared" si="6"/>
        <v>0</v>
      </c>
    </row>
    <row r="27" spans="1:10" ht="15" customHeight="1">
      <c r="A27" s="397">
        <v>19</v>
      </c>
      <c r="B27" s="220" t="s">
        <v>765</v>
      </c>
      <c r="C27" s="208" t="s">
        <v>278</v>
      </c>
      <c r="D27" s="221">
        <v>16</v>
      </c>
      <c r="E27" s="210"/>
      <c r="F27" s="206"/>
      <c r="G27" s="210">
        <v>0</v>
      </c>
      <c r="H27" s="206">
        <f t="shared" si="4"/>
        <v>0</v>
      </c>
      <c r="I27" s="206">
        <f t="shared" si="5"/>
        <v>0</v>
      </c>
      <c r="J27" s="396">
        <f t="shared" si="6"/>
        <v>0</v>
      </c>
    </row>
    <row r="28" spans="1:10" ht="15" customHeight="1">
      <c r="A28" s="395">
        <v>20</v>
      </c>
      <c r="B28" s="220" t="s">
        <v>766</v>
      </c>
      <c r="C28" s="208" t="s">
        <v>278</v>
      </c>
      <c r="D28" s="221">
        <v>4</v>
      </c>
      <c r="E28" s="210">
        <v>0</v>
      </c>
      <c r="F28" s="206">
        <f t="shared" si="7"/>
        <v>0</v>
      </c>
      <c r="G28" s="210">
        <v>0</v>
      </c>
      <c r="H28" s="206">
        <f t="shared" si="4"/>
        <v>0</v>
      </c>
      <c r="I28" s="206">
        <f t="shared" si="5"/>
        <v>0</v>
      </c>
      <c r="J28" s="396">
        <f t="shared" si="6"/>
        <v>0</v>
      </c>
    </row>
    <row r="29" spans="1:10" ht="15" customHeight="1">
      <c r="A29" s="397">
        <v>21</v>
      </c>
      <c r="B29" s="220" t="s">
        <v>767</v>
      </c>
      <c r="C29" s="208" t="s">
        <v>278</v>
      </c>
      <c r="D29" s="221">
        <v>28</v>
      </c>
      <c r="E29" s="210"/>
      <c r="F29" s="206"/>
      <c r="G29" s="210">
        <v>0</v>
      </c>
      <c r="H29" s="206">
        <f t="shared" si="4"/>
        <v>0</v>
      </c>
      <c r="I29" s="206">
        <f t="shared" si="5"/>
        <v>0</v>
      </c>
      <c r="J29" s="396">
        <f t="shared" si="6"/>
        <v>0</v>
      </c>
    </row>
    <row r="30" spans="1:10" ht="15" customHeight="1">
      <c r="A30" s="395">
        <v>22</v>
      </c>
      <c r="B30" s="220" t="s">
        <v>768</v>
      </c>
      <c r="C30" s="208" t="s">
        <v>278</v>
      </c>
      <c r="D30" s="221">
        <v>194</v>
      </c>
      <c r="E30" s="210"/>
      <c r="F30" s="206"/>
      <c r="G30" s="210">
        <v>0</v>
      </c>
      <c r="H30" s="206">
        <f t="shared" si="4"/>
        <v>0</v>
      </c>
      <c r="I30" s="206">
        <f t="shared" si="5"/>
        <v>0</v>
      </c>
      <c r="J30" s="396">
        <f t="shared" si="6"/>
        <v>0</v>
      </c>
    </row>
    <row r="31" spans="1:10" ht="15" customHeight="1">
      <c r="A31" s="397">
        <v>23</v>
      </c>
      <c r="B31" s="207" t="s">
        <v>769</v>
      </c>
      <c r="C31" s="208" t="s">
        <v>118</v>
      </c>
      <c r="D31" s="221">
        <v>425</v>
      </c>
      <c r="E31" s="210">
        <v>0</v>
      </c>
      <c r="F31" s="206">
        <f t="shared" si="7"/>
        <v>0</v>
      </c>
      <c r="G31" s="210">
        <v>0</v>
      </c>
      <c r="H31" s="206">
        <f t="shared" si="4"/>
        <v>0</v>
      </c>
      <c r="I31" s="206">
        <f t="shared" si="5"/>
        <v>0</v>
      </c>
      <c r="J31" s="396">
        <f t="shared" si="6"/>
        <v>0</v>
      </c>
    </row>
    <row r="32" spans="1:10" ht="15" customHeight="1">
      <c r="A32" s="395">
        <v>24</v>
      </c>
      <c r="B32" s="207" t="s">
        <v>770</v>
      </c>
      <c r="C32" s="208" t="s">
        <v>118</v>
      </c>
      <c r="D32" s="221">
        <v>130</v>
      </c>
      <c r="E32" s="210">
        <v>0</v>
      </c>
      <c r="F32" s="206">
        <f t="shared" si="7"/>
        <v>0</v>
      </c>
      <c r="G32" s="210">
        <v>0</v>
      </c>
      <c r="H32" s="206">
        <f t="shared" si="4"/>
        <v>0</v>
      </c>
      <c r="I32" s="206">
        <f t="shared" si="5"/>
        <v>0</v>
      </c>
      <c r="J32" s="396">
        <f t="shared" si="6"/>
        <v>0</v>
      </c>
    </row>
    <row r="33" spans="1:10" ht="15" customHeight="1">
      <c r="A33" s="397">
        <v>25</v>
      </c>
      <c r="B33" s="207" t="s">
        <v>771</v>
      </c>
      <c r="C33" s="208" t="s">
        <v>118</v>
      </c>
      <c r="D33" s="221">
        <v>960</v>
      </c>
      <c r="E33" s="210">
        <v>0</v>
      </c>
      <c r="F33" s="206">
        <f t="shared" si="7"/>
        <v>0</v>
      </c>
      <c r="G33" s="210">
        <v>0</v>
      </c>
      <c r="H33" s="206">
        <f t="shared" si="4"/>
        <v>0</v>
      </c>
      <c r="I33" s="206">
        <f t="shared" si="5"/>
        <v>0</v>
      </c>
      <c r="J33" s="396">
        <f t="shared" si="6"/>
        <v>0</v>
      </c>
    </row>
    <row r="34" spans="1:10" ht="15" customHeight="1">
      <c r="A34" s="395">
        <v>26</v>
      </c>
      <c r="B34" s="207" t="s">
        <v>772</v>
      </c>
      <c r="C34" s="208" t="s">
        <v>118</v>
      </c>
      <c r="D34" s="221">
        <v>548</v>
      </c>
      <c r="E34" s="210">
        <v>0</v>
      </c>
      <c r="F34" s="206">
        <f t="shared" si="7"/>
        <v>0</v>
      </c>
      <c r="G34" s="210">
        <v>0</v>
      </c>
      <c r="H34" s="206">
        <f t="shared" si="4"/>
        <v>0</v>
      </c>
      <c r="I34" s="206">
        <f t="shared" si="5"/>
        <v>0</v>
      </c>
      <c r="J34" s="396">
        <f t="shared" si="6"/>
        <v>0</v>
      </c>
    </row>
    <row r="35" spans="1:10" ht="15" customHeight="1">
      <c r="A35" s="397">
        <v>27</v>
      </c>
      <c r="B35" s="222" t="s">
        <v>773</v>
      </c>
      <c r="C35" s="223" t="s">
        <v>118</v>
      </c>
      <c r="D35" s="224">
        <v>360</v>
      </c>
      <c r="E35" s="225">
        <v>0</v>
      </c>
      <c r="F35" s="206">
        <f t="shared" si="7"/>
        <v>0</v>
      </c>
      <c r="G35" s="225">
        <v>0</v>
      </c>
      <c r="H35" s="226">
        <f t="shared" si="4"/>
        <v>0</v>
      </c>
      <c r="I35" s="226">
        <f t="shared" si="5"/>
        <v>0</v>
      </c>
      <c r="J35" s="399">
        <f t="shared" si="6"/>
        <v>0</v>
      </c>
    </row>
    <row r="36" spans="1:10" ht="22.5" customHeight="1">
      <c r="A36" s="395">
        <v>28</v>
      </c>
      <c r="B36" s="222" t="s">
        <v>774</v>
      </c>
      <c r="C36" s="223" t="s">
        <v>278</v>
      </c>
      <c r="D36" s="224">
        <v>2</v>
      </c>
      <c r="E36" s="225">
        <v>0</v>
      </c>
      <c r="F36" s="206">
        <f t="shared" si="7"/>
        <v>0</v>
      </c>
      <c r="G36" s="225">
        <v>0</v>
      </c>
      <c r="H36" s="226">
        <f t="shared" si="4"/>
        <v>0</v>
      </c>
      <c r="I36" s="226">
        <f t="shared" si="5"/>
        <v>0</v>
      </c>
      <c r="J36" s="399">
        <f t="shared" si="6"/>
        <v>0</v>
      </c>
    </row>
    <row r="37" spans="1:10" ht="15" customHeight="1">
      <c r="A37" s="397">
        <v>29</v>
      </c>
      <c r="B37" s="211" t="s">
        <v>775</v>
      </c>
      <c r="C37" s="212" t="s">
        <v>118</v>
      </c>
      <c r="D37" s="227">
        <v>360</v>
      </c>
      <c r="E37" s="214">
        <v>0</v>
      </c>
      <c r="F37" s="206">
        <f t="shared" si="7"/>
        <v>0</v>
      </c>
      <c r="G37" s="214">
        <v>0</v>
      </c>
      <c r="H37" s="206">
        <f t="shared" si="4"/>
        <v>0</v>
      </c>
      <c r="I37" s="206">
        <f t="shared" si="5"/>
        <v>0</v>
      </c>
      <c r="J37" s="396">
        <f t="shared" si="6"/>
        <v>0</v>
      </c>
    </row>
    <row r="38" spans="1:10" ht="15" customHeight="1">
      <c r="A38" s="395">
        <v>30</v>
      </c>
      <c r="B38" s="207" t="s">
        <v>776</v>
      </c>
      <c r="C38" s="208" t="s">
        <v>278</v>
      </c>
      <c r="D38" s="221">
        <v>5</v>
      </c>
      <c r="E38" s="210">
        <v>0</v>
      </c>
      <c r="F38" s="206">
        <f t="shared" si="7"/>
        <v>0</v>
      </c>
      <c r="G38" s="210">
        <v>0</v>
      </c>
      <c r="H38" s="210">
        <f t="shared" si="4"/>
        <v>0</v>
      </c>
      <c r="I38" s="210">
        <f t="shared" si="5"/>
        <v>0</v>
      </c>
      <c r="J38" s="400">
        <f t="shared" si="6"/>
        <v>0</v>
      </c>
    </row>
    <row r="39" spans="1:10" ht="15" customHeight="1">
      <c r="A39" s="397">
        <v>31</v>
      </c>
      <c r="B39" s="197" t="s">
        <v>777</v>
      </c>
      <c r="C39" s="198"/>
      <c r="D39" s="216"/>
      <c r="E39" s="228"/>
      <c r="F39" s="200">
        <f>SUM(F40:F49)</f>
        <v>0</v>
      </c>
      <c r="G39" s="200"/>
      <c r="H39" s="200">
        <f>SUM(H40:H49)</f>
        <v>0</v>
      </c>
      <c r="I39" s="200"/>
      <c r="J39" s="398">
        <f>SUM(J40:J49)</f>
        <v>0</v>
      </c>
    </row>
    <row r="40" spans="1:10" ht="15" customHeight="1">
      <c r="A40" s="395">
        <v>32</v>
      </c>
      <c r="B40" s="203" t="s">
        <v>778</v>
      </c>
      <c r="C40" s="204" t="s">
        <v>278</v>
      </c>
      <c r="D40" s="219">
        <v>4</v>
      </c>
      <c r="E40" s="206">
        <v>0</v>
      </c>
      <c r="F40" s="206">
        <f>ROUND(D40*E40,2)</f>
        <v>0</v>
      </c>
      <c r="G40" s="206">
        <v>0</v>
      </c>
      <c r="H40" s="206">
        <f t="shared" ref="H40:H49" si="8">ROUND(G40*D40,2)</f>
        <v>0</v>
      </c>
      <c r="I40" s="206">
        <f t="shared" ref="I40:I49" si="9">ROUND(E40+G40,2)</f>
        <v>0</v>
      </c>
      <c r="J40" s="396">
        <f t="shared" ref="J40:J49" si="10">ROUND(I40*D40,2)</f>
        <v>0</v>
      </c>
    </row>
    <row r="41" spans="1:10" ht="15" customHeight="1">
      <c r="A41" s="397">
        <v>33</v>
      </c>
      <c r="B41" s="207" t="s">
        <v>779</v>
      </c>
      <c r="C41" s="208" t="s">
        <v>278</v>
      </c>
      <c r="D41" s="221">
        <v>4</v>
      </c>
      <c r="E41" s="210">
        <v>0</v>
      </c>
      <c r="F41" s="206">
        <f t="shared" ref="F41:F47" si="11">ROUND(D41*E41,2)</f>
        <v>0</v>
      </c>
      <c r="G41" s="210">
        <v>0</v>
      </c>
      <c r="H41" s="206">
        <f t="shared" si="8"/>
        <v>0</v>
      </c>
      <c r="I41" s="206">
        <f t="shared" si="9"/>
        <v>0</v>
      </c>
      <c r="J41" s="396">
        <f t="shared" si="10"/>
        <v>0</v>
      </c>
    </row>
    <row r="42" spans="1:10" ht="15" customHeight="1">
      <c r="A42" s="395">
        <v>34</v>
      </c>
      <c r="B42" s="207" t="s">
        <v>780</v>
      </c>
      <c r="C42" s="208" t="s">
        <v>278</v>
      </c>
      <c r="D42" s="221">
        <v>2</v>
      </c>
      <c r="E42" s="210">
        <v>0</v>
      </c>
      <c r="F42" s="206">
        <f t="shared" si="11"/>
        <v>0</v>
      </c>
      <c r="G42" s="210"/>
      <c r="H42" s="206">
        <f t="shared" si="8"/>
        <v>0</v>
      </c>
      <c r="I42" s="206">
        <f t="shared" si="9"/>
        <v>0</v>
      </c>
      <c r="J42" s="396">
        <f t="shared" si="10"/>
        <v>0</v>
      </c>
    </row>
    <row r="43" spans="1:10" ht="15" customHeight="1">
      <c r="A43" s="397">
        <v>35</v>
      </c>
      <c r="B43" s="207" t="s">
        <v>781</v>
      </c>
      <c r="C43" s="208" t="s">
        <v>278</v>
      </c>
      <c r="D43" s="221">
        <v>2</v>
      </c>
      <c r="E43" s="210">
        <v>0</v>
      </c>
      <c r="F43" s="206">
        <f t="shared" si="11"/>
        <v>0</v>
      </c>
      <c r="G43" s="210"/>
      <c r="H43" s="206">
        <f t="shared" si="8"/>
        <v>0</v>
      </c>
      <c r="I43" s="206">
        <f t="shared" si="9"/>
        <v>0</v>
      </c>
      <c r="J43" s="396">
        <f t="shared" si="10"/>
        <v>0</v>
      </c>
    </row>
    <row r="44" spans="1:10" ht="20.399999999999999">
      <c r="A44" s="395">
        <v>36</v>
      </c>
      <c r="B44" s="222" t="s">
        <v>782</v>
      </c>
      <c r="C44" s="223" t="s">
        <v>278</v>
      </c>
      <c r="D44" s="224">
        <v>80</v>
      </c>
      <c r="E44" s="225">
        <v>0</v>
      </c>
      <c r="F44" s="206">
        <f t="shared" si="11"/>
        <v>0</v>
      </c>
      <c r="G44" s="225">
        <v>0</v>
      </c>
      <c r="H44" s="226">
        <f t="shared" si="8"/>
        <v>0</v>
      </c>
      <c r="I44" s="226">
        <f t="shared" si="9"/>
        <v>0</v>
      </c>
      <c r="J44" s="399">
        <f t="shared" si="10"/>
        <v>0</v>
      </c>
    </row>
    <row r="45" spans="1:10" ht="15" customHeight="1">
      <c r="A45" s="397">
        <v>37</v>
      </c>
      <c r="B45" s="207" t="s">
        <v>783</v>
      </c>
      <c r="C45" s="208" t="s">
        <v>278</v>
      </c>
      <c r="D45" s="221">
        <v>2</v>
      </c>
      <c r="E45" s="210">
        <v>0</v>
      </c>
      <c r="F45" s="206">
        <f t="shared" si="11"/>
        <v>0</v>
      </c>
      <c r="G45" s="210">
        <v>0</v>
      </c>
      <c r="H45" s="206">
        <f t="shared" si="8"/>
        <v>0</v>
      </c>
      <c r="I45" s="206">
        <f t="shared" si="9"/>
        <v>0</v>
      </c>
      <c r="J45" s="396">
        <f t="shared" si="10"/>
        <v>0</v>
      </c>
    </row>
    <row r="46" spans="1:10" ht="23.25" customHeight="1">
      <c r="A46" s="395">
        <v>38</v>
      </c>
      <c r="B46" s="222" t="s">
        <v>784</v>
      </c>
      <c r="C46" s="223" t="s">
        <v>278</v>
      </c>
      <c r="D46" s="224">
        <v>8</v>
      </c>
      <c r="E46" s="225">
        <v>0</v>
      </c>
      <c r="F46" s="206">
        <f t="shared" si="11"/>
        <v>0</v>
      </c>
      <c r="G46" s="225">
        <v>0</v>
      </c>
      <c r="H46" s="226">
        <f t="shared" si="8"/>
        <v>0</v>
      </c>
      <c r="I46" s="226">
        <f t="shared" si="9"/>
        <v>0</v>
      </c>
      <c r="J46" s="399">
        <f t="shared" si="10"/>
        <v>0</v>
      </c>
    </row>
    <row r="47" spans="1:10" ht="24.75" customHeight="1">
      <c r="A47" s="397">
        <v>39</v>
      </c>
      <c r="B47" s="222" t="s">
        <v>785</v>
      </c>
      <c r="C47" s="223" t="s">
        <v>278</v>
      </c>
      <c r="D47" s="224">
        <v>4</v>
      </c>
      <c r="E47" s="225">
        <v>0</v>
      </c>
      <c r="F47" s="206">
        <f t="shared" si="11"/>
        <v>0</v>
      </c>
      <c r="G47" s="225">
        <v>0</v>
      </c>
      <c r="H47" s="226">
        <f t="shared" si="8"/>
        <v>0</v>
      </c>
      <c r="I47" s="226">
        <f t="shared" si="9"/>
        <v>0</v>
      </c>
      <c r="J47" s="399">
        <f t="shared" si="10"/>
        <v>0</v>
      </c>
    </row>
    <row r="48" spans="1:10" ht="15" customHeight="1">
      <c r="A48" s="395">
        <v>40</v>
      </c>
      <c r="B48" s="207" t="s">
        <v>786</v>
      </c>
      <c r="C48" s="223" t="s">
        <v>787</v>
      </c>
      <c r="D48" s="224">
        <v>64</v>
      </c>
      <c r="E48" s="225"/>
      <c r="F48" s="206"/>
      <c r="G48" s="225">
        <v>0</v>
      </c>
      <c r="H48" s="206">
        <f t="shared" si="8"/>
        <v>0</v>
      </c>
      <c r="I48" s="206">
        <f t="shared" si="9"/>
        <v>0</v>
      </c>
      <c r="J48" s="396">
        <f t="shared" si="10"/>
        <v>0</v>
      </c>
    </row>
    <row r="49" spans="1:10" ht="15" customHeight="1">
      <c r="A49" s="397">
        <v>41</v>
      </c>
      <c r="B49" s="211" t="s">
        <v>788</v>
      </c>
      <c r="C49" s="229" t="s">
        <v>787</v>
      </c>
      <c r="D49" s="230">
        <v>32</v>
      </c>
      <c r="E49" s="231"/>
      <c r="F49" s="206"/>
      <c r="G49" s="231">
        <v>0</v>
      </c>
      <c r="H49" s="206">
        <f t="shared" si="8"/>
        <v>0</v>
      </c>
      <c r="I49" s="206">
        <f t="shared" si="9"/>
        <v>0</v>
      </c>
      <c r="J49" s="396">
        <f t="shared" si="10"/>
        <v>0</v>
      </c>
    </row>
    <row r="50" spans="1:10" ht="15" customHeight="1">
      <c r="A50" s="395">
        <v>42</v>
      </c>
      <c r="B50" s="197" t="s">
        <v>789</v>
      </c>
      <c r="C50" s="198"/>
      <c r="D50" s="216"/>
      <c r="E50" s="228"/>
      <c r="F50" s="200">
        <f>SUM(F51:F55)</f>
        <v>0</v>
      </c>
      <c r="G50" s="200"/>
      <c r="H50" s="200">
        <f>SUM(H51:H55)</f>
        <v>0</v>
      </c>
      <c r="I50" s="200"/>
      <c r="J50" s="398">
        <f>SUM(J51:J55)</f>
        <v>0</v>
      </c>
    </row>
    <row r="51" spans="1:10" ht="15" customHeight="1">
      <c r="A51" s="397">
        <v>43</v>
      </c>
      <c r="B51" s="203" t="s">
        <v>790</v>
      </c>
      <c r="C51" s="204" t="s">
        <v>118</v>
      </c>
      <c r="D51" s="219">
        <v>448</v>
      </c>
      <c r="E51" s="206"/>
      <c r="F51" s="206"/>
      <c r="G51" s="206">
        <v>0</v>
      </c>
      <c r="H51" s="206">
        <f t="shared" ref="H51:H55" si="12">ROUND(G51*D51,2)</f>
        <v>0</v>
      </c>
      <c r="I51" s="206">
        <f t="shared" ref="I51:I55" si="13">ROUND(E51+G51,2)</f>
        <v>0</v>
      </c>
      <c r="J51" s="396">
        <f t="shared" ref="J51:J55" si="14">ROUND(I51*D51,2)</f>
        <v>0</v>
      </c>
    </row>
    <row r="52" spans="1:10" ht="15" customHeight="1">
      <c r="A52" s="395">
        <v>44</v>
      </c>
      <c r="B52" s="207" t="s">
        <v>791</v>
      </c>
      <c r="C52" s="208" t="s">
        <v>118</v>
      </c>
      <c r="D52" s="221">
        <v>448</v>
      </c>
      <c r="E52" s="210"/>
      <c r="F52" s="210"/>
      <c r="G52" s="210">
        <v>0</v>
      </c>
      <c r="H52" s="210">
        <f t="shared" si="12"/>
        <v>0</v>
      </c>
      <c r="I52" s="210">
        <f t="shared" si="13"/>
        <v>0</v>
      </c>
      <c r="J52" s="400">
        <f t="shared" si="14"/>
        <v>0</v>
      </c>
    </row>
    <row r="53" spans="1:10" ht="15" customHeight="1">
      <c r="A53" s="397">
        <v>45</v>
      </c>
      <c r="B53" s="207" t="s">
        <v>792</v>
      </c>
      <c r="C53" s="208" t="s">
        <v>118</v>
      </c>
      <c r="D53" s="221">
        <f>D52</f>
        <v>448</v>
      </c>
      <c r="E53" s="210">
        <v>0</v>
      </c>
      <c r="F53" s="210">
        <f>ROUND(E53*D53,2)</f>
        <v>0</v>
      </c>
      <c r="G53" s="210">
        <v>0</v>
      </c>
      <c r="H53" s="210">
        <f t="shared" si="12"/>
        <v>0</v>
      </c>
      <c r="I53" s="210">
        <f t="shared" si="13"/>
        <v>0</v>
      </c>
      <c r="J53" s="400">
        <f t="shared" si="14"/>
        <v>0</v>
      </c>
    </row>
    <row r="54" spans="1:10" ht="15" customHeight="1">
      <c r="A54" s="395">
        <v>46</v>
      </c>
      <c r="B54" s="207" t="s">
        <v>793</v>
      </c>
      <c r="C54" s="208" t="s">
        <v>188</v>
      </c>
      <c r="D54" s="221">
        <f>D53</f>
        <v>448</v>
      </c>
      <c r="E54" s="210"/>
      <c r="F54" s="210"/>
      <c r="G54" s="210">
        <v>0</v>
      </c>
      <c r="H54" s="210">
        <f t="shared" si="12"/>
        <v>0</v>
      </c>
      <c r="I54" s="210">
        <f t="shared" si="13"/>
        <v>0</v>
      </c>
      <c r="J54" s="400">
        <f t="shared" si="14"/>
        <v>0</v>
      </c>
    </row>
    <row r="55" spans="1:10" ht="15" customHeight="1">
      <c r="A55" s="397">
        <v>47</v>
      </c>
      <c r="B55" s="232" t="s">
        <v>794</v>
      </c>
      <c r="C55" s="229" t="s">
        <v>278</v>
      </c>
      <c r="D55" s="230">
        <v>4</v>
      </c>
      <c r="E55" s="231">
        <v>0</v>
      </c>
      <c r="F55" s="210">
        <f t="shared" ref="F55" si="15">ROUND(E55*D55,2)</f>
        <v>0</v>
      </c>
      <c r="G55" s="231">
        <v>0</v>
      </c>
      <c r="H55" s="231">
        <f t="shared" si="12"/>
        <v>0</v>
      </c>
      <c r="I55" s="231">
        <f t="shared" si="13"/>
        <v>0</v>
      </c>
      <c r="J55" s="401">
        <f t="shared" si="14"/>
        <v>0</v>
      </c>
    </row>
    <row r="56" spans="1:10" ht="15" customHeight="1">
      <c r="A56" s="395">
        <v>48</v>
      </c>
      <c r="B56" s="197" t="s">
        <v>795</v>
      </c>
      <c r="C56" s="198"/>
      <c r="D56" s="216"/>
      <c r="E56" s="228"/>
      <c r="F56" s="200">
        <f>SUM(F57:F63)</f>
        <v>0</v>
      </c>
      <c r="G56" s="200"/>
      <c r="H56" s="200">
        <f>SUM(H57:H63)</f>
        <v>0</v>
      </c>
      <c r="I56" s="200"/>
      <c r="J56" s="398">
        <f>SUM(J57:J63)</f>
        <v>0</v>
      </c>
    </row>
    <row r="57" spans="1:10" ht="15" customHeight="1">
      <c r="A57" s="397">
        <v>49</v>
      </c>
      <c r="B57" s="203" t="s">
        <v>796</v>
      </c>
      <c r="C57" s="204" t="s">
        <v>278</v>
      </c>
      <c r="D57" s="219">
        <v>1</v>
      </c>
      <c r="E57" s="206"/>
      <c r="F57" s="206"/>
      <c r="G57" s="206">
        <v>0</v>
      </c>
      <c r="H57" s="206">
        <f t="shared" ref="H57:H63" si="16">ROUND(G57*D57,2)</f>
        <v>0</v>
      </c>
      <c r="I57" s="206">
        <f t="shared" ref="I57:I63" si="17">ROUND(E57+G57,2)</f>
        <v>0</v>
      </c>
      <c r="J57" s="396">
        <f t="shared" ref="J57:J63" si="18">ROUND(I57*D57,2)</f>
        <v>0</v>
      </c>
    </row>
    <row r="58" spans="1:10" ht="15" customHeight="1">
      <c r="A58" s="395">
        <v>50</v>
      </c>
      <c r="B58" s="207" t="s">
        <v>797</v>
      </c>
      <c r="C58" s="208" t="s">
        <v>278</v>
      </c>
      <c r="D58" s="221">
        <v>1</v>
      </c>
      <c r="E58" s="210">
        <v>0</v>
      </c>
      <c r="F58" s="210">
        <f>ROUND(D58*E58,2)</f>
        <v>0</v>
      </c>
      <c r="G58" s="210">
        <v>0</v>
      </c>
      <c r="H58" s="210">
        <f t="shared" si="16"/>
        <v>0</v>
      </c>
      <c r="I58" s="210">
        <f t="shared" si="17"/>
        <v>0</v>
      </c>
      <c r="J58" s="400">
        <f t="shared" si="18"/>
        <v>0</v>
      </c>
    </row>
    <row r="59" spans="1:10" ht="15" customHeight="1">
      <c r="A59" s="397">
        <v>51</v>
      </c>
      <c r="B59" s="207" t="s">
        <v>798</v>
      </c>
      <c r="C59" s="208" t="s">
        <v>278</v>
      </c>
      <c r="D59" s="221">
        <v>1</v>
      </c>
      <c r="E59" s="210"/>
      <c r="F59" s="210"/>
      <c r="G59" s="210">
        <v>0</v>
      </c>
      <c r="H59" s="210">
        <f t="shared" si="16"/>
        <v>0</v>
      </c>
      <c r="I59" s="210">
        <f t="shared" si="17"/>
        <v>0</v>
      </c>
      <c r="J59" s="400">
        <f t="shared" si="18"/>
        <v>0</v>
      </c>
    </row>
    <row r="60" spans="1:10" ht="15" customHeight="1">
      <c r="A60" s="395">
        <v>52</v>
      </c>
      <c r="B60" s="207" t="s">
        <v>799</v>
      </c>
      <c r="C60" s="208" t="s">
        <v>800</v>
      </c>
      <c r="D60" s="221">
        <v>48</v>
      </c>
      <c r="E60" s="210"/>
      <c r="F60" s="210"/>
      <c r="G60" s="210">
        <v>0</v>
      </c>
      <c r="H60" s="210">
        <f t="shared" si="16"/>
        <v>0</v>
      </c>
      <c r="I60" s="210">
        <f t="shared" si="17"/>
        <v>0</v>
      </c>
      <c r="J60" s="400">
        <f t="shared" si="18"/>
        <v>0</v>
      </c>
    </row>
    <row r="61" spans="1:10" ht="15" customHeight="1">
      <c r="A61" s="397">
        <v>53</v>
      </c>
      <c r="B61" s="207" t="s">
        <v>801</v>
      </c>
      <c r="C61" s="208" t="s">
        <v>802</v>
      </c>
      <c r="D61" s="233">
        <v>2</v>
      </c>
      <c r="E61" s="210">
        <f>(F39+F15+F9)/100</f>
        <v>0</v>
      </c>
      <c r="F61" s="210">
        <f t="shared" ref="F61:F62" si="19">ROUND(D61*E61,2)</f>
        <v>0</v>
      </c>
      <c r="G61" s="210"/>
      <c r="H61" s="210">
        <f t="shared" si="16"/>
        <v>0</v>
      </c>
      <c r="I61" s="210">
        <f t="shared" si="17"/>
        <v>0</v>
      </c>
      <c r="J61" s="400">
        <f t="shared" si="18"/>
        <v>0</v>
      </c>
    </row>
    <row r="62" spans="1:10" ht="15" customHeight="1">
      <c r="A62" s="395">
        <v>54</v>
      </c>
      <c r="B62" s="207" t="s">
        <v>803</v>
      </c>
      <c r="C62" s="208" t="s">
        <v>802</v>
      </c>
      <c r="D62" s="233">
        <v>5</v>
      </c>
      <c r="E62" s="210">
        <f>(F50+F15+F9)/100</f>
        <v>0</v>
      </c>
      <c r="F62" s="210">
        <f t="shared" si="19"/>
        <v>0</v>
      </c>
      <c r="G62" s="210"/>
      <c r="H62" s="210">
        <f t="shared" si="16"/>
        <v>0</v>
      </c>
      <c r="I62" s="210">
        <f t="shared" si="17"/>
        <v>0</v>
      </c>
      <c r="J62" s="400">
        <f t="shared" si="18"/>
        <v>0</v>
      </c>
    </row>
    <row r="63" spans="1:10" ht="15" customHeight="1">
      <c r="A63" s="397">
        <v>55</v>
      </c>
      <c r="B63" s="207" t="s">
        <v>804</v>
      </c>
      <c r="C63" s="208" t="s">
        <v>802</v>
      </c>
      <c r="D63" s="233">
        <v>6</v>
      </c>
      <c r="E63" s="210"/>
      <c r="F63" s="210"/>
      <c r="G63" s="210">
        <v>0</v>
      </c>
      <c r="H63" s="210">
        <f t="shared" si="16"/>
        <v>0</v>
      </c>
      <c r="I63" s="210">
        <f t="shared" si="17"/>
        <v>0</v>
      </c>
      <c r="J63" s="400">
        <f t="shared" si="18"/>
        <v>0</v>
      </c>
    </row>
    <row r="64" spans="1:10" ht="15" customHeight="1">
      <c r="A64" s="402">
        <v>56</v>
      </c>
      <c r="B64" s="234" t="s">
        <v>805</v>
      </c>
      <c r="C64" s="235"/>
      <c r="D64" s="236"/>
      <c r="E64" s="237"/>
      <c r="F64" s="237">
        <f>F56+F50+F39+F15+F9</f>
        <v>0</v>
      </c>
      <c r="G64" s="237"/>
      <c r="H64" s="237">
        <f>H56+H50+H39+H15+H9</f>
        <v>0</v>
      </c>
      <c r="I64" s="237"/>
      <c r="J64" s="403">
        <f>J56+J50+J39+J15+J9</f>
        <v>0</v>
      </c>
    </row>
    <row r="65" spans="1:10" ht="15" customHeight="1">
      <c r="A65" s="404">
        <v>57</v>
      </c>
      <c r="B65" s="234" t="s">
        <v>30</v>
      </c>
      <c r="C65" s="235" t="s">
        <v>802</v>
      </c>
      <c r="D65" s="236">
        <v>20</v>
      </c>
      <c r="E65" s="237"/>
      <c r="F65" s="237"/>
      <c r="G65" s="237"/>
      <c r="H65" s="237"/>
      <c r="I65" s="237"/>
      <c r="J65" s="403">
        <f>ROUND(J64*D65/100,2)</f>
        <v>0</v>
      </c>
    </row>
    <row r="66" spans="1:10" ht="15" customHeight="1">
      <c r="A66" s="405">
        <v>58</v>
      </c>
      <c r="B66" s="406" t="s">
        <v>806</v>
      </c>
      <c r="C66" s="407"/>
      <c r="D66" s="408"/>
      <c r="E66" s="409"/>
      <c r="F66" s="409"/>
      <c r="G66" s="409"/>
      <c r="H66" s="409"/>
      <c r="I66" s="409"/>
      <c r="J66" s="410">
        <f>J64+J65</f>
        <v>0</v>
      </c>
    </row>
  </sheetData>
  <pageMargins left="0.70866141732283472" right="0.31496062992125984" top="0.78740157480314965" bottom="0.78740157480314965" header="0.31496062992125984" footer="0.31496062992125984"/>
  <pageSetup paperSize="9" scale="98" orientation="landscape" r:id="rId1"/>
  <headerFooter>
    <oddFooter>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7"/>
  <sheetViews>
    <sheetView view="pageBreakPreview" topLeftCell="A7" zoomScale="98" zoomScaleNormal="100" zoomScaleSheetLayoutView="98" workbookViewId="0">
      <selection activeCell="F15" sqref="F15"/>
    </sheetView>
  </sheetViews>
  <sheetFormatPr defaultRowHeight="10.199999999999999"/>
  <cols>
    <col min="1" max="1" width="7.85546875" customWidth="1"/>
    <col min="2" max="2" width="11.85546875" customWidth="1"/>
    <col min="3" max="3" width="79.28515625" customWidth="1"/>
    <col min="6" max="6" width="13" customWidth="1"/>
    <col min="7" max="7" width="19.28515625" customWidth="1"/>
    <col min="8" max="8" width="11.85546875" customWidth="1"/>
  </cols>
  <sheetData>
    <row r="1" spans="1:8" ht="17.399999999999999">
      <c r="A1" s="610" t="s">
        <v>715</v>
      </c>
      <c r="B1" s="611"/>
      <c r="C1" s="611"/>
      <c r="D1" s="611"/>
      <c r="E1" s="611"/>
      <c r="F1" s="611"/>
      <c r="G1" s="611"/>
      <c r="H1" s="611"/>
    </row>
    <row r="2" spans="1:8" ht="12">
      <c r="A2" s="166" t="s">
        <v>961</v>
      </c>
      <c r="B2" s="369" t="str">
        <f>'Rekapitulácia stavby'!K6</f>
        <v>Revitalizácia atletického štadiónu v Spišskej Novej Vsi</v>
      </c>
      <c r="C2" s="253"/>
      <c r="D2" s="253"/>
      <c r="E2" s="253"/>
      <c r="F2" s="253"/>
      <c r="G2" s="253"/>
      <c r="H2" s="253"/>
    </row>
    <row r="3" spans="1:8" ht="12">
      <c r="A3" s="166" t="s">
        <v>963</v>
      </c>
      <c r="B3" s="493" t="s">
        <v>962</v>
      </c>
      <c r="C3" s="253"/>
      <c r="D3" s="253"/>
      <c r="E3" s="253"/>
      <c r="F3" s="253"/>
      <c r="G3" s="253"/>
      <c r="H3" s="253"/>
    </row>
    <row r="4" spans="1:8" ht="12">
      <c r="A4" s="167"/>
      <c r="B4" s="166"/>
      <c r="C4" s="167"/>
      <c r="D4" s="168"/>
      <c r="E4" s="168"/>
      <c r="F4" s="168"/>
      <c r="G4" s="168"/>
      <c r="H4" s="168"/>
    </row>
    <row r="5" spans="1:8">
      <c r="A5" s="169"/>
      <c r="B5" s="170"/>
      <c r="C5" s="170"/>
      <c r="D5" s="170"/>
      <c r="E5" s="171"/>
      <c r="F5" s="254"/>
      <c r="G5" s="254"/>
      <c r="H5" s="171"/>
    </row>
    <row r="6" spans="1:8" ht="11.4">
      <c r="A6" s="253" t="s">
        <v>726</v>
      </c>
      <c r="B6" s="253"/>
      <c r="C6" s="253" t="str">
        <f>'Rekapitulácia stavby'!K10</f>
        <v>Mesto Spišská Nová Ves, Radničné námestie 1843/7, 052 70 SNV</v>
      </c>
      <c r="D6" s="253"/>
      <c r="E6" s="253"/>
      <c r="F6" s="253"/>
      <c r="G6" s="253"/>
      <c r="H6" s="253"/>
    </row>
    <row r="7" spans="1:8" ht="11.4">
      <c r="A7" s="253" t="s">
        <v>716</v>
      </c>
      <c r="B7" s="253"/>
      <c r="C7" s="253" t="str">
        <f>'SO 04 - Sektor pre techni...'!F124</f>
        <v>vyplní uchádzač</v>
      </c>
      <c r="D7" s="253"/>
      <c r="E7" s="253" t="s">
        <v>727</v>
      </c>
      <c r="F7" s="253"/>
      <c r="G7" s="253"/>
      <c r="H7" s="253"/>
    </row>
    <row r="8" spans="1:8" ht="11.4">
      <c r="A8" s="370" t="s">
        <v>717</v>
      </c>
      <c r="B8" s="371"/>
      <c r="C8" s="371" t="str">
        <f>'Rekapitulácia stavby'!K8</f>
        <v>ATLETICKÝ ŠTADIÓN TATRAN, Sadová ulica, k.ú. SNV</v>
      </c>
      <c r="D8" s="255"/>
      <c r="E8" s="253" t="s">
        <v>964</v>
      </c>
      <c r="F8" s="372" t="str">
        <f>'Rekapitulácia stavby'!AM8</f>
        <v>vyplní uchádzač</v>
      </c>
      <c r="G8" s="256"/>
      <c r="H8" s="257"/>
    </row>
    <row r="9" spans="1:8">
      <c r="A9" s="169"/>
      <c r="B9" s="169"/>
      <c r="C9" s="169"/>
      <c r="D9" s="169"/>
      <c r="E9" s="169"/>
      <c r="F9" s="169"/>
      <c r="G9" s="169"/>
      <c r="H9" s="169"/>
    </row>
    <row r="10" spans="1:8" ht="20.399999999999999">
      <c r="A10" s="172" t="s">
        <v>718</v>
      </c>
      <c r="B10" s="172" t="s">
        <v>719</v>
      </c>
      <c r="C10" s="172" t="s">
        <v>48</v>
      </c>
      <c r="D10" s="172" t="s">
        <v>101</v>
      </c>
      <c r="E10" s="172" t="s">
        <v>720</v>
      </c>
      <c r="F10" s="172" t="s">
        <v>721</v>
      </c>
      <c r="G10" s="172" t="s">
        <v>722</v>
      </c>
      <c r="H10" s="172" t="s">
        <v>723</v>
      </c>
    </row>
    <row r="11" spans="1:8">
      <c r="A11" s="172" t="s">
        <v>74</v>
      </c>
      <c r="B11" s="172" t="s">
        <v>121</v>
      </c>
      <c r="C11" s="172" t="s">
        <v>131</v>
      </c>
      <c r="D11" s="172" t="s">
        <v>120</v>
      </c>
      <c r="E11" s="172" t="s">
        <v>140</v>
      </c>
      <c r="F11" s="172" t="s">
        <v>145</v>
      </c>
      <c r="G11" s="172" t="s">
        <v>150</v>
      </c>
      <c r="H11" s="172" t="s">
        <v>155</v>
      </c>
    </row>
    <row r="12" spans="1:8">
      <c r="A12" s="169"/>
      <c r="B12" s="169"/>
      <c r="C12" s="169"/>
      <c r="D12" s="169"/>
      <c r="E12" s="169"/>
      <c r="F12" s="169"/>
      <c r="G12" s="169"/>
      <c r="H12" s="169"/>
    </row>
    <row r="13" spans="1:8" ht="15" customHeight="1">
      <c r="A13" s="173"/>
      <c r="B13" s="427" t="s">
        <v>111</v>
      </c>
      <c r="C13" s="274" t="s">
        <v>724</v>
      </c>
      <c r="D13" s="427"/>
      <c r="E13" s="428"/>
      <c r="F13" s="429"/>
      <c r="G13" s="439">
        <f>G14+G21</f>
        <v>0</v>
      </c>
      <c r="H13" s="377">
        <v>144.72499999999999</v>
      </c>
    </row>
    <row r="14" spans="1:8" ht="15" customHeight="1">
      <c r="A14" s="174"/>
      <c r="B14" s="430" t="s">
        <v>74</v>
      </c>
      <c r="C14" s="277" t="s">
        <v>823</v>
      </c>
      <c r="D14" s="430"/>
      <c r="E14" s="431"/>
      <c r="F14" s="432"/>
      <c r="G14" s="439">
        <f>SUM(G15:G20)</f>
        <v>0</v>
      </c>
      <c r="H14" s="376">
        <v>0</v>
      </c>
    </row>
    <row r="15" spans="1:8" ht="29.25" customHeight="1">
      <c r="A15" s="412">
        <v>1</v>
      </c>
      <c r="B15" s="413" t="s">
        <v>824</v>
      </c>
      <c r="C15" s="414" t="s">
        <v>825</v>
      </c>
      <c r="D15" s="414" t="s">
        <v>188</v>
      </c>
      <c r="E15" s="415">
        <v>81</v>
      </c>
      <c r="F15" s="416"/>
      <c r="G15" s="416">
        <f>ROUND(F15*E15,2)</f>
        <v>0</v>
      </c>
      <c r="H15" s="417">
        <v>0</v>
      </c>
    </row>
    <row r="16" spans="1:8" ht="15" customHeight="1">
      <c r="A16" s="412">
        <v>2</v>
      </c>
      <c r="B16" s="411" t="s">
        <v>826</v>
      </c>
      <c r="C16" s="418" t="s">
        <v>827</v>
      </c>
      <c r="D16" s="418" t="s">
        <v>128</v>
      </c>
      <c r="E16" s="373">
        <v>97.2</v>
      </c>
      <c r="F16" s="374"/>
      <c r="G16" s="374">
        <f t="shared" ref="G16:G20" si="0">ROUND(F16*E16,2)</f>
        <v>0</v>
      </c>
      <c r="H16" s="419">
        <v>0</v>
      </c>
    </row>
    <row r="17" spans="1:8" ht="23.25" customHeight="1">
      <c r="A17" s="420">
        <v>3</v>
      </c>
      <c r="B17" s="411" t="s">
        <v>828</v>
      </c>
      <c r="C17" s="418" t="s">
        <v>829</v>
      </c>
      <c r="D17" s="418" t="s">
        <v>128</v>
      </c>
      <c r="E17" s="373">
        <v>97.2</v>
      </c>
      <c r="F17" s="374"/>
      <c r="G17" s="374">
        <f t="shared" si="0"/>
        <v>0</v>
      </c>
      <c r="H17" s="419">
        <v>0</v>
      </c>
    </row>
    <row r="18" spans="1:8" ht="15" customHeight="1">
      <c r="A18" s="420">
        <v>4</v>
      </c>
      <c r="B18" s="411" t="s">
        <v>830</v>
      </c>
      <c r="C18" s="418" t="s">
        <v>831</v>
      </c>
      <c r="D18" s="418" t="s">
        <v>128</v>
      </c>
      <c r="E18" s="373">
        <v>97.2</v>
      </c>
      <c r="F18" s="374"/>
      <c r="G18" s="374">
        <f t="shared" si="0"/>
        <v>0</v>
      </c>
      <c r="H18" s="419">
        <v>0</v>
      </c>
    </row>
    <row r="19" spans="1:8" ht="22.5" customHeight="1">
      <c r="A19" s="420">
        <v>5</v>
      </c>
      <c r="B19" s="411" t="s">
        <v>181</v>
      </c>
      <c r="C19" s="418" t="s">
        <v>832</v>
      </c>
      <c r="D19" s="418" t="s">
        <v>177</v>
      </c>
      <c r="E19" s="373">
        <v>97.2</v>
      </c>
      <c r="F19" s="374"/>
      <c r="G19" s="374">
        <f t="shared" si="0"/>
        <v>0</v>
      </c>
      <c r="H19" s="419">
        <v>0</v>
      </c>
    </row>
    <row r="20" spans="1:8" ht="15" customHeight="1">
      <c r="A20" s="420">
        <v>6</v>
      </c>
      <c r="B20" s="411" t="s">
        <v>833</v>
      </c>
      <c r="C20" s="418" t="s">
        <v>834</v>
      </c>
      <c r="D20" s="418" t="s">
        <v>128</v>
      </c>
      <c r="E20" s="373">
        <v>36</v>
      </c>
      <c r="F20" s="374"/>
      <c r="G20" s="374">
        <f t="shared" si="0"/>
        <v>0</v>
      </c>
      <c r="H20" s="419">
        <v>0</v>
      </c>
    </row>
    <row r="21" spans="1:8" ht="15" customHeight="1">
      <c r="A21" s="420"/>
      <c r="B21" s="277" t="s">
        <v>121</v>
      </c>
      <c r="C21" s="277" t="s">
        <v>835</v>
      </c>
      <c r="D21" s="433"/>
      <c r="E21" s="434"/>
      <c r="F21" s="435"/>
      <c r="G21" s="439">
        <f>SUM(G22:G26)</f>
        <v>0</v>
      </c>
      <c r="H21" s="421">
        <v>144.72499999999999</v>
      </c>
    </row>
    <row r="22" spans="1:8" ht="15" customHeight="1">
      <c r="A22" s="420">
        <v>7</v>
      </c>
      <c r="B22" s="411" t="s">
        <v>836</v>
      </c>
      <c r="C22" s="418" t="s">
        <v>837</v>
      </c>
      <c r="D22" s="418" t="s">
        <v>128</v>
      </c>
      <c r="E22" s="373">
        <v>58.8</v>
      </c>
      <c r="F22" s="374"/>
      <c r="G22" s="374">
        <f t="shared" ref="G22:G26" si="1">ROUND(F22*E22,2)</f>
        <v>0</v>
      </c>
      <c r="H22" s="419">
        <v>142.04400000000001</v>
      </c>
    </row>
    <row r="23" spans="1:8" ht="15" customHeight="1">
      <c r="A23" s="420">
        <v>8</v>
      </c>
      <c r="B23" s="411" t="s">
        <v>838</v>
      </c>
      <c r="C23" s="418" t="s">
        <v>839</v>
      </c>
      <c r="D23" s="418" t="s">
        <v>188</v>
      </c>
      <c r="E23" s="373">
        <v>67.2</v>
      </c>
      <c r="F23" s="374"/>
      <c r="G23" s="374">
        <f t="shared" si="1"/>
        <v>0</v>
      </c>
      <c r="H23" s="419">
        <v>0.27400000000000002</v>
      </c>
    </row>
    <row r="24" spans="1:8" ht="15" customHeight="1">
      <c r="A24" s="420">
        <v>9</v>
      </c>
      <c r="B24" s="411" t="s">
        <v>840</v>
      </c>
      <c r="C24" s="418" t="s">
        <v>841</v>
      </c>
      <c r="D24" s="418" t="s">
        <v>188</v>
      </c>
      <c r="E24" s="373">
        <v>67.2</v>
      </c>
      <c r="F24" s="374"/>
      <c r="G24" s="374">
        <f t="shared" si="1"/>
        <v>0</v>
      </c>
      <c r="H24" s="419">
        <v>0</v>
      </c>
    </row>
    <row r="25" spans="1:8" ht="15" customHeight="1">
      <c r="A25" s="420">
        <v>10</v>
      </c>
      <c r="B25" s="411" t="s">
        <v>842</v>
      </c>
      <c r="C25" s="418" t="s">
        <v>843</v>
      </c>
      <c r="D25" s="418" t="s">
        <v>177</v>
      </c>
      <c r="E25" s="373">
        <v>1.375</v>
      </c>
      <c r="F25" s="374"/>
      <c r="G25" s="374">
        <f t="shared" si="1"/>
        <v>0</v>
      </c>
      <c r="H25" s="419">
        <v>1.401</v>
      </c>
    </row>
    <row r="26" spans="1:8" ht="15" customHeight="1">
      <c r="A26" s="420">
        <v>11</v>
      </c>
      <c r="B26" s="422" t="s">
        <v>844</v>
      </c>
      <c r="C26" s="423" t="s">
        <v>845</v>
      </c>
      <c r="D26" s="423" t="s">
        <v>177</v>
      </c>
      <c r="E26" s="424">
        <v>0.83599999999999997</v>
      </c>
      <c r="F26" s="374"/>
      <c r="G26" s="374">
        <f t="shared" si="1"/>
        <v>0</v>
      </c>
      <c r="H26" s="425">
        <v>1.006</v>
      </c>
    </row>
    <row r="27" spans="1:8" s="441" customFormat="1" ht="15" customHeight="1">
      <c r="A27" s="258"/>
      <c r="B27" s="259"/>
      <c r="C27" s="259" t="s">
        <v>725</v>
      </c>
      <c r="D27" s="259"/>
      <c r="E27" s="260"/>
      <c r="F27" s="375"/>
      <c r="G27" s="426">
        <f>G13</f>
        <v>0</v>
      </c>
      <c r="H27" s="260">
        <v>144.72499999999999</v>
      </c>
    </row>
  </sheetData>
  <mergeCells count="1">
    <mergeCell ref="A1:H1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1"/>
  <sheetViews>
    <sheetView view="pageBreakPreview" topLeftCell="A3" zoomScale="94" zoomScaleNormal="100" zoomScaleSheetLayoutView="94" workbookViewId="0">
      <selection activeCell="E10" sqref="E10"/>
    </sheetView>
  </sheetViews>
  <sheetFormatPr defaultRowHeight="10.199999999999999"/>
  <cols>
    <col min="1" max="1" width="13.28515625" customWidth="1"/>
    <col min="2" max="2" width="54.140625" customWidth="1"/>
    <col min="5" max="5" width="10.85546875" customWidth="1"/>
    <col min="6" max="6" width="12.140625" customWidth="1"/>
    <col min="8" max="8" width="10.42578125" customWidth="1"/>
    <col min="9" max="9" width="11.42578125" customWidth="1"/>
    <col min="10" max="10" width="12.42578125" customWidth="1"/>
  </cols>
  <sheetData>
    <row r="1" spans="1:10" ht="22.8">
      <c r="A1" s="177" t="s">
        <v>736</v>
      </c>
      <c r="B1" s="178"/>
      <c r="C1" s="179"/>
      <c r="D1" s="238"/>
      <c r="E1" s="180"/>
      <c r="F1" s="180"/>
      <c r="G1" s="180"/>
      <c r="H1" s="180"/>
      <c r="I1" s="180"/>
      <c r="J1" s="180"/>
    </row>
    <row r="2" spans="1:10" ht="13.2">
      <c r="A2" s="367" t="s">
        <v>11</v>
      </c>
      <c r="B2" s="368" t="str">
        <f>'Rekapitulácia stavby'!K6</f>
        <v>Revitalizácia atletického štadiónu v Spišskej Novej Vsi</v>
      </c>
      <c r="C2" s="179"/>
      <c r="D2" s="238"/>
      <c r="E2" s="180"/>
      <c r="F2" s="180"/>
      <c r="G2" s="182" t="s">
        <v>737</v>
      </c>
      <c r="H2" s="183" t="s">
        <v>738</v>
      </c>
      <c r="I2" s="182"/>
      <c r="J2" s="180"/>
    </row>
    <row r="3" spans="1:10" ht="13.2">
      <c r="A3" s="367" t="s">
        <v>958</v>
      </c>
      <c r="B3" s="482" t="str">
        <f>'Rekapitulácia stavby'!K10</f>
        <v>Mesto Spišská Nová Ves, Radničné námestie 1843/7, 052 70 SNV</v>
      </c>
      <c r="C3" s="179"/>
      <c r="D3" s="238"/>
      <c r="E3" s="180"/>
      <c r="F3" s="180"/>
      <c r="G3" s="182" t="s">
        <v>739</v>
      </c>
      <c r="H3" s="185" t="str">
        <f>'Rekapitulácia stavby'!AM8</f>
        <v>vyplní uchádzač</v>
      </c>
      <c r="I3" s="182"/>
      <c r="J3" s="180"/>
    </row>
    <row r="4" spans="1:10" ht="13.2">
      <c r="A4" s="367" t="s">
        <v>959</v>
      </c>
      <c r="B4" s="482" t="s">
        <v>965</v>
      </c>
      <c r="C4" s="179"/>
      <c r="D4" s="238"/>
      <c r="E4" s="180"/>
      <c r="F4" s="180"/>
      <c r="G4" s="180"/>
      <c r="H4" s="180"/>
      <c r="I4" s="180"/>
      <c r="J4" s="180"/>
    </row>
    <row r="5" spans="1:10" s="288" customFormat="1" ht="13.2">
      <c r="A5" s="367" t="s">
        <v>20</v>
      </c>
      <c r="B5" s="483" t="str">
        <f>'SO 07 - Osvetlenie areálu'!B5</f>
        <v>vyplní uchádzač</v>
      </c>
      <c r="C5" s="179"/>
      <c r="D5" s="238"/>
      <c r="E5" s="180"/>
      <c r="F5" s="180"/>
      <c r="G5" s="180"/>
      <c r="H5" s="180"/>
      <c r="I5" s="180"/>
      <c r="J5" s="180"/>
    </row>
    <row r="6" spans="1:10" s="288" customFormat="1" ht="13.2">
      <c r="A6" s="181"/>
      <c r="B6" s="184"/>
      <c r="C6" s="179"/>
      <c r="D6" s="238"/>
      <c r="E6" s="180"/>
      <c r="F6" s="180"/>
      <c r="G6" s="180"/>
      <c r="H6" s="180"/>
      <c r="I6" s="180"/>
      <c r="J6" s="180"/>
    </row>
    <row r="7" spans="1:10" ht="39.6">
      <c r="A7" s="187" t="s">
        <v>740</v>
      </c>
      <c r="B7" s="188" t="s">
        <v>741</v>
      </c>
      <c r="C7" s="189" t="s">
        <v>101</v>
      </c>
      <c r="D7" s="239" t="s">
        <v>742</v>
      </c>
      <c r="E7" s="190" t="s">
        <v>743</v>
      </c>
      <c r="F7" s="190" t="s">
        <v>744</v>
      </c>
      <c r="G7" s="190" t="s">
        <v>745</v>
      </c>
      <c r="H7" s="190" t="s">
        <v>746</v>
      </c>
      <c r="I7" s="190" t="s">
        <v>721</v>
      </c>
      <c r="J7" s="190" t="s">
        <v>722</v>
      </c>
    </row>
    <row r="8" spans="1:10" ht="13.2">
      <c r="A8" s="191"/>
      <c r="B8" s="192"/>
      <c r="C8" s="193"/>
      <c r="D8" s="240"/>
      <c r="E8" s="195"/>
      <c r="F8" s="195"/>
      <c r="G8" s="195"/>
      <c r="H8" s="195"/>
      <c r="I8" s="195"/>
      <c r="J8" s="195"/>
    </row>
    <row r="9" spans="1:10" ht="15" customHeight="1">
      <c r="A9" s="196">
        <v>1</v>
      </c>
      <c r="B9" s="197" t="s">
        <v>747</v>
      </c>
      <c r="C9" s="198"/>
      <c r="D9" s="216"/>
      <c r="E9" s="199"/>
      <c r="F9" s="200">
        <f>SUM(F10:F11)</f>
        <v>0</v>
      </c>
      <c r="G9" s="200"/>
      <c r="H9" s="200">
        <f>SUM(H10:H11)</f>
        <v>0</v>
      </c>
      <c r="I9" s="200"/>
      <c r="J9" s="201">
        <f>SUM(J10:J11)</f>
        <v>0</v>
      </c>
    </row>
    <row r="10" spans="1:10" ht="27" customHeight="1">
      <c r="A10" s="202">
        <v>2</v>
      </c>
      <c r="B10" s="241" t="s">
        <v>807</v>
      </c>
      <c r="C10" s="242" t="s">
        <v>278</v>
      </c>
      <c r="D10" s="243">
        <v>1</v>
      </c>
      <c r="E10" s="226">
        <v>0</v>
      </c>
      <c r="F10" s="226">
        <f>ROUND(E10*D10,2)</f>
        <v>0</v>
      </c>
      <c r="G10" s="226">
        <v>0</v>
      </c>
      <c r="H10" s="226">
        <f>ROUND(G10*D10,2)</f>
        <v>0</v>
      </c>
      <c r="I10" s="226">
        <f>ROUND(G10+E10,2)</f>
        <v>0</v>
      </c>
      <c r="J10" s="226">
        <f>ROUND(I10*D10,2)</f>
        <v>0</v>
      </c>
    </row>
    <row r="11" spans="1:10" ht="22.2" customHeight="1">
      <c r="A11" s="202">
        <v>3</v>
      </c>
      <c r="B11" s="232" t="s">
        <v>808</v>
      </c>
      <c r="C11" s="229" t="s">
        <v>278</v>
      </c>
      <c r="D11" s="244">
        <v>1</v>
      </c>
      <c r="E11" s="231">
        <v>0</v>
      </c>
      <c r="F11" s="231">
        <f>ROUND(E11*D11,2)</f>
        <v>0</v>
      </c>
      <c r="G11" s="231">
        <v>0</v>
      </c>
      <c r="H11" s="231">
        <f>ROUND(G11*D11,2)</f>
        <v>0</v>
      </c>
      <c r="I11" s="231">
        <f>ROUND(G11+E11,2)</f>
        <v>0</v>
      </c>
      <c r="J11" s="231">
        <f>ROUND(I11*D11,2)</f>
        <v>0</v>
      </c>
    </row>
    <row r="12" spans="1:10" ht="15" customHeight="1">
      <c r="A12" s="196">
        <v>4</v>
      </c>
      <c r="B12" s="245" t="s">
        <v>753</v>
      </c>
      <c r="C12" s="198"/>
      <c r="D12" s="216"/>
      <c r="E12" s="199"/>
      <c r="F12" s="200">
        <f>SUM(F13:F19)</f>
        <v>0</v>
      </c>
      <c r="G12" s="200"/>
      <c r="H12" s="200">
        <f t="shared" ref="H12:J12" si="0">SUM(H13:H19)</f>
        <v>0</v>
      </c>
      <c r="I12" s="200"/>
      <c r="J12" s="201">
        <f t="shared" si="0"/>
        <v>0</v>
      </c>
    </row>
    <row r="13" spans="1:10" ht="15" customHeight="1">
      <c r="A13" s="202">
        <v>5</v>
      </c>
      <c r="B13" s="246" t="s">
        <v>809</v>
      </c>
      <c r="C13" s="218" t="s">
        <v>118</v>
      </c>
      <c r="D13" s="219">
        <v>145</v>
      </c>
      <c r="E13" s="206">
        <v>0</v>
      </c>
      <c r="F13" s="206">
        <f t="shared" ref="F13:F19" si="1">ROUND(E13*D13,2)</f>
        <v>0</v>
      </c>
      <c r="G13" s="206">
        <v>0</v>
      </c>
      <c r="H13" s="206">
        <f t="shared" ref="H13:H19" si="2">ROUND(G13*D13,2)</f>
        <v>0</v>
      </c>
      <c r="I13" s="206">
        <f t="shared" ref="I13:I19" si="3">ROUND(G13+E13,2)</f>
        <v>0</v>
      </c>
      <c r="J13" s="206">
        <f t="shared" ref="J13:J19" si="4">ROUND(I13*D13,2)</f>
        <v>0</v>
      </c>
    </row>
    <row r="14" spans="1:10" ht="15" customHeight="1">
      <c r="A14" s="202">
        <v>6</v>
      </c>
      <c r="B14" s="207" t="s">
        <v>810</v>
      </c>
      <c r="C14" s="247" t="s">
        <v>118</v>
      </c>
      <c r="D14" s="221">
        <v>4</v>
      </c>
      <c r="E14" s="210">
        <v>0</v>
      </c>
      <c r="F14" s="210">
        <f t="shared" si="1"/>
        <v>0</v>
      </c>
      <c r="G14" s="210">
        <v>0</v>
      </c>
      <c r="H14" s="210">
        <f t="shared" si="2"/>
        <v>0</v>
      </c>
      <c r="I14" s="210">
        <f t="shared" si="3"/>
        <v>0</v>
      </c>
      <c r="J14" s="210">
        <f t="shared" si="4"/>
        <v>0</v>
      </c>
    </row>
    <row r="15" spans="1:10" ht="15" customHeight="1">
      <c r="A15" s="202">
        <v>7</v>
      </c>
      <c r="B15" s="207" t="s">
        <v>811</v>
      </c>
      <c r="C15" s="247" t="s">
        <v>278</v>
      </c>
      <c r="D15" s="221">
        <v>4</v>
      </c>
      <c r="E15" s="210"/>
      <c r="F15" s="210"/>
      <c r="G15" s="210">
        <v>0</v>
      </c>
      <c r="H15" s="210">
        <f t="shared" si="2"/>
        <v>0</v>
      </c>
      <c r="I15" s="210">
        <f t="shared" si="3"/>
        <v>0</v>
      </c>
      <c r="J15" s="210">
        <f t="shared" si="4"/>
        <v>0</v>
      </c>
    </row>
    <row r="16" spans="1:10" ht="15" customHeight="1">
      <c r="A16" s="202">
        <v>8</v>
      </c>
      <c r="B16" s="207" t="s">
        <v>812</v>
      </c>
      <c r="C16" s="208" t="s">
        <v>278</v>
      </c>
      <c r="D16" s="221">
        <v>12</v>
      </c>
      <c r="E16" s="210"/>
      <c r="F16" s="210"/>
      <c r="G16" s="210">
        <v>0</v>
      </c>
      <c r="H16" s="210">
        <f t="shared" si="2"/>
        <v>0</v>
      </c>
      <c r="I16" s="210">
        <f t="shared" si="3"/>
        <v>0</v>
      </c>
      <c r="J16" s="210">
        <f t="shared" si="4"/>
        <v>0</v>
      </c>
    </row>
    <row r="17" spans="1:10" ht="15" customHeight="1">
      <c r="A17" s="202">
        <v>9</v>
      </c>
      <c r="B17" s="207" t="s">
        <v>770</v>
      </c>
      <c r="C17" s="208" t="s">
        <v>118</v>
      </c>
      <c r="D17" s="221">
        <v>140</v>
      </c>
      <c r="E17" s="210">
        <v>0</v>
      </c>
      <c r="F17" s="210">
        <f t="shared" si="1"/>
        <v>0</v>
      </c>
      <c r="G17" s="210">
        <v>0</v>
      </c>
      <c r="H17" s="210">
        <f t="shared" si="2"/>
        <v>0</v>
      </c>
      <c r="I17" s="210">
        <f t="shared" si="3"/>
        <v>0</v>
      </c>
      <c r="J17" s="210">
        <f t="shared" si="4"/>
        <v>0</v>
      </c>
    </row>
    <row r="18" spans="1:10" ht="15" customHeight="1">
      <c r="A18" s="202">
        <v>10</v>
      </c>
      <c r="B18" s="207" t="s">
        <v>756</v>
      </c>
      <c r="C18" s="208" t="s">
        <v>118</v>
      </c>
      <c r="D18" s="221">
        <v>140</v>
      </c>
      <c r="E18" s="210"/>
      <c r="F18" s="210"/>
      <c r="G18" s="210">
        <v>0</v>
      </c>
      <c r="H18" s="210">
        <f t="shared" si="2"/>
        <v>0</v>
      </c>
      <c r="I18" s="210">
        <f t="shared" si="3"/>
        <v>0</v>
      </c>
      <c r="J18" s="210">
        <f t="shared" si="4"/>
        <v>0</v>
      </c>
    </row>
    <row r="19" spans="1:10" ht="15" customHeight="1">
      <c r="A19" s="202">
        <v>11</v>
      </c>
      <c r="B19" s="211" t="s">
        <v>769</v>
      </c>
      <c r="C19" s="212" t="s">
        <v>118</v>
      </c>
      <c r="D19" s="227">
        <v>140</v>
      </c>
      <c r="E19" s="214">
        <v>0</v>
      </c>
      <c r="F19" s="214">
        <f t="shared" si="1"/>
        <v>0</v>
      </c>
      <c r="G19" s="214">
        <v>0</v>
      </c>
      <c r="H19" s="214">
        <f t="shared" si="2"/>
        <v>0</v>
      </c>
      <c r="I19" s="214">
        <f t="shared" si="3"/>
        <v>0</v>
      </c>
      <c r="J19" s="214">
        <f t="shared" si="4"/>
        <v>0</v>
      </c>
    </row>
    <row r="20" spans="1:10" ht="15" customHeight="1">
      <c r="A20" s="196">
        <v>12</v>
      </c>
      <c r="B20" s="197" t="s">
        <v>789</v>
      </c>
      <c r="C20" s="198"/>
      <c r="D20" s="216"/>
      <c r="E20" s="228"/>
      <c r="F20" s="200">
        <f>SUM(F21:F31)</f>
        <v>0</v>
      </c>
      <c r="G20" s="200"/>
      <c r="H20" s="200">
        <f>SUM(H21:H31)</f>
        <v>0</v>
      </c>
      <c r="I20" s="200"/>
      <c r="J20" s="201">
        <f>SUM(J21:J31)</f>
        <v>0</v>
      </c>
    </row>
    <row r="21" spans="1:10" ht="15" customHeight="1">
      <c r="A21" s="202">
        <v>13</v>
      </c>
      <c r="B21" s="203" t="s">
        <v>790</v>
      </c>
      <c r="C21" s="204" t="s">
        <v>118</v>
      </c>
      <c r="D21" s="219">
        <v>120</v>
      </c>
      <c r="E21" s="206"/>
      <c r="F21" s="206"/>
      <c r="G21" s="206">
        <v>0</v>
      </c>
      <c r="H21" s="206">
        <f t="shared" ref="H21:H31" si="5">ROUND(G21*D21,2)</f>
        <v>0</v>
      </c>
      <c r="I21" s="206">
        <f t="shared" ref="I21:I31" si="6">ROUND(G21+E21,2)</f>
        <v>0</v>
      </c>
      <c r="J21" s="206">
        <f t="shared" ref="J21:J31" si="7">ROUND(I21*D21,2)</f>
        <v>0</v>
      </c>
    </row>
    <row r="22" spans="1:10" ht="15" customHeight="1">
      <c r="A22" s="202">
        <v>14</v>
      </c>
      <c r="B22" s="207" t="s">
        <v>791</v>
      </c>
      <c r="C22" s="208" t="s">
        <v>118</v>
      </c>
      <c r="D22" s="221">
        <v>120</v>
      </c>
      <c r="E22" s="210"/>
      <c r="F22" s="210"/>
      <c r="G22" s="210">
        <v>0</v>
      </c>
      <c r="H22" s="210">
        <f t="shared" si="5"/>
        <v>0</v>
      </c>
      <c r="I22" s="210">
        <f t="shared" si="6"/>
        <v>0</v>
      </c>
      <c r="J22" s="210">
        <f t="shared" si="7"/>
        <v>0</v>
      </c>
    </row>
    <row r="23" spans="1:10" ht="15" customHeight="1">
      <c r="A23" s="202">
        <v>15</v>
      </c>
      <c r="B23" s="207" t="s">
        <v>792</v>
      </c>
      <c r="C23" s="208" t="s">
        <v>118</v>
      </c>
      <c r="D23" s="221">
        <v>120</v>
      </c>
      <c r="E23" s="210">
        <v>0</v>
      </c>
      <c r="F23" s="210">
        <f t="shared" ref="F23:F31" si="8">ROUND(E23*D23,2)</f>
        <v>0</v>
      </c>
      <c r="G23" s="210">
        <v>0</v>
      </c>
      <c r="H23" s="210">
        <f t="shared" si="5"/>
        <v>0</v>
      </c>
      <c r="I23" s="210">
        <f t="shared" si="6"/>
        <v>0</v>
      </c>
      <c r="J23" s="210">
        <f t="shared" si="7"/>
        <v>0</v>
      </c>
    </row>
    <row r="24" spans="1:10" ht="15" customHeight="1">
      <c r="A24" s="202">
        <v>16</v>
      </c>
      <c r="B24" s="207" t="s">
        <v>793</v>
      </c>
      <c r="C24" s="208" t="s">
        <v>188</v>
      </c>
      <c r="D24" s="221">
        <f>D23</f>
        <v>120</v>
      </c>
      <c r="E24" s="210"/>
      <c r="F24" s="210"/>
      <c r="G24" s="210">
        <v>0</v>
      </c>
      <c r="H24" s="210">
        <f t="shared" si="5"/>
        <v>0</v>
      </c>
      <c r="I24" s="210">
        <f t="shared" si="6"/>
        <v>0</v>
      </c>
      <c r="J24" s="210">
        <f t="shared" si="7"/>
        <v>0</v>
      </c>
    </row>
    <row r="25" spans="1:10" ht="15" customHeight="1">
      <c r="A25" s="202">
        <v>17</v>
      </c>
      <c r="B25" s="207" t="s">
        <v>813</v>
      </c>
      <c r="C25" s="208" t="s">
        <v>118</v>
      </c>
      <c r="D25" s="221">
        <v>20</v>
      </c>
      <c r="E25" s="210"/>
      <c r="F25" s="210"/>
      <c r="G25" s="210">
        <v>0</v>
      </c>
      <c r="H25" s="210">
        <f t="shared" si="5"/>
        <v>0</v>
      </c>
      <c r="I25" s="210">
        <f t="shared" si="6"/>
        <v>0</v>
      </c>
      <c r="J25" s="210">
        <f t="shared" si="7"/>
        <v>0</v>
      </c>
    </row>
    <row r="26" spans="1:10" ht="15" customHeight="1">
      <c r="A26" s="202">
        <v>18</v>
      </c>
      <c r="B26" s="207" t="s">
        <v>814</v>
      </c>
      <c r="C26" s="208" t="s">
        <v>118</v>
      </c>
      <c r="D26" s="221">
        <v>20</v>
      </c>
      <c r="E26" s="210"/>
      <c r="F26" s="210"/>
      <c r="G26" s="210">
        <v>0</v>
      </c>
      <c r="H26" s="210">
        <f t="shared" si="5"/>
        <v>0</v>
      </c>
      <c r="I26" s="210">
        <f t="shared" si="6"/>
        <v>0</v>
      </c>
      <c r="J26" s="210">
        <f t="shared" si="7"/>
        <v>0</v>
      </c>
    </row>
    <row r="27" spans="1:10" ht="15" customHeight="1">
      <c r="A27" s="202">
        <v>19</v>
      </c>
      <c r="B27" s="207" t="s">
        <v>815</v>
      </c>
      <c r="C27" s="208" t="s">
        <v>118</v>
      </c>
      <c r="D27" s="221">
        <v>40</v>
      </c>
      <c r="E27" s="210"/>
      <c r="F27" s="210"/>
      <c r="G27" s="210">
        <v>0</v>
      </c>
      <c r="H27" s="210">
        <f t="shared" si="5"/>
        <v>0</v>
      </c>
      <c r="I27" s="210">
        <f t="shared" si="6"/>
        <v>0</v>
      </c>
      <c r="J27" s="210">
        <f t="shared" si="7"/>
        <v>0</v>
      </c>
    </row>
    <row r="28" spans="1:10" ht="15" customHeight="1">
      <c r="A28" s="202">
        <v>20</v>
      </c>
      <c r="B28" s="207" t="s">
        <v>816</v>
      </c>
      <c r="C28" s="208" t="s">
        <v>188</v>
      </c>
      <c r="D28" s="221">
        <v>12</v>
      </c>
      <c r="E28" s="210"/>
      <c r="F28" s="210"/>
      <c r="G28" s="210">
        <v>0</v>
      </c>
      <c r="H28" s="210">
        <f t="shared" si="5"/>
        <v>0</v>
      </c>
      <c r="I28" s="210">
        <f t="shared" si="6"/>
        <v>0</v>
      </c>
      <c r="J28" s="210">
        <f t="shared" si="7"/>
        <v>0</v>
      </c>
    </row>
    <row r="29" spans="1:10" ht="15" customHeight="1">
      <c r="A29" s="202">
        <v>21</v>
      </c>
      <c r="B29" s="207" t="s">
        <v>817</v>
      </c>
      <c r="C29" s="208" t="s">
        <v>188</v>
      </c>
      <c r="D29" s="221">
        <v>12</v>
      </c>
      <c r="E29" s="210">
        <v>0</v>
      </c>
      <c r="F29" s="210">
        <f t="shared" si="8"/>
        <v>0</v>
      </c>
      <c r="G29" s="210">
        <v>0</v>
      </c>
      <c r="H29" s="210">
        <f t="shared" si="5"/>
        <v>0</v>
      </c>
      <c r="I29" s="210">
        <f t="shared" si="6"/>
        <v>0</v>
      </c>
      <c r="J29" s="210">
        <f t="shared" si="7"/>
        <v>0</v>
      </c>
    </row>
    <row r="30" spans="1:10" ht="15" customHeight="1">
      <c r="A30" s="202">
        <v>22</v>
      </c>
      <c r="B30" s="207" t="s">
        <v>818</v>
      </c>
      <c r="C30" s="208" t="s">
        <v>188</v>
      </c>
      <c r="D30" s="221">
        <v>12</v>
      </c>
      <c r="E30" s="210">
        <v>0</v>
      </c>
      <c r="F30" s="210">
        <f t="shared" si="8"/>
        <v>0</v>
      </c>
      <c r="G30" s="210">
        <v>0</v>
      </c>
      <c r="H30" s="210">
        <f t="shared" si="5"/>
        <v>0</v>
      </c>
      <c r="I30" s="210">
        <f t="shared" si="6"/>
        <v>0</v>
      </c>
      <c r="J30" s="210">
        <f t="shared" si="7"/>
        <v>0</v>
      </c>
    </row>
    <row r="31" spans="1:10" ht="15" customHeight="1">
      <c r="A31" s="202">
        <v>23</v>
      </c>
      <c r="B31" s="211" t="s">
        <v>819</v>
      </c>
      <c r="C31" s="212" t="s">
        <v>278</v>
      </c>
      <c r="D31" s="227">
        <v>2</v>
      </c>
      <c r="E31" s="214">
        <v>0</v>
      </c>
      <c r="F31" s="214">
        <f t="shared" si="8"/>
        <v>0</v>
      </c>
      <c r="G31" s="214">
        <v>0</v>
      </c>
      <c r="H31" s="214">
        <f t="shared" si="5"/>
        <v>0</v>
      </c>
      <c r="I31" s="214">
        <f t="shared" si="6"/>
        <v>0</v>
      </c>
      <c r="J31" s="214">
        <f t="shared" si="7"/>
        <v>0</v>
      </c>
    </row>
    <row r="32" spans="1:10" ht="15" customHeight="1">
      <c r="A32" s="202">
        <v>24</v>
      </c>
      <c r="B32" s="197" t="s">
        <v>820</v>
      </c>
      <c r="C32" s="198"/>
      <c r="D32" s="216"/>
      <c r="E32" s="228"/>
      <c r="F32" s="200">
        <f>SUM(F33:F38)</f>
        <v>0</v>
      </c>
      <c r="G32" s="200"/>
      <c r="H32" s="200">
        <f>SUM(H33:H38)</f>
        <v>0</v>
      </c>
      <c r="I32" s="200"/>
      <c r="J32" s="201">
        <f>SUM(J33:J38)</f>
        <v>0</v>
      </c>
    </row>
    <row r="33" spans="1:10" ht="15" customHeight="1">
      <c r="A33" s="202">
        <v>25</v>
      </c>
      <c r="B33" s="203" t="s">
        <v>796</v>
      </c>
      <c r="C33" s="204" t="s">
        <v>278</v>
      </c>
      <c r="D33" s="219">
        <v>1</v>
      </c>
      <c r="E33" s="206"/>
      <c r="F33" s="206"/>
      <c r="G33" s="206">
        <v>0</v>
      </c>
      <c r="H33" s="206">
        <f t="shared" ref="H33:H38" si="9">ROUND(G33*D33,2)</f>
        <v>0</v>
      </c>
      <c r="I33" s="206">
        <f t="shared" ref="I33:I38" si="10">ROUND(G33+E33,2)</f>
        <v>0</v>
      </c>
      <c r="J33" s="206">
        <f t="shared" ref="J33:J38" si="11">ROUND(I33*D33,2)</f>
        <v>0</v>
      </c>
    </row>
    <row r="34" spans="1:10" ht="15" customHeight="1">
      <c r="A34" s="202">
        <v>26</v>
      </c>
      <c r="B34" s="207" t="s">
        <v>798</v>
      </c>
      <c r="C34" s="208" t="s">
        <v>278</v>
      </c>
      <c r="D34" s="221">
        <v>1</v>
      </c>
      <c r="E34" s="210"/>
      <c r="F34" s="210"/>
      <c r="G34" s="210">
        <v>0</v>
      </c>
      <c r="H34" s="210">
        <f t="shared" si="9"/>
        <v>0</v>
      </c>
      <c r="I34" s="210">
        <f t="shared" si="10"/>
        <v>0</v>
      </c>
      <c r="J34" s="210">
        <f t="shared" si="11"/>
        <v>0</v>
      </c>
    </row>
    <row r="35" spans="1:10" ht="15" customHeight="1">
      <c r="A35" s="202">
        <v>27</v>
      </c>
      <c r="B35" s="207" t="s">
        <v>821</v>
      </c>
      <c r="C35" s="208" t="s">
        <v>800</v>
      </c>
      <c r="D35" s="221">
        <v>48</v>
      </c>
      <c r="E35" s="210"/>
      <c r="F35" s="210"/>
      <c r="G35" s="210">
        <v>0</v>
      </c>
      <c r="H35" s="210">
        <f t="shared" si="9"/>
        <v>0</v>
      </c>
      <c r="I35" s="210">
        <f t="shared" si="10"/>
        <v>0</v>
      </c>
      <c r="J35" s="210">
        <f t="shared" si="11"/>
        <v>0</v>
      </c>
    </row>
    <row r="36" spans="1:10" ht="15" customHeight="1">
      <c r="A36" s="202">
        <v>28</v>
      </c>
      <c r="B36" s="207" t="s">
        <v>801</v>
      </c>
      <c r="C36" s="208" t="s">
        <v>802</v>
      </c>
      <c r="D36" s="221">
        <v>2</v>
      </c>
      <c r="E36" s="210">
        <f>(F20+F12+F9)/100</f>
        <v>0</v>
      </c>
      <c r="F36" s="210">
        <f t="shared" ref="F36:F37" si="12">ROUND(E36*D36,2)</f>
        <v>0</v>
      </c>
      <c r="G36" s="210"/>
      <c r="H36" s="210"/>
      <c r="I36" s="210">
        <f t="shared" si="10"/>
        <v>0</v>
      </c>
      <c r="J36" s="210">
        <f t="shared" si="11"/>
        <v>0</v>
      </c>
    </row>
    <row r="37" spans="1:10" ht="15" customHeight="1">
      <c r="A37" s="202">
        <v>29</v>
      </c>
      <c r="B37" s="207" t="s">
        <v>803</v>
      </c>
      <c r="C37" s="208" t="s">
        <v>802</v>
      </c>
      <c r="D37" s="221">
        <v>5</v>
      </c>
      <c r="E37" s="210">
        <f>E36</f>
        <v>0</v>
      </c>
      <c r="F37" s="210">
        <f t="shared" si="12"/>
        <v>0</v>
      </c>
      <c r="G37" s="210"/>
      <c r="H37" s="210"/>
      <c r="I37" s="210">
        <f t="shared" si="10"/>
        <v>0</v>
      </c>
      <c r="J37" s="210">
        <f t="shared" si="11"/>
        <v>0</v>
      </c>
    </row>
    <row r="38" spans="1:10" ht="15" customHeight="1">
      <c r="A38" s="202">
        <v>30</v>
      </c>
      <c r="B38" s="211" t="s">
        <v>804</v>
      </c>
      <c r="C38" s="212" t="s">
        <v>802</v>
      </c>
      <c r="D38" s="227">
        <v>6</v>
      </c>
      <c r="E38" s="214"/>
      <c r="F38" s="214"/>
      <c r="G38" s="214">
        <v>0</v>
      </c>
      <c r="H38" s="214">
        <f t="shared" si="9"/>
        <v>0</v>
      </c>
      <c r="I38" s="214">
        <f t="shared" si="10"/>
        <v>0</v>
      </c>
      <c r="J38" s="214">
        <f t="shared" si="11"/>
        <v>0</v>
      </c>
    </row>
    <row r="39" spans="1:10" ht="15" customHeight="1">
      <c r="A39" s="196">
        <v>31</v>
      </c>
      <c r="B39" s="383" t="s">
        <v>805</v>
      </c>
      <c r="C39" s="384"/>
      <c r="D39" s="385"/>
      <c r="E39" s="386"/>
      <c r="F39" s="386">
        <f>F32+F20+F12+F9</f>
        <v>0</v>
      </c>
      <c r="G39" s="386"/>
      <c r="H39" s="386">
        <f>H32+H20+H12+H9</f>
        <v>0</v>
      </c>
      <c r="I39" s="386"/>
      <c r="J39" s="387">
        <f>J32+J20+J12+J9</f>
        <v>0</v>
      </c>
    </row>
    <row r="40" spans="1:10" ht="15" customHeight="1">
      <c r="A40" s="202">
        <v>32</v>
      </c>
      <c r="B40" s="378" t="s">
        <v>30</v>
      </c>
      <c r="C40" s="379" t="s">
        <v>802</v>
      </c>
      <c r="D40" s="380">
        <v>20</v>
      </c>
      <c r="E40" s="381"/>
      <c r="F40" s="381"/>
      <c r="G40" s="381"/>
      <c r="H40" s="381"/>
      <c r="I40" s="381"/>
      <c r="J40" s="382">
        <f>ROUND(J39*D40/100,2)</f>
        <v>0</v>
      </c>
    </row>
    <row r="41" spans="1:10" ht="15" customHeight="1">
      <c r="A41" s="202">
        <v>33</v>
      </c>
      <c r="B41" s="248" t="s">
        <v>806</v>
      </c>
      <c r="C41" s="249"/>
      <c r="D41" s="250"/>
      <c r="E41" s="251"/>
      <c r="F41" s="251"/>
      <c r="G41" s="251"/>
      <c r="H41" s="251"/>
      <c r="I41" s="251"/>
      <c r="J41" s="252">
        <f>J39+J40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32"/>
  <sheetViews>
    <sheetView view="pageBreakPreview" topLeftCell="A11" zoomScale="96" zoomScaleNormal="100" zoomScaleSheetLayoutView="96" workbookViewId="0">
      <selection activeCell="F15" sqref="F15"/>
    </sheetView>
  </sheetViews>
  <sheetFormatPr defaultRowHeight="10.199999999999999"/>
  <cols>
    <col min="1" max="1" width="8.140625" customWidth="1"/>
    <col min="2" max="2" width="17.28515625" customWidth="1"/>
    <col min="3" max="3" width="78" customWidth="1"/>
    <col min="4" max="4" width="6.42578125" customWidth="1"/>
    <col min="6" max="6" width="12.7109375" customWidth="1"/>
    <col min="7" max="7" width="17.42578125" customWidth="1"/>
    <col min="8" max="8" width="12.28515625" customWidth="1"/>
  </cols>
  <sheetData>
    <row r="1" spans="1:10" ht="17.399999999999999">
      <c r="A1" s="612" t="s">
        <v>715</v>
      </c>
      <c r="B1" s="613"/>
      <c r="C1" s="613"/>
      <c r="D1" s="613"/>
      <c r="E1" s="613"/>
      <c r="F1" s="613"/>
      <c r="G1" s="613"/>
      <c r="H1" s="613"/>
    </row>
    <row r="2" spans="1:10" ht="12">
      <c r="A2" s="261" t="s">
        <v>11</v>
      </c>
      <c r="B2" s="261" t="str">
        <f>'Rekapitulácia stavby'!K6</f>
        <v>Revitalizácia atletického štadiónu v Spišskej Novej Vsi</v>
      </c>
      <c r="C2" s="262"/>
      <c r="D2" s="262"/>
      <c r="E2" s="262"/>
      <c r="F2" s="262"/>
      <c r="G2" s="262"/>
      <c r="H2" s="262"/>
    </row>
    <row r="3" spans="1:10" ht="12">
      <c r="A3" s="261" t="s">
        <v>966</v>
      </c>
      <c r="B3" s="262" t="s">
        <v>822</v>
      </c>
      <c r="C3" s="262"/>
      <c r="D3" s="262"/>
      <c r="E3" s="262"/>
      <c r="F3" s="262"/>
      <c r="G3" s="262"/>
      <c r="H3" s="262"/>
    </row>
    <row r="4" spans="1:10" ht="12">
      <c r="A4" s="263"/>
      <c r="B4" s="261"/>
      <c r="C4" s="263"/>
      <c r="D4" s="264"/>
      <c r="E4" s="264"/>
      <c r="F4" s="264"/>
      <c r="G4" s="264"/>
      <c r="H4" s="264"/>
    </row>
    <row r="5" spans="1:10">
      <c r="A5" s="265"/>
      <c r="B5" s="266"/>
      <c r="C5" s="266"/>
      <c r="D5" s="266"/>
      <c r="E5" s="267"/>
      <c r="F5" s="268"/>
      <c r="G5" s="268"/>
      <c r="H5" s="267"/>
    </row>
    <row r="6" spans="1:10" ht="11.4">
      <c r="A6" s="262" t="s">
        <v>726</v>
      </c>
      <c r="B6" s="262"/>
      <c r="C6" s="262" t="str">
        <f>'Rekapitulácia stavby'!K10</f>
        <v>Mesto Spišská Nová Ves, Radničné námestie 1843/7, 052 70 SNV</v>
      </c>
      <c r="D6" s="262"/>
      <c r="E6" s="262"/>
      <c r="F6" s="262"/>
      <c r="G6" s="262"/>
      <c r="H6" s="262"/>
    </row>
    <row r="7" spans="1:10" ht="11.4">
      <c r="A7" s="262" t="s">
        <v>716</v>
      </c>
      <c r="B7" s="262"/>
      <c r="C7" s="262" t="str">
        <f>'SO 07.1 Zakladanie stožiarov'!C7</f>
        <v>vyplní uchádzač</v>
      </c>
      <c r="D7" s="262"/>
      <c r="E7" s="262" t="s">
        <v>727</v>
      </c>
      <c r="F7" s="262"/>
      <c r="G7" s="262"/>
      <c r="H7" s="262"/>
    </row>
    <row r="8" spans="1:10" ht="11.4">
      <c r="A8" s="490" t="s">
        <v>717</v>
      </c>
      <c r="B8" s="491"/>
      <c r="C8" s="491" t="str">
        <f>'Rekapitulácia stavby'!K8</f>
        <v>ATLETICKÝ ŠTADIÓN TATRAN, Sadová ulica, k.ú. SNV</v>
      </c>
      <c r="D8" s="269"/>
      <c r="E8" s="262" t="s">
        <v>964</v>
      </c>
      <c r="F8" s="492" t="str">
        <f>'Rekapitulácia stavby'!AM8</f>
        <v>vyplní uchádzač</v>
      </c>
      <c r="G8" s="270"/>
      <c r="H8" s="271"/>
    </row>
    <row r="9" spans="1:10">
      <c r="A9" s="265"/>
      <c r="B9" s="265"/>
      <c r="C9" s="265"/>
      <c r="D9" s="265"/>
      <c r="E9" s="265"/>
      <c r="F9" s="265"/>
      <c r="G9" s="265"/>
      <c r="H9" s="265"/>
    </row>
    <row r="10" spans="1:10" ht="20.399999999999999">
      <c r="A10" s="272" t="s">
        <v>718</v>
      </c>
      <c r="B10" s="272" t="s">
        <v>719</v>
      </c>
      <c r="C10" s="272" t="s">
        <v>48</v>
      </c>
      <c r="D10" s="272" t="s">
        <v>101</v>
      </c>
      <c r="E10" s="272" t="s">
        <v>720</v>
      </c>
      <c r="F10" s="272" t="s">
        <v>721</v>
      </c>
      <c r="G10" s="272" t="s">
        <v>722</v>
      </c>
      <c r="H10" s="272" t="s">
        <v>723</v>
      </c>
    </row>
    <row r="11" spans="1:10">
      <c r="A11" s="272" t="s">
        <v>74</v>
      </c>
      <c r="B11" s="272" t="s">
        <v>121</v>
      </c>
      <c r="C11" s="272" t="s">
        <v>131</v>
      </c>
      <c r="D11" s="272" t="s">
        <v>120</v>
      </c>
      <c r="E11" s="272" t="s">
        <v>140</v>
      </c>
      <c r="F11" s="272" t="s">
        <v>145</v>
      </c>
      <c r="G11" s="272" t="s">
        <v>150</v>
      </c>
      <c r="H11" s="272" t="s">
        <v>155</v>
      </c>
    </row>
    <row r="12" spans="1:10">
      <c r="A12" s="265"/>
      <c r="B12" s="265"/>
      <c r="C12" s="265"/>
      <c r="D12" s="265"/>
      <c r="E12" s="265"/>
      <c r="F12" s="265"/>
      <c r="G12" s="265"/>
      <c r="H12" s="265"/>
    </row>
    <row r="13" spans="1:10" ht="15" customHeight="1">
      <c r="A13" s="273"/>
      <c r="B13" s="274" t="s">
        <v>111</v>
      </c>
      <c r="C13" s="274" t="s">
        <v>724</v>
      </c>
      <c r="D13" s="274"/>
      <c r="E13" s="275"/>
      <c r="F13" s="438"/>
      <c r="G13" s="438">
        <f>G14+G19+G23+G26</f>
        <v>0</v>
      </c>
      <c r="H13" s="275">
        <v>443.642</v>
      </c>
    </row>
    <row r="14" spans="1:10" ht="15" customHeight="1">
      <c r="A14" s="276"/>
      <c r="B14" s="277" t="s">
        <v>74</v>
      </c>
      <c r="C14" s="277" t="s">
        <v>823</v>
      </c>
      <c r="D14" s="277"/>
      <c r="E14" s="278"/>
      <c r="F14" s="439"/>
      <c r="G14" s="439">
        <f>SUM(G15:G18)</f>
        <v>0</v>
      </c>
      <c r="H14" s="278">
        <v>0</v>
      </c>
    </row>
    <row r="15" spans="1:10" ht="15" customHeight="1">
      <c r="A15" s="442">
        <v>1</v>
      </c>
      <c r="B15" s="443" t="s">
        <v>826</v>
      </c>
      <c r="C15" s="444" t="s">
        <v>827</v>
      </c>
      <c r="D15" s="444" t="s">
        <v>128</v>
      </c>
      <c r="E15" s="445">
        <v>26.588000000000001</v>
      </c>
      <c r="F15" s="446"/>
      <c r="G15" s="446">
        <f>ROUND(F15*E15,2)</f>
        <v>0</v>
      </c>
      <c r="H15" s="447">
        <v>0</v>
      </c>
      <c r="J15" s="288"/>
    </row>
    <row r="16" spans="1:10" ht="27.75" customHeight="1">
      <c r="A16" s="448">
        <v>2</v>
      </c>
      <c r="B16" s="436" t="s">
        <v>828</v>
      </c>
      <c r="C16" s="449" t="s">
        <v>829</v>
      </c>
      <c r="D16" s="449" t="s">
        <v>128</v>
      </c>
      <c r="E16" s="450">
        <v>26.588000000000001</v>
      </c>
      <c r="F16" s="451"/>
      <c r="G16" s="451">
        <f t="shared" ref="G16:G18" si="0">ROUND(F16*E16,2)</f>
        <v>0</v>
      </c>
      <c r="H16" s="452">
        <v>0</v>
      </c>
      <c r="J16" s="288"/>
    </row>
    <row r="17" spans="1:10" ht="15" customHeight="1">
      <c r="A17" s="448">
        <v>3</v>
      </c>
      <c r="B17" s="436" t="s">
        <v>830</v>
      </c>
      <c r="C17" s="449" t="s">
        <v>831</v>
      </c>
      <c r="D17" s="449" t="s">
        <v>128</v>
      </c>
      <c r="E17" s="450">
        <v>26.588000000000001</v>
      </c>
      <c r="F17" s="451"/>
      <c r="G17" s="451">
        <f t="shared" si="0"/>
        <v>0</v>
      </c>
      <c r="H17" s="452">
        <v>0</v>
      </c>
      <c r="J17" s="288"/>
    </row>
    <row r="18" spans="1:10" ht="22.5" customHeight="1">
      <c r="A18" s="448">
        <v>4</v>
      </c>
      <c r="B18" s="436" t="s">
        <v>181</v>
      </c>
      <c r="C18" s="449" t="s">
        <v>832</v>
      </c>
      <c r="D18" s="449" t="s">
        <v>177</v>
      </c>
      <c r="E18" s="450">
        <v>26.588000000000001</v>
      </c>
      <c r="F18" s="451"/>
      <c r="G18" s="451">
        <f t="shared" si="0"/>
        <v>0</v>
      </c>
      <c r="H18" s="452">
        <v>0</v>
      </c>
      <c r="J18" s="288"/>
    </row>
    <row r="19" spans="1:10" ht="15" customHeight="1">
      <c r="A19" s="453"/>
      <c r="B19" s="454" t="s">
        <v>121</v>
      </c>
      <c r="C19" s="454" t="s">
        <v>835</v>
      </c>
      <c r="D19" s="454"/>
      <c r="E19" s="455"/>
      <c r="F19" s="456"/>
      <c r="G19" s="456">
        <f>SUM(G20:G22)</f>
        <v>0</v>
      </c>
      <c r="H19" s="457">
        <v>275.072</v>
      </c>
    </row>
    <row r="20" spans="1:10" ht="24" customHeight="1">
      <c r="A20" s="448">
        <v>5</v>
      </c>
      <c r="B20" s="436" t="s">
        <v>846</v>
      </c>
      <c r="C20" s="449" t="s">
        <v>847</v>
      </c>
      <c r="D20" s="449" t="s">
        <v>128</v>
      </c>
      <c r="E20" s="450">
        <v>73.825000000000003</v>
      </c>
      <c r="F20" s="451"/>
      <c r="G20" s="451">
        <f t="shared" ref="G20:G22" si="1">ROUND(F20*E20,2)</f>
        <v>0</v>
      </c>
      <c r="H20" s="452">
        <v>152.81800000000001</v>
      </c>
    </row>
    <row r="21" spans="1:10" ht="15" customHeight="1">
      <c r="A21" s="448">
        <v>6</v>
      </c>
      <c r="B21" s="436" t="s">
        <v>659</v>
      </c>
      <c r="C21" s="449" t="s">
        <v>848</v>
      </c>
      <c r="D21" s="449" t="s">
        <v>128</v>
      </c>
      <c r="E21" s="450">
        <v>44.295000000000002</v>
      </c>
      <c r="F21" s="451"/>
      <c r="G21" s="451">
        <f t="shared" si="1"/>
        <v>0</v>
      </c>
      <c r="H21" s="452">
        <v>91.691000000000003</v>
      </c>
    </row>
    <row r="22" spans="1:10" ht="15" customHeight="1">
      <c r="A22" s="448">
        <v>7</v>
      </c>
      <c r="B22" s="436" t="s">
        <v>849</v>
      </c>
      <c r="C22" s="449" t="s">
        <v>850</v>
      </c>
      <c r="D22" s="449" t="s">
        <v>128</v>
      </c>
      <c r="E22" s="450">
        <v>14.765000000000001</v>
      </c>
      <c r="F22" s="451"/>
      <c r="G22" s="451">
        <f t="shared" si="1"/>
        <v>0</v>
      </c>
      <c r="H22" s="452">
        <v>30.564</v>
      </c>
    </row>
    <row r="23" spans="1:10" ht="15" customHeight="1">
      <c r="A23" s="453"/>
      <c r="B23" s="454" t="s">
        <v>140</v>
      </c>
      <c r="C23" s="454" t="s">
        <v>851</v>
      </c>
      <c r="D23" s="454"/>
      <c r="E23" s="455"/>
      <c r="F23" s="456"/>
      <c r="G23" s="456">
        <f>SUM(G24:G25)</f>
        <v>0</v>
      </c>
      <c r="H23" s="457">
        <v>76.926000000000002</v>
      </c>
    </row>
    <row r="24" spans="1:10" ht="15" customHeight="1">
      <c r="A24" s="448">
        <v>8</v>
      </c>
      <c r="B24" s="436" t="s">
        <v>852</v>
      </c>
      <c r="C24" s="449" t="s">
        <v>853</v>
      </c>
      <c r="D24" s="449" t="s">
        <v>188</v>
      </c>
      <c r="E24" s="450">
        <v>295.3</v>
      </c>
      <c r="F24" s="451"/>
      <c r="G24" s="451">
        <f t="shared" ref="G24:G25" si="2">ROUND(F24*E24,2)</f>
        <v>0</v>
      </c>
      <c r="H24" s="452">
        <v>33.073999999999998</v>
      </c>
    </row>
    <row r="25" spans="1:10" ht="15" customHeight="1">
      <c r="A25" s="458">
        <v>9</v>
      </c>
      <c r="B25" s="437" t="s">
        <v>854</v>
      </c>
      <c r="C25" s="459" t="s">
        <v>855</v>
      </c>
      <c r="D25" s="459" t="s">
        <v>188</v>
      </c>
      <c r="E25" s="460">
        <v>324.83</v>
      </c>
      <c r="F25" s="461"/>
      <c r="G25" s="461">
        <f t="shared" si="2"/>
        <v>0</v>
      </c>
      <c r="H25" s="462">
        <v>43.851999999999997</v>
      </c>
    </row>
    <row r="26" spans="1:10" ht="15" customHeight="1">
      <c r="A26" s="453"/>
      <c r="B26" s="454" t="s">
        <v>159</v>
      </c>
      <c r="C26" s="454" t="s">
        <v>856</v>
      </c>
      <c r="D26" s="454"/>
      <c r="E26" s="455"/>
      <c r="F26" s="456"/>
      <c r="G26" s="456">
        <f>SUM(G27:G31)</f>
        <v>0</v>
      </c>
      <c r="H26" s="457">
        <v>91.644999999999996</v>
      </c>
    </row>
    <row r="27" spans="1:10" ht="30.75" customHeight="1">
      <c r="A27" s="448">
        <v>10</v>
      </c>
      <c r="B27" s="436" t="s">
        <v>857</v>
      </c>
      <c r="C27" s="449" t="s">
        <v>858</v>
      </c>
      <c r="D27" s="449" t="s">
        <v>118</v>
      </c>
      <c r="E27" s="450">
        <v>32.700000000000003</v>
      </c>
      <c r="F27" s="451"/>
      <c r="G27" s="451">
        <f t="shared" ref="G27:G31" si="3">ROUND(F27*E27,2)</f>
        <v>0</v>
      </c>
      <c r="H27" s="452">
        <v>5.3630000000000004</v>
      </c>
    </row>
    <row r="28" spans="1:10" ht="15" customHeight="1">
      <c r="A28" s="458">
        <v>11</v>
      </c>
      <c r="B28" s="437" t="s">
        <v>859</v>
      </c>
      <c r="C28" s="459" t="s">
        <v>860</v>
      </c>
      <c r="D28" s="459" t="s">
        <v>278</v>
      </c>
      <c r="E28" s="460">
        <v>35.97</v>
      </c>
      <c r="F28" s="461"/>
      <c r="G28" s="461">
        <f t="shared" si="3"/>
        <v>0</v>
      </c>
      <c r="H28" s="462">
        <v>1.7270000000000001</v>
      </c>
    </row>
    <row r="29" spans="1:10" ht="23.25" customHeight="1">
      <c r="A29" s="448">
        <v>12</v>
      </c>
      <c r="B29" s="436" t="s">
        <v>861</v>
      </c>
      <c r="C29" s="449" t="s">
        <v>862</v>
      </c>
      <c r="D29" s="449" t="s">
        <v>118</v>
      </c>
      <c r="E29" s="450">
        <v>141.65</v>
      </c>
      <c r="F29" s="451"/>
      <c r="G29" s="451">
        <f t="shared" si="3"/>
        <v>0</v>
      </c>
      <c r="H29" s="452">
        <v>23.231999999999999</v>
      </c>
    </row>
    <row r="30" spans="1:10" s="288" customFormat="1" ht="15" customHeight="1">
      <c r="A30" s="458">
        <v>13</v>
      </c>
      <c r="B30" s="437" t="s">
        <v>863</v>
      </c>
      <c r="C30" s="459" t="s">
        <v>864</v>
      </c>
      <c r="D30" s="459" t="s">
        <v>278</v>
      </c>
      <c r="E30" s="460">
        <v>143.06700000000001</v>
      </c>
      <c r="F30" s="461"/>
      <c r="G30" s="461">
        <f t="shared" si="3"/>
        <v>0</v>
      </c>
      <c r="H30" s="462">
        <v>3.2909999999999999</v>
      </c>
    </row>
    <row r="31" spans="1:10" ht="22.95" customHeight="1">
      <c r="A31" s="463">
        <v>14</v>
      </c>
      <c r="B31" s="464" t="s">
        <v>865</v>
      </c>
      <c r="C31" s="465" t="s">
        <v>866</v>
      </c>
      <c r="D31" s="465" t="s">
        <v>128</v>
      </c>
      <c r="E31" s="466">
        <v>25.998999999999999</v>
      </c>
      <c r="F31" s="467"/>
      <c r="G31" s="467">
        <f t="shared" si="3"/>
        <v>0</v>
      </c>
      <c r="H31" s="468">
        <v>58.031999999999996</v>
      </c>
    </row>
    <row r="32" spans="1:10" ht="15" customHeight="1">
      <c r="A32" s="279"/>
      <c r="B32" s="280"/>
      <c r="C32" s="280" t="s">
        <v>725</v>
      </c>
      <c r="D32" s="280"/>
      <c r="E32" s="281"/>
      <c r="F32" s="440"/>
      <c r="G32" s="440">
        <f>G13</f>
        <v>0</v>
      </c>
      <c r="H32" s="281">
        <v>443.642</v>
      </c>
    </row>
  </sheetData>
  <mergeCells count="1">
    <mergeCell ref="A1:H1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14</vt:i4>
      </vt:variant>
    </vt:vector>
  </HeadingPairs>
  <TitlesOfParts>
    <vt:vector size="24" baseType="lpstr">
      <vt:lpstr>Rekapitulácia stavby</vt:lpstr>
      <vt:lpstr>SO 01 - Atletická dráha</vt:lpstr>
      <vt:lpstr>SO 02 - Skok do diaľky</vt:lpstr>
      <vt:lpstr>SO 03 - Sektor pre techni...</vt:lpstr>
      <vt:lpstr>SO 04 - Sektor pre techni...</vt:lpstr>
      <vt:lpstr>SO 07 - Osvetlenie areálu</vt:lpstr>
      <vt:lpstr>SO 07.1 Zakladanie stožiarov</vt:lpstr>
      <vt:lpstr>SO 08,09 NN prípojka, odber. z</vt:lpstr>
      <vt:lpstr>Chodník pri ovále</vt:lpstr>
      <vt:lpstr>SO 10 Spevnené plochy</vt:lpstr>
      <vt:lpstr>'Chodník pri ovále'!Názvy_tlače</vt:lpstr>
      <vt:lpstr>'Rekapitulácia stavby'!Názvy_tlače</vt:lpstr>
      <vt:lpstr>'SO 01 - Atletická dráha'!Názvy_tlače</vt:lpstr>
      <vt:lpstr>'SO 02 - Skok do diaľky'!Názvy_tlače</vt:lpstr>
      <vt:lpstr>'SO 03 - Sektor pre techni...'!Názvy_tlače</vt:lpstr>
      <vt:lpstr>'SO 04 - Sektor pre techni...'!Názvy_tlače</vt:lpstr>
      <vt:lpstr>'SO 07 - Osvetlenie areálu'!Názvy_tlače</vt:lpstr>
      <vt:lpstr>'SO 08,09 NN prípojka, odber. z'!Názvy_tlače</vt:lpstr>
      <vt:lpstr>'SO 10 Spevnené plochy'!Názvy_tlače</vt:lpstr>
      <vt:lpstr>'Rekapitulácia stavby'!Oblasť_tlače</vt:lpstr>
      <vt:lpstr>'SO 01 - Atletická dráha'!Oblasť_tlače</vt:lpstr>
      <vt:lpstr>'SO 02 - Skok do diaľky'!Oblasť_tlače</vt:lpstr>
      <vt:lpstr>'SO 03 - Sektor pre techni...'!Oblasť_tlače</vt:lpstr>
      <vt:lpstr>'SO 04 - Sektor pre techni...'!Oblasť_tlače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2019-08-22T14:58:14Z</dcterms:created>
  <dcterms:modified xsi:type="dcterms:W3CDTF">2021-04-08T23:18:55Z</dcterms:modified>
</cp:coreProperties>
</file>