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Banská Bystrica mesto\Stavba\VO\Vysvetlenie SP č. 2\Vysvetlenie SP č. 3\"/>
    </mc:Choice>
  </mc:AlternateContent>
  <bookViews>
    <workbookView xWindow="0" yWindow="0" windowWidth="17970" windowHeight="7635"/>
  </bookViews>
  <sheets>
    <sheet name="Rekapitulácia" sheetId="1" r:id="rId1"/>
    <sheet name="Krycí list stavby" sheetId="2" r:id="rId2"/>
    <sheet name="Kryci_list 13573" sheetId="3" r:id="rId3"/>
    <sheet name="Rekap 13573" sheetId="4" r:id="rId4"/>
    <sheet name="SO 13573" sheetId="5" r:id="rId5"/>
    <sheet name="Kryci_list 13575" sheetId="6" r:id="rId6"/>
    <sheet name="Rekap 13575" sheetId="7" r:id="rId7"/>
    <sheet name="SO 13575" sheetId="8" r:id="rId8"/>
    <sheet name="Kryci_list 13606" sheetId="9" r:id="rId9"/>
    <sheet name="Rekap 13606" sheetId="10" r:id="rId10"/>
    <sheet name="SO 13606" sheetId="11" r:id="rId11"/>
    <sheet name="Kryci_list 13609" sheetId="12" r:id="rId12"/>
    <sheet name="Rekap 13609" sheetId="13" r:id="rId13"/>
    <sheet name="SO 13609" sheetId="14" r:id="rId14"/>
    <sheet name="Kryci_list 13614" sheetId="15" r:id="rId15"/>
    <sheet name="Rekap 13614" sheetId="16" r:id="rId16"/>
    <sheet name="SO 13614" sheetId="17" r:id="rId17"/>
    <sheet name="Kryci_list 13615" sheetId="18" r:id="rId18"/>
    <sheet name="Rekap 13615" sheetId="19" r:id="rId19"/>
    <sheet name="SO 13615" sheetId="20" r:id="rId20"/>
  </sheets>
  <definedNames>
    <definedName name="_xlnm.Print_Titles" localSheetId="3">'Rekap 13573'!$9:$9</definedName>
    <definedName name="_xlnm.Print_Titles" localSheetId="6">'Rekap 13575'!$9:$9</definedName>
    <definedName name="_xlnm.Print_Titles" localSheetId="9">'Rekap 13606'!$9:$9</definedName>
    <definedName name="_xlnm.Print_Titles" localSheetId="12">'Rekap 13609'!$9:$9</definedName>
    <definedName name="_xlnm.Print_Titles" localSheetId="15">'Rekap 13614'!$9:$9</definedName>
    <definedName name="_xlnm.Print_Titles" localSheetId="18">'Rekap 13615'!$9:$9</definedName>
    <definedName name="_xlnm.Print_Titles" localSheetId="4">'SO 13573'!$8:$8</definedName>
    <definedName name="_xlnm.Print_Titles" localSheetId="7">'SO 13575'!$8:$8</definedName>
    <definedName name="_xlnm.Print_Titles" localSheetId="10">'SO 13606'!$8:$8</definedName>
    <definedName name="_xlnm.Print_Titles" localSheetId="13">'SO 13609'!$8:$8</definedName>
    <definedName name="_xlnm.Print_Titles" localSheetId="16">'SO 13614'!$8:$8</definedName>
    <definedName name="_xlnm.Print_Titles" localSheetId="19">'SO 13615'!$8:$8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6" i="2" s="1"/>
  <c r="D13" i="1"/>
  <c r="J18" i="2" s="1"/>
  <c r="E12" i="1"/>
  <c r="E11" i="1"/>
  <c r="E10" i="1"/>
  <c r="E9" i="1"/>
  <c r="E8" i="1"/>
  <c r="J17" i="18"/>
  <c r="K12" i="1"/>
  <c r="I30" i="18"/>
  <c r="J30" i="18" s="1"/>
  <c r="Z36" i="20"/>
  <c r="S33" i="20"/>
  <c r="S35" i="20" s="1"/>
  <c r="F12" i="19" s="1"/>
  <c r="K32" i="20"/>
  <c r="J32" i="20"/>
  <c r="L32" i="20"/>
  <c r="I32" i="20"/>
  <c r="K31" i="20"/>
  <c r="J31" i="20"/>
  <c r="L31" i="20"/>
  <c r="I31" i="20"/>
  <c r="K30" i="20"/>
  <c r="J30" i="20"/>
  <c r="L30" i="20"/>
  <c r="I30" i="20"/>
  <c r="K29" i="20"/>
  <c r="J29" i="20"/>
  <c r="L29" i="20"/>
  <c r="I29" i="20"/>
  <c r="K28" i="20"/>
  <c r="J28" i="20"/>
  <c r="L28" i="20"/>
  <c r="I28" i="20"/>
  <c r="K27" i="20"/>
  <c r="J27" i="20"/>
  <c r="P27" i="20"/>
  <c r="M27" i="20"/>
  <c r="I27" i="20"/>
  <c r="K26" i="20"/>
  <c r="J26" i="20"/>
  <c r="P26" i="20"/>
  <c r="M26" i="20"/>
  <c r="I26" i="20"/>
  <c r="K25" i="20"/>
  <c r="J25" i="20"/>
  <c r="L25" i="20"/>
  <c r="I25" i="20"/>
  <c r="K24" i="20"/>
  <c r="J24" i="20"/>
  <c r="L24" i="20"/>
  <c r="I24" i="20"/>
  <c r="K23" i="20"/>
  <c r="J23" i="20"/>
  <c r="L23" i="20"/>
  <c r="I23" i="20"/>
  <c r="K22" i="20"/>
  <c r="J22" i="20"/>
  <c r="L22" i="20"/>
  <c r="I22" i="20"/>
  <c r="K21" i="20"/>
  <c r="J21" i="20"/>
  <c r="L21" i="20"/>
  <c r="I21" i="20"/>
  <c r="K20" i="20"/>
  <c r="J20" i="20"/>
  <c r="L20" i="20"/>
  <c r="I20" i="20"/>
  <c r="K19" i="20"/>
  <c r="J19" i="20"/>
  <c r="L19" i="20"/>
  <c r="I19" i="20"/>
  <c r="K18" i="20"/>
  <c r="J18" i="20"/>
  <c r="L18" i="20"/>
  <c r="I18" i="20"/>
  <c r="K17" i="20"/>
  <c r="J17" i="20"/>
  <c r="L17" i="20"/>
  <c r="I17" i="20"/>
  <c r="K16" i="20"/>
  <c r="J16" i="20"/>
  <c r="L16" i="20"/>
  <c r="I16" i="20"/>
  <c r="K15" i="20"/>
  <c r="J15" i="20"/>
  <c r="L15" i="20"/>
  <c r="I15" i="20"/>
  <c r="K14" i="20"/>
  <c r="J14" i="20"/>
  <c r="L14" i="20"/>
  <c r="I14" i="20"/>
  <c r="K13" i="20"/>
  <c r="J13" i="20"/>
  <c r="L13" i="20"/>
  <c r="I13" i="20"/>
  <c r="K12" i="20"/>
  <c r="J12" i="20"/>
  <c r="L12" i="20"/>
  <c r="I12" i="20"/>
  <c r="K11" i="20"/>
  <c r="K36" i="20" s="1"/>
  <c r="J11" i="20"/>
  <c r="L11" i="20"/>
  <c r="I11" i="20"/>
  <c r="J20" i="18"/>
  <c r="J17" i="15"/>
  <c r="Z61" i="17"/>
  <c r="S58" i="17"/>
  <c r="S60" i="17" s="1"/>
  <c r="F12" i="16" s="1"/>
  <c r="P58" i="17"/>
  <c r="K57" i="17"/>
  <c r="J57" i="17"/>
  <c r="L57" i="17"/>
  <c r="I57" i="17"/>
  <c r="K56" i="17"/>
  <c r="J56" i="17"/>
  <c r="L56" i="17"/>
  <c r="I56" i="17"/>
  <c r="K55" i="17"/>
  <c r="J55" i="17"/>
  <c r="L55" i="17"/>
  <c r="I55" i="17"/>
  <c r="K54" i="17"/>
  <c r="J54" i="17"/>
  <c r="L54" i="17"/>
  <c r="I54" i="17"/>
  <c r="K53" i="17"/>
  <c r="I30" i="15" s="1"/>
  <c r="J30" i="15" s="1"/>
  <c r="J53" i="17"/>
  <c r="L53" i="17"/>
  <c r="I53" i="17"/>
  <c r="K52" i="17"/>
  <c r="J52" i="17"/>
  <c r="M52" i="17"/>
  <c r="I52" i="17"/>
  <c r="K51" i="17"/>
  <c r="J51" i="17"/>
  <c r="M51" i="17"/>
  <c r="I51" i="17"/>
  <c r="K50" i="17"/>
  <c r="J50" i="17"/>
  <c r="M50" i="17"/>
  <c r="I50" i="17"/>
  <c r="K49" i="17"/>
  <c r="J49" i="17"/>
  <c r="M49" i="17"/>
  <c r="I49" i="17"/>
  <c r="K48" i="17"/>
  <c r="J48" i="17"/>
  <c r="M48" i="17"/>
  <c r="I48" i="17"/>
  <c r="K47" i="17"/>
  <c r="J47" i="17"/>
  <c r="M47" i="17"/>
  <c r="I47" i="17"/>
  <c r="K46" i="17"/>
  <c r="J46" i="17"/>
  <c r="M46" i="17"/>
  <c r="I46" i="17"/>
  <c r="K45" i="17"/>
  <c r="J45" i="17"/>
  <c r="M45" i="17"/>
  <c r="I45" i="17"/>
  <c r="K44" i="17"/>
  <c r="J44" i="17"/>
  <c r="M44" i="17"/>
  <c r="I44" i="17"/>
  <c r="K43" i="17"/>
  <c r="J43" i="17"/>
  <c r="M43" i="17"/>
  <c r="I43" i="17"/>
  <c r="K42" i="17"/>
  <c r="J42" i="17"/>
  <c r="M42" i="17"/>
  <c r="I42" i="17"/>
  <c r="K41" i="17"/>
  <c r="J41" i="17"/>
  <c r="M41" i="17"/>
  <c r="I41" i="17"/>
  <c r="K40" i="17"/>
  <c r="J40" i="17"/>
  <c r="M40" i="17"/>
  <c r="I40" i="17"/>
  <c r="K39" i="17"/>
  <c r="J39" i="17"/>
  <c r="M39" i="17"/>
  <c r="I39" i="17"/>
  <c r="K38" i="17"/>
  <c r="J38" i="17"/>
  <c r="M38" i="17"/>
  <c r="I38" i="17"/>
  <c r="K37" i="17"/>
  <c r="J37" i="17"/>
  <c r="M37" i="17"/>
  <c r="I37" i="17"/>
  <c r="K36" i="17"/>
  <c r="J36" i="17"/>
  <c r="M36" i="17"/>
  <c r="I36" i="17"/>
  <c r="K35" i="17"/>
  <c r="J35" i="17"/>
  <c r="M35" i="17"/>
  <c r="I35" i="17"/>
  <c r="K34" i="17"/>
  <c r="J34" i="17"/>
  <c r="M34" i="17"/>
  <c r="I34" i="17"/>
  <c r="K33" i="17"/>
  <c r="J33" i="17"/>
  <c r="M33" i="17"/>
  <c r="I33" i="17"/>
  <c r="K32" i="17"/>
  <c r="J32" i="17"/>
  <c r="M32" i="17"/>
  <c r="I32" i="17"/>
  <c r="K31" i="17"/>
  <c r="J31" i="17"/>
  <c r="L31" i="17"/>
  <c r="I31" i="17"/>
  <c r="K30" i="17"/>
  <c r="J30" i="17"/>
  <c r="L30" i="17"/>
  <c r="I30" i="17"/>
  <c r="K29" i="17"/>
  <c r="J29" i="17"/>
  <c r="L29" i="17"/>
  <c r="I29" i="17"/>
  <c r="K28" i="17"/>
  <c r="J28" i="17"/>
  <c r="L28" i="17"/>
  <c r="I28" i="17"/>
  <c r="K27" i="17"/>
  <c r="J27" i="17"/>
  <c r="L27" i="17"/>
  <c r="I27" i="17"/>
  <c r="K26" i="17"/>
  <c r="J26" i="17"/>
  <c r="L26" i="17"/>
  <c r="I26" i="17"/>
  <c r="K25" i="17"/>
  <c r="J25" i="17"/>
  <c r="L25" i="17"/>
  <c r="I25" i="17"/>
  <c r="K24" i="17"/>
  <c r="J24" i="17"/>
  <c r="L24" i="17"/>
  <c r="I24" i="17"/>
  <c r="K23" i="17"/>
  <c r="J23" i="17"/>
  <c r="L23" i="17"/>
  <c r="I23" i="17"/>
  <c r="K22" i="17"/>
  <c r="J22" i="17"/>
  <c r="L22" i="17"/>
  <c r="I22" i="17"/>
  <c r="K21" i="17"/>
  <c r="J21" i="17"/>
  <c r="L21" i="17"/>
  <c r="I21" i="17"/>
  <c r="K20" i="17"/>
  <c r="J20" i="17"/>
  <c r="L20" i="17"/>
  <c r="I20" i="17"/>
  <c r="K19" i="17"/>
  <c r="J19" i="17"/>
  <c r="L19" i="17"/>
  <c r="I19" i="17"/>
  <c r="K18" i="17"/>
  <c r="J18" i="17"/>
  <c r="L18" i="17"/>
  <c r="I18" i="17"/>
  <c r="K17" i="17"/>
  <c r="J17" i="17"/>
  <c r="L17" i="17"/>
  <c r="I17" i="17"/>
  <c r="K16" i="17"/>
  <c r="J16" i="17"/>
  <c r="L16" i="17"/>
  <c r="I16" i="17"/>
  <c r="K15" i="17"/>
  <c r="J15" i="17"/>
  <c r="L15" i="17"/>
  <c r="I15" i="17"/>
  <c r="K14" i="17"/>
  <c r="J14" i="17"/>
  <c r="L14" i="17"/>
  <c r="I14" i="17"/>
  <c r="K13" i="17"/>
  <c r="J13" i="17"/>
  <c r="L13" i="17"/>
  <c r="I13" i="17"/>
  <c r="K12" i="17"/>
  <c r="J12" i="17"/>
  <c r="L12" i="17"/>
  <c r="I12" i="17"/>
  <c r="K11" i="17"/>
  <c r="K61" i="17" s="1"/>
  <c r="K11" i="1" s="1"/>
  <c r="J11" i="17"/>
  <c r="L11" i="17"/>
  <c r="I11" i="17"/>
  <c r="J20" i="15"/>
  <c r="J17" i="12"/>
  <c r="K10" i="1"/>
  <c r="I30" i="12"/>
  <c r="J30" i="12" s="1"/>
  <c r="Z67" i="14"/>
  <c r="S64" i="14"/>
  <c r="F18" i="13" s="1"/>
  <c r="K63" i="14"/>
  <c r="J63" i="14"/>
  <c r="M63" i="14"/>
  <c r="M64" i="14" s="1"/>
  <c r="C18" i="13" s="1"/>
  <c r="I63" i="14"/>
  <c r="K62" i="14"/>
  <c r="J62" i="14"/>
  <c r="L62" i="14"/>
  <c r="I62" i="14"/>
  <c r="K61" i="14"/>
  <c r="J61" i="14"/>
  <c r="L61" i="14"/>
  <c r="I61" i="14"/>
  <c r="K60" i="14"/>
  <c r="J60" i="14"/>
  <c r="L60" i="14"/>
  <c r="I60" i="14"/>
  <c r="K59" i="14"/>
  <c r="J59" i="14"/>
  <c r="L59" i="14"/>
  <c r="I59" i="14"/>
  <c r="K58" i="14"/>
  <c r="J58" i="14"/>
  <c r="L58" i="14"/>
  <c r="I58" i="14"/>
  <c r="K57" i="14"/>
  <c r="J57" i="14"/>
  <c r="L57" i="14"/>
  <c r="I57" i="14"/>
  <c r="K56" i="14"/>
  <c r="J56" i="14"/>
  <c r="P56" i="14"/>
  <c r="L56" i="14"/>
  <c r="I56" i="14"/>
  <c r="K55" i="14"/>
  <c r="J55" i="14"/>
  <c r="L55" i="14"/>
  <c r="I55" i="14"/>
  <c r="K54" i="14"/>
  <c r="J54" i="14"/>
  <c r="P54" i="14"/>
  <c r="P64" i="14" s="1"/>
  <c r="E18" i="13" s="1"/>
  <c r="L54" i="14"/>
  <c r="I54" i="14"/>
  <c r="K53" i="14"/>
  <c r="J53" i="14"/>
  <c r="L53" i="14"/>
  <c r="L64" i="14" s="1"/>
  <c r="B18" i="13" s="1"/>
  <c r="I53" i="14"/>
  <c r="S50" i="14"/>
  <c r="F17" i="13" s="1"/>
  <c r="K49" i="14"/>
  <c r="J49" i="14"/>
  <c r="M49" i="14"/>
  <c r="I49" i="14"/>
  <c r="K48" i="14"/>
  <c r="J48" i="14"/>
  <c r="M48" i="14"/>
  <c r="M50" i="14" s="1"/>
  <c r="C17" i="13" s="1"/>
  <c r="I48" i="14"/>
  <c r="K47" i="14"/>
  <c r="J47" i="14"/>
  <c r="L47" i="14"/>
  <c r="I47" i="14"/>
  <c r="K46" i="14"/>
  <c r="J46" i="14"/>
  <c r="L46" i="14"/>
  <c r="I46" i="14"/>
  <c r="K45" i="14"/>
  <c r="J45" i="14"/>
  <c r="L45" i="14"/>
  <c r="I45" i="14"/>
  <c r="K44" i="14"/>
  <c r="J44" i="14"/>
  <c r="P44" i="14"/>
  <c r="L44" i="14"/>
  <c r="I44" i="14"/>
  <c r="K43" i="14"/>
  <c r="J43" i="14"/>
  <c r="P43" i="14"/>
  <c r="P50" i="14" s="1"/>
  <c r="E17" i="13" s="1"/>
  <c r="L43" i="14"/>
  <c r="L50" i="14" s="1"/>
  <c r="B17" i="13" s="1"/>
  <c r="I43" i="14"/>
  <c r="I50" i="14" s="1"/>
  <c r="D17" i="13" s="1"/>
  <c r="C16" i="13"/>
  <c r="S40" i="14"/>
  <c r="F16" i="13" s="1"/>
  <c r="H40" i="14"/>
  <c r="M40" i="14"/>
  <c r="K39" i="14"/>
  <c r="J39" i="14"/>
  <c r="L39" i="14"/>
  <c r="I39" i="14"/>
  <c r="K38" i="14"/>
  <c r="J38" i="14"/>
  <c r="L38" i="14"/>
  <c r="I38" i="14"/>
  <c r="K37" i="14"/>
  <c r="J37" i="14"/>
  <c r="L37" i="14"/>
  <c r="I37" i="14"/>
  <c r="K36" i="14"/>
  <c r="J36" i="14"/>
  <c r="L36" i="14"/>
  <c r="I36" i="14"/>
  <c r="K35" i="14"/>
  <c r="J35" i="14"/>
  <c r="L35" i="14"/>
  <c r="I35" i="14"/>
  <c r="K34" i="14"/>
  <c r="J34" i="14"/>
  <c r="P34" i="14"/>
  <c r="L34" i="14"/>
  <c r="I34" i="14"/>
  <c r="K33" i="14"/>
  <c r="J33" i="14"/>
  <c r="P33" i="14"/>
  <c r="L33" i="14"/>
  <c r="I33" i="14"/>
  <c r="K32" i="14"/>
  <c r="J32" i="14"/>
  <c r="P32" i="14"/>
  <c r="P40" i="14" s="1"/>
  <c r="E16" i="13" s="1"/>
  <c r="L32" i="14"/>
  <c r="L40" i="14" s="1"/>
  <c r="B16" i="13" s="1"/>
  <c r="I32" i="14"/>
  <c r="I40" i="14" s="1"/>
  <c r="D16" i="13" s="1"/>
  <c r="E15" i="13"/>
  <c r="C15" i="13"/>
  <c r="S29" i="14"/>
  <c r="S66" i="14" s="1"/>
  <c r="F19" i="13" s="1"/>
  <c r="P29" i="14"/>
  <c r="P66" i="14" s="1"/>
  <c r="E19" i="13" s="1"/>
  <c r="H29" i="14"/>
  <c r="M29" i="14"/>
  <c r="M66" i="14" s="1"/>
  <c r="C19" i="13" s="1"/>
  <c r="E17" i="12" s="1"/>
  <c r="K28" i="14"/>
  <c r="J28" i="14"/>
  <c r="L28" i="14"/>
  <c r="I28" i="14"/>
  <c r="K27" i="14"/>
  <c r="J27" i="14"/>
  <c r="L27" i="14"/>
  <c r="I27" i="14"/>
  <c r="K26" i="14"/>
  <c r="J26" i="14"/>
  <c r="L26" i="14"/>
  <c r="I26" i="14"/>
  <c r="K25" i="14"/>
  <c r="J25" i="14"/>
  <c r="L25" i="14"/>
  <c r="L29" i="14" s="1"/>
  <c r="B15" i="13" s="1"/>
  <c r="I25" i="14"/>
  <c r="S19" i="14"/>
  <c r="P19" i="14"/>
  <c r="H19" i="14"/>
  <c r="M19" i="14"/>
  <c r="C11" i="13" s="1"/>
  <c r="K18" i="14"/>
  <c r="J18" i="14"/>
  <c r="L18" i="14"/>
  <c r="I18" i="14"/>
  <c r="K17" i="14"/>
  <c r="J17" i="14"/>
  <c r="L17" i="14"/>
  <c r="I17" i="14"/>
  <c r="K16" i="14"/>
  <c r="J16" i="14"/>
  <c r="L16" i="14"/>
  <c r="I16" i="14"/>
  <c r="K15" i="14"/>
  <c r="J15" i="14"/>
  <c r="L15" i="14"/>
  <c r="I15" i="14"/>
  <c r="K14" i="14"/>
  <c r="J14" i="14"/>
  <c r="L14" i="14"/>
  <c r="I14" i="14"/>
  <c r="K13" i="14"/>
  <c r="J13" i="14"/>
  <c r="L13" i="14"/>
  <c r="I13" i="14"/>
  <c r="K12" i="14"/>
  <c r="J12" i="14"/>
  <c r="L12" i="14"/>
  <c r="I12" i="14"/>
  <c r="K11" i="14"/>
  <c r="K67" i="14" s="1"/>
  <c r="J11" i="14"/>
  <c r="L11" i="14"/>
  <c r="I11" i="14"/>
  <c r="J20" i="12"/>
  <c r="J17" i="9"/>
  <c r="K9" i="1"/>
  <c r="I30" i="9"/>
  <c r="J30" i="9" s="1"/>
  <c r="Z104" i="11"/>
  <c r="S101" i="11"/>
  <c r="F18" i="10" s="1"/>
  <c r="K100" i="11"/>
  <c r="J100" i="11"/>
  <c r="M100" i="11"/>
  <c r="I100" i="11"/>
  <c r="K99" i="11"/>
  <c r="J99" i="11"/>
  <c r="M99" i="11"/>
  <c r="I99" i="11"/>
  <c r="K98" i="11"/>
  <c r="J98" i="11"/>
  <c r="M98" i="11"/>
  <c r="M101" i="11" s="1"/>
  <c r="C18" i="10" s="1"/>
  <c r="I98" i="11"/>
  <c r="K97" i="11"/>
  <c r="J97" i="11"/>
  <c r="L97" i="11"/>
  <c r="I97" i="11"/>
  <c r="K96" i="11"/>
  <c r="J96" i="11"/>
  <c r="L96" i="11"/>
  <c r="I96" i="11"/>
  <c r="K95" i="11"/>
  <c r="J95" i="11"/>
  <c r="L95" i="11"/>
  <c r="I95" i="11"/>
  <c r="K94" i="11"/>
  <c r="J94" i="11"/>
  <c r="L94" i="11"/>
  <c r="I94" i="11"/>
  <c r="K93" i="11"/>
  <c r="J93" i="11"/>
  <c r="L93" i="11"/>
  <c r="I93" i="11"/>
  <c r="K92" i="11"/>
  <c r="J92" i="11"/>
  <c r="L92" i="11"/>
  <c r="I92" i="11"/>
  <c r="K91" i="11"/>
  <c r="J91" i="11"/>
  <c r="L91" i="11"/>
  <c r="I91" i="11"/>
  <c r="K90" i="11"/>
  <c r="J90" i="11"/>
  <c r="L90" i="11"/>
  <c r="I90" i="11"/>
  <c r="K89" i="11"/>
  <c r="J89" i="11"/>
  <c r="L89" i="11"/>
  <c r="I89" i="11"/>
  <c r="K88" i="11"/>
  <c r="J88" i="11"/>
  <c r="L88" i="11"/>
  <c r="I88" i="11"/>
  <c r="K87" i="11"/>
  <c r="J87" i="11"/>
  <c r="L87" i="11"/>
  <c r="I87" i="11"/>
  <c r="K86" i="11"/>
  <c r="J86" i="11"/>
  <c r="L86" i="11"/>
  <c r="I86" i="11"/>
  <c r="K85" i="11"/>
  <c r="J85" i="11"/>
  <c r="L85" i="11"/>
  <c r="I85" i="11"/>
  <c r="K84" i="11"/>
  <c r="J84" i="11"/>
  <c r="L84" i="11"/>
  <c r="I84" i="11"/>
  <c r="K83" i="11"/>
  <c r="J83" i="11"/>
  <c r="L83" i="11"/>
  <c r="I83" i="11"/>
  <c r="K82" i="11"/>
  <c r="J82" i="11"/>
  <c r="P82" i="11"/>
  <c r="L82" i="11"/>
  <c r="I82" i="11"/>
  <c r="K81" i="11"/>
  <c r="J81" i="11"/>
  <c r="P81" i="11"/>
  <c r="L81" i="11"/>
  <c r="I81" i="11"/>
  <c r="K80" i="11"/>
  <c r="J80" i="11"/>
  <c r="P80" i="11"/>
  <c r="L80" i="11"/>
  <c r="I80" i="11"/>
  <c r="K79" i="11"/>
  <c r="J79" i="11"/>
  <c r="P79" i="11"/>
  <c r="L79" i="11"/>
  <c r="I79" i="11"/>
  <c r="K78" i="11"/>
  <c r="J78" i="11"/>
  <c r="P78" i="11"/>
  <c r="L78" i="11"/>
  <c r="I78" i="11"/>
  <c r="K77" i="11"/>
  <c r="J77" i="11"/>
  <c r="P77" i="11"/>
  <c r="L77" i="11"/>
  <c r="I77" i="11"/>
  <c r="K76" i="11"/>
  <c r="J76" i="11"/>
  <c r="P76" i="11"/>
  <c r="L76" i="11"/>
  <c r="I76" i="11"/>
  <c r="K75" i="11"/>
  <c r="J75" i="11"/>
  <c r="P75" i="11"/>
  <c r="L75" i="11"/>
  <c r="I75" i="11"/>
  <c r="K74" i="11"/>
  <c r="J74" i="11"/>
  <c r="P74" i="11"/>
  <c r="L74" i="11"/>
  <c r="I74" i="11"/>
  <c r="K73" i="11"/>
  <c r="J73" i="11"/>
  <c r="P73" i="11"/>
  <c r="L73" i="11"/>
  <c r="I73" i="11"/>
  <c r="K72" i="11"/>
  <c r="J72" i="11"/>
  <c r="P72" i="11"/>
  <c r="P101" i="11" s="1"/>
  <c r="E18" i="10" s="1"/>
  <c r="L72" i="11"/>
  <c r="L101" i="11" s="1"/>
  <c r="B18" i="10" s="1"/>
  <c r="I72" i="11"/>
  <c r="F17" i="10"/>
  <c r="S69" i="11"/>
  <c r="H69" i="11"/>
  <c r="M69" i="11"/>
  <c r="C17" i="10" s="1"/>
  <c r="K68" i="11"/>
  <c r="J68" i="11"/>
  <c r="L68" i="11"/>
  <c r="I68" i="11"/>
  <c r="K67" i="11"/>
  <c r="J67" i="11"/>
  <c r="L67" i="11"/>
  <c r="I67" i="11"/>
  <c r="K66" i="11"/>
  <c r="J66" i="11"/>
  <c r="L66" i="11"/>
  <c r="I66" i="11"/>
  <c r="K65" i="11"/>
  <c r="J65" i="11"/>
  <c r="L65" i="11"/>
  <c r="I65" i="11"/>
  <c r="K64" i="11"/>
  <c r="J64" i="11"/>
  <c r="L64" i="11"/>
  <c r="I64" i="11"/>
  <c r="K63" i="11"/>
  <c r="J63" i="11"/>
  <c r="L63" i="11"/>
  <c r="I63" i="11"/>
  <c r="K62" i="11"/>
  <c r="J62" i="11"/>
  <c r="L62" i="11"/>
  <c r="I62" i="11"/>
  <c r="K61" i="11"/>
  <c r="J61" i="11"/>
  <c r="L61" i="11"/>
  <c r="I61" i="11"/>
  <c r="K60" i="11"/>
  <c r="J60" i="11"/>
  <c r="L60" i="11"/>
  <c r="I60" i="11"/>
  <c r="K59" i="11"/>
  <c r="J59" i="11"/>
  <c r="P59" i="11"/>
  <c r="L59" i="11"/>
  <c r="I59" i="11"/>
  <c r="K58" i="11"/>
  <c r="J58" i="11"/>
  <c r="P58" i="11"/>
  <c r="L58" i="11"/>
  <c r="I58" i="11"/>
  <c r="K57" i="11"/>
  <c r="J57" i="11"/>
  <c r="P57" i="11"/>
  <c r="L57" i="11"/>
  <c r="I57" i="11"/>
  <c r="K56" i="11"/>
  <c r="J56" i="11"/>
  <c r="P56" i="11"/>
  <c r="L56" i="11"/>
  <c r="I56" i="11"/>
  <c r="K55" i="11"/>
  <c r="J55" i="11"/>
  <c r="P55" i="11"/>
  <c r="L55" i="11"/>
  <c r="I55" i="11"/>
  <c r="K54" i="11"/>
  <c r="J54" i="11"/>
  <c r="P54" i="11"/>
  <c r="L54" i="11"/>
  <c r="I54" i="11"/>
  <c r="K53" i="11"/>
  <c r="J53" i="11"/>
  <c r="P53" i="11"/>
  <c r="L53" i="11"/>
  <c r="I53" i="11"/>
  <c r="K52" i="11"/>
  <c r="J52" i="11"/>
  <c r="P52" i="11"/>
  <c r="L52" i="11"/>
  <c r="I52" i="11"/>
  <c r="K51" i="11"/>
  <c r="J51" i="11"/>
  <c r="P51" i="11"/>
  <c r="L51" i="11"/>
  <c r="I51" i="11"/>
  <c r="K50" i="11"/>
  <c r="J50" i="11"/>
  <c r="P50" i="11"/>
  <c r="P69" i="11" s="1"/>
  <c r="E17" i="10" s="1"/>
  <c r="L50" i="11"/>
  <c r="L69" i="11" s="1"/>
  <c r="B17" i="10" s="1"/>
  <c r="I50" i="11"/>
  <c r="C16" i="10"/>
  <c r="S47" i="11"/>
  <c r="F16" i="10" s="1"/>
  <c r="H47" i="11"/>
  <c r="M47" i="11"/>
  <c r="K46" i="11"/>
  <c r="J46" i="11"/>
  <c r="L46" i="11"/>
  <c r="I46" i="11"/>
  <c r="K45" i="11"/>
  <c r="J45" i="11"/>
  <c r="L45" i="11"/>
  <c r="I45" i="11"/>
  <c r="K44" i="11"/>
  <c r="J44" i="11"/>
  <c r="L44" i="11"/>
  <c r="I44" i="11"/>
  <c r="K43" i="11"/>
  <c r="J43" i="11"/>
  <c r="L43" i="11"/>
  <c r="I43" i="11"/>
  <c r="K42" i="11"/>
  <c r="J42" i="11"/>
  <c r="L42" i="11"/>
  <c r="I42" i="11"/>
  <c r="K41" i="11"/>
  <c r="J41" i="11"/>
  <c r="L41" i="11"/>
  <c r="I41" i="11"/>
  <c r="K40" i="11"/>
  <c r="J40" i="11"/>
  <c r="P40" i="11"/>
  <c r="L40" i="11"/>
  <c r="I40" i="11"/>
  <c r="K39" i="11"/>
  <c r="J39" i="11"/>
  <c r="P39" i="11"/>
  <c r="L39" i="11"/>
  <c r="I39" i="11"/>
  <c r="K38" i="11"/>
  <c r="J38" i="11"/>
  <c r="P38" i="11"/>
  <c r="L38" i="11"/>
  <c r="I38" i="11"/>
  <c r="K37" i="11"/>
  <c r="J37" i="11"/>
  <c r="P37" i="11"/>
  <c r="P47" i="11" s="1"/>
  <c r="E16" i="10" s="1"/>
  <c r="L37" i="11"/>
  <c r="L47" i="11" s="1"/>
  <c r="B16" i="10" s="1"/>
  <c r="I37" i="11"/>
  <c r="F15" i="10"/>
  <c r="S34" i="11"/>
  <c r="S103" i="11" s="1"/>
  <c r="F19" i="10" s="1"/>
  <c r="H34" i="11"/>
  <c r="M34" i="11"/>
  <c r="M103" i="11" s="1"/>
  <c r="C19" i="10" s="1"/>
  <c r="E17" i="9" s="1"/>
  <c r="K33" i="11"/>
  <c r="J33" i="11"/>
  <c r="L33" i="11"/>
  <c r="I33" i="11"/>
  <c r="K32" i="11"/>
  <c r="J32" i="11"/>
  <c r="L32" i="11"/>
  <c r="I32" i="11"/>
  <c r="K31" i="11"/>
  <c r="J31" i="11"/>
  <c r="L31" i="11"/>
  <c r="I31" i="11"/>
  <c r="K30" i="11"/>
  <c r="J30" i="11"/>
  <c r="L30" i="11"/>
  <c r="I30" i="11"/>
  <c r="K29" i="11"/>
  <c r="J29" i="11"/>
  <c r="L29" i="11"/>
  <c r="I29" i="11"/>
  <c r="K28" i="11"/>
  <c r="J28" i="11"/>
  <c r="P28" i="11"/>
  <c r="L28" i="11"/>
  <c r="I28" i="11"/>
  <c r="K27" i="11"/>
  <c r="J27" i="11"/>
  <c r="P27" i="11"/>
  <c r="L27" i="11"/>
  <c r="I27" i="11"/>
  <c r="K26" i="11"/>
  <c r="J26" i="11"/>
  <c r="P26" i="11"/>
  <c r="L26" i="11"/>
  <c r="I26" i="11"/>
  <c r="K25" i="11"/>
  <c r="J25" i="11"/>
  <c r="P25" i="11"/>
  <c r="L25" i="11"/>
  <c r="L34" i="11" s="1"/>
  <c r="B15" i="10" s="1"/>
  <c r="I25" i="11"/>
  <c r="S21" i="11"/>
  <c r="F12" i="10" s="1"/>
  <c r="F11" i="10"/>
  <c r="S19" i="11"/>
  <c r="S104" i="11" s="1"/>
  <c r="F21" i="10" s="1"/>
  <c r="P19" i="11"/>
  <c r="H19" i="11"/>
  <c r="M19" i="11"/>
  <c r="C11" i="10" s="1"/>
  <c r="K18" i="11"/>
  <c r="J18" i="11"/>
  <c r="L18" i="11"/>
  <c r="I18" i="11"/>
  <c r="K17" i="11"/>
  <c r="J17" i="11"/>
  <c r="L17" i="11"/>
  <c r="I17" i="11"/>
  <c r="K16" i="11"/>
  <c r="J16" i="11"/>
  <c r="L16" i="11"/>
  <c r="I16" i="11"/>
  <c r="K15" i="11"/>
  <c r="J15" i="11"/>
  <c r="L15" i="11"/>
  <c r="I15" i="11"/>
  <c r="K14" i="11"/>
  <c r="J14" i="11"/>
  <c r="L14" i="11"/>
  <c r="I14" i="11"/>
  <c r="K13" i="11"/>
  <c r="J13" i="11"/>
  <c r="L13" i="11"/>
  <c r="I13" i="11"/>
  <c r="K12" i="11"/>
  <c r="J12" i="11"/>
  <c r="L12" i="11"/>
  <c r="I12" i="11"/>
  <c r="K11" i="11"/>
  <c r="K104" i="11" s="1"/>
  <c r="J11" i="11"/>
  <c r="L11" i="11"/>
  <c r="I11" i="11"/>
  <c r="J20" i="9"/>
  <c r="J17" i="6"/>
  <c r="K8" i="1"/>
  <c r="I30" i="6"/>
  <c r="J30" i="6" s="1"/>
  <c r="Z57" i="8"/>
  <c r="S54" i="8"/>
  <c r="F21" i="7" s="1"/>
  <c r="P54" i="8"/>
  <c r="E21" i="7" s="1"/>
  <c r="M54" i="8"/>
  <c r="C21" i="7" s="1"/>
  <c r="K53" i="8"/>
  <c r="J53" i="8"/>
  <c r="L53" i="8"/>
  <c r="I53" i="8"/>
  <c r="K52" i="8"/>
  <c r="J52" i="8"/>
  <c r="L52" i="8"/>
  <c r="I52" i="8"/>
  <c r="K51" i="8"/>
  <c r="J51" i="8"/>
  <c r="L51" i="8"/>
  <c r="I51" i="8"/>
  <c r="K50" i="8"/>
  <c r="J50" i="8"/>
  <c r="L50" i="8"/>
  <c r="L54" i="8" s="1"/>
  <c r="B21" i="7" s="1"/>
  <c r="I50" i="8"/>
  <c r="I54" i="8" s="1"/>
  <c r="D21" i="7" s="1"/>
  <c r="E20" i="7"/>
  <c r="S47" i="8"/>
  <c r="F20" i="7" s="1"/>
  <c r="P47" i="8"/>
  <c r="H47" i="8"/>
  <c r="M47" i="8"/>
  <c r="C20" i="7" s="1"/>
  <c r="K46" i="8"/>
  <c r="J46" i="8"/>
  <c r="L46" i="8"/>
  <c r="I46" i="8"/>
  <c r="K45" i="8"/>
  <c r="J45" i="8"/>
  <c r="L45" i="8"/>
  <c r="I45" i="8"/>
  <c r="K44" i="8"/>
  <c r="J44" i="8"/>
  <c r="L44" i="8"/>
  <c r="I44" i="8"/>
  <c r="K43" i="8"/>
  <c r="J43" i="8"/>
  <c r="L43" i="8"/>
  <c r="L47" i="8" s="1"/>
  <c r="B20" i="7" s="1"/>
  <c r="I43" i="8"/>
  <c r="I47" i="8" s="1"/>
  <c r="D20" i="7" s="1"/>
  <c r="S40" i="8"/>
  <c r="F19" i="7" s="1"/>
  <c r="H40" i="8"/>
  <c r="M40" i="8"/>
  <c r="C19" i="7" s="1"/>
  <c r="K39" i="8"/>
  <c r="J39" i="8"/>
  <c r="P39" i="8"/>
  <c r="P40" i="8" s="1"/>
  <c r="E19" i="7" s="1"/>
  <c r="L39" i="8"/>
  <c r="I39" i="8"/>
  <c r="K38" i="8"/>
  <c r="J38" i="8"/>
  <c r="L38" i="8"/>
  <c r="L40" i="8" s="1"/>
  <c r="B19" i="7" s="1"/>
  <c r="I38" i="8"/>
  <c r="I40" i="8" s="1"/>
  <c r="D19" i="7" s="1"/>
  <c r="C18" i="7"/>
  <c r="S35" i="8"/>
  <c r="S56" i="8" s="1"/>
  <c r="F22" i="7" s="1"/>
  <c r="H35" i="8"/>
  <c r="M35" i="8"/>
  <c r="M56" i="8" s="1"/>
  <c r="C22" i="7" s="1"/>
  <c r="E17" i="6" s="1"/>
  <c r="K34" i="8"/>
  <c r="J34" i="8"/>
  <c r="L34" i="8"/>
  <c r="I34" i="8"/>
  <c r="K33" i="8"/>
  <c r="J33" i="8"/>
  <c r="P33" i="8"/>
  <c r="L33" i="8"/>
  <c r="I33" i="8"/>
  <c r="K32" i="8"/>
  <c r="J32" i="8"/>
  <c r="P32" i="8"/>
  <c r="L32" i="8"/>
  <c r="I32" i="8"/>
  <c r="E14" i="7"/>
  <c r="C14" i="7"/>
  <c r="S26" i="8"/>
  <c r="F14" i="7" s="1"/>
  <c r="P26" i="8"/>
  <c r="H26" i="8"/>
  <c r="M26" i="8"/>
  <c r="K25" i="8"/>
  <c r="J25" i="8"/>
  <c r="L25" i="8"/>
  <c r="L26" i="8" s="1"/>
  <c r="B14" i="7" s="1"/>
  <c r="I25" i="8"/>
  <c r="I26" i="8" s="1"/>
  <c r="D14" i="7" s="1"/>
  <c r="F13" i="7"/>
  <c r="S22" i="8"/>
  <c r="H22" i="8"/>
  <c r="M22" i="8"/>
  <c r="C13" i="7" s="1"/>
  <c r="K21" i="8"/>
  <c r="J21" i="8"/>
  <c r="P21" i="8"/>
  <c r="P22" i="8" s="1"/>
  <c r="E13" i="7" s="1"/>
  <c r="L21" i="8"/>
  <c r="L22" i="8" s="1"/>
  <c r="B13" i="7" s="1"/>
  <c r="I21" i="8"/>
  <c r="I22" i="8" s="1"/>
  <c r="D13" i="7" s="1"/>
  <c r="S18" i="8"/>
  <c r="F12" i="7" s="1"/>
  <c r="H18" i="8"/>
  <c r="M18" i="8"/>
  <c r="C12" i="7" s="1"/>
  <c r="K17" i="8"/>
  <c r="J17" i="8"/>
  <c r="L17" i="8"/>
  <c r="I17" i="8"/>
  <c r="K16" i="8"/>
  <c r="J16" i="8"/>
  <c r="L16" i="8"/>
  <c r="I16" i="8"/>
  <c r="K15" i="8"/>
  <c r="J15" i="8"/>
  <c r="P15" i="8"/>
  <c r="P18" i="8" s="1"/>
  <c r="E12" i="7" s="1"/>
  <c r="L15" i="8"/>
  <c r="L18" i="8" s="1"/>
  <c r="B12" i="7" s="1"/>
  <c r="I15" i="8"/>
  <c r="F11" i="7"/>
  <c r="S12" i="8"/>
  <c r="H12" i="8"/>
  <c r="M12" i="8"/>
  <c r="K11" i="8"/>
  <c r="K57" i="8" s="1"/>
  <c r="J11" i="8"/>
  <c r="P11" i="8"/>
  <c r="L11" i="8"/>
  <c r="I11" i="8"/>
  <c r="J20" i="6"/>
  <c r="J17" i="3"/>
  <c r="E7" i="1" s="1"/>
  <c r="Z105" i="5"/>
  <c r="S102" i="5"/>
  <c r="S104" i="5" s="1"/>
  <c r="F32" i="4" s="1"/>
  <c r="P102" i="5"/>
  <c r="P104" i="5" s="1"/>
  <c r="E32" i="4" s="1"/>
  <c r="M102" i="5"/>
  <c r="M104" i="5" s="1"/>
  <c r="C32" i="4" s="1"/>
  <c r="E18" i="3" s="1"/>
  <c r="K101" i="5"/>
  <c r="J101" i="5"/>
  <c r="L101" i="5"/>
  <c r="L102" i="5" s="1"/>
  <c r="B31" i="4" s="1"/>
  <c r="I101" i="5"/>
  <c r="S95" i="5"/>
  <c r="F27" i="4" s="1"/>
  <c r="H95" i="5"/>
  <c r="M95" i="5"/>
  <c r="C27" i="4" s="1"/>
  <c r="K94" i="5"/>
  <c r="J94" i="5"/>
  <c r="P94" i="5"/>
  <c r="P95" i="5" s="1"/>
  <c r="E27" i="4" s="1"/>
  <c r="L94" i="5"/>
  <c r="L95" i="5" s="1"/>
  <c r="B27" i="4" s="1"/>
  <c r="I94" i="5"/>
  <c r="I95" i="5" s="1"/>
  <c r="D27" i="4" s="1"/>
  <c r="S91" i="5"/>
  <c r="F26" i="4" s="1"/>
  <c r="H91" i="5"/>
  <c r="M91" i="5"/>
  <c r="C26" i="4" s="1"/>
  <c r="K90" i="5"/>
  <c r="J90" i="5"/>
  <c r="P90" i="5"/>
  <c r="L90" i="5"/>
  <c r="I90" i="5"/>
  <c r="K89" i="5"/>
  <c r="J89" i="5"/>
  <c r="P89" i="5"/>
  <c r="L89" i="5"/>
  <c r="I89" i="5"/>
  <c r="K88" i="5"/>
  <c r="J88" i="5"/>
  <c r="P88" i="5"/>
  <c r="P91" i="5" s="1"/>
  <c r="E26" i="4" s="1"/>
  <c r="L88" i="5"/>
  <c r="I88" i="5"/>
  <c r="I91" i="5" s="1"/>
  <c r="D26" i="4" s="1"/>
  <c r="S85" i="5"/>
  <c r="F25" i="4" s="1"/>
  <c r="H85" i="5"/>
  <c r="M85" i="5"/>
  <c r="C25" i="4" s="1"/>
  <c r="K84" i="5"/>
  <c r="J84" i="5"/>
  <c r="L84" i="5"/>
  <c r="I84" i="5"/>
  <c r="K83" i="5"/>
  <c r="J83" i="5"/>
  <c r="L83" i="5"/>
  <c r="I83" i="5"/>
  <c r="K82" i="5"/>
  <c r="J82" i="5"/>
  <c r="P82" i="5"/>
  <c r="P85" i="5" s="1"/>
  <c r="E25" i="4" s="1"/>
  <c r="L82" i="5"/>
  <c r="I82" i="5"/>
  <c r="S79" i="5"/>
  <c r="F24" i="4" s="1"/>
  <c r="H79" i="5"/>
  <c r="M79" i="5"/>
  <c r="C24" i="4" s="1"/>
  <c r="K78" i="5"/>
  <c r="J78" i="5"/>
  <c r="L78" i="5"/>
  <c r="I78" i="5"/>
  <c r="K77" i="5"/>
  <c r="J77" i="5"/>
  <c r="L77" i="5"/>
  <c r="I77" i="5"/>
  <c r="K76" i="5"/>
  <c r="J76" i="5"/>
  <c r="P76" i="5"/>
  <c r="P79" i="5" s="1"/>
  <c r="E24" i="4" s="1"/>
  <c r="L76" i="5"/>
  <c r="I76" i="5"/>
  <c r="S73" i="5"/>
  <c r="F23" i="4" s="1"/>
  <c r="H73" i="5"/>
  <c r="M73" i="5"/>
  <c r="C23" i="4" s="1"/>
  <c r="K72" i="5"/>
  <c r="J72" i="5"/>
  <c r="L72" i="5"/>
  <c r="I72" i="5"/>
  <c r="K71" i="5"/>
  <c r="J71" i="5"/>
  <c r="L71" i="5"/>
  <c r="I71" i="5"/>
  <c r="K70" i="5"/>
  <c r="J70" i="5"/>
  <c r="P70" i="5"/>
  <c r="P73" i="5" s="1"/>
  <c r="E23" i="4" s="1"/>
  <c r="L70" i="5"/>
  <c r="I70" i="5"/>
  <c r="S67" i="5"/>
  <c r="F22" i="4" s="1"/>
  <c r="H67" i="5"/>
  <c r="M67" i="5"/>
  <c r="C22" i="4" s="1"/>
  <c r="K66" i="5"/>
  <c r="J66" i="5"/>
  <c r="L66" i="5"/>
  <c r="I66" i="5"/>
  <c r="K65" i="5"/>
  <c r="J65" i="5"/>
  <c r="P65" i="5"/>
  <c r="P67" i="5" s="1"/>
  <c r="E22" i="4" s="1"/>
  <c r="L65" i="5"/>
  <c r="I65" i="5"/>
  <c r="S62" i="5"/>
  <c r="F21" i="4" s="1"/>
  <c r="P62" i="5"/>
  <c r="E21" i="4" s="1"/>
  <c r="H62" i="5"/>
  <c r="M62" i="5"/>
  <c r="C21" i="4" s="1"/>
  <c r="K61" i="5"/>
  <c r="J61" i="5"/>
  <c r="L61" i="5"/>
  <c r="I61" i="5"/>
  <c r="K60" i="5"/>
  <c r="J60" i="5"/>
  <c r="L60" i="5"/>
  <c r="I60" i="5"/>
  <c r="K59" i="5"/>
  <c r="J59" i="5"/>
  <c r="L59" i="5"/>
  <c r="I59" i="5"/>
  <c r="K58" i="5"/>
  <c r="J58" i="5"/>
  <c r="L58" i="5"/>
  <c r="I58" i="5"/>
  <c r="K57" i="5"/>
  <c r="J57" i="5"/>
  <c r="L57" i="5"/>
  <c r="L62" i="5" s="1"/>
  <c r="B21" i="4" s="1"/>
  <c r="I57" i="5"/>
  <c r="I62" i="5" s="1"/>
  <c r="D21" i="4" s="1"/>
  <c r="F20" i="4"/>
  <c r="E20" i="4"/>
  <c r="C20" i="4"/>
  <c r="B20" i="4"/>
  <c r="D20" i="4"/>
  <c r="S54" i="5"/>
  <c r="P54" i="5"/>
  <c r="H54" i="5"/>
  <c r="M54" i="5"/>
  <c r="C19" i="4" s="1"/>
  <c r="K53" i="5"/>
  <c r="J53" i="5"/>
  <c r="L53" i="5"/>
  <c r="I53" i="5"/>
  <c r="K52" i="5"/>
  <c r="J52" i="5"/>
  <c r="L52" i="5"/>
  <c r="I52" i="5"/>
  <c r="S46" i="5"/>
  <c r="F15" i="4" s="1"/>
  <c r="P46" i="5"/>
  <c r="E15" i="4" s="1"/>
  <c r="H46" i="5"/>
  <c r="M46" i="5"/>
  <c r="C15" i="4" s="1"/>
  <c r="K45" i="5"/>
  <c r="J45" i="5"/>
  <c r="L45" i="5"/>
  <c r="L46" i="5" s="1"/>
  <c r="B15" i="4" s="1"/>
  <c r="I45" i="5"/>
  <c r="I46" i="5" s="1"/>
  <c r="D15" i="4" s="1"/>
  <c r="S42" i="5"/>
  <c r="F14" i="4" s="1"/>
  <c r="H42" i="5"/>
  <c r="M42" i="5"/>
  <c r="C14" i="4" s="1"/>
  <c r="K41" i="5"/>
  <c r="J41" i="5"/>
  <c r="L41" i="5"/>
  <c r="I41" i="5"/>
  <c r="K40" i="5"/>
  <c r="J40" i="5"/>
  <c r="L40" i="5"/>
  <c r="I40" i="5"/>
  <c r="K39" i="5"/>
  <c r="J39" i="5"/>
  <c r="L39" i="5"/>
  <c r="I39" i="5"/>
  <c r="K38" i="5"/>
  <c r="J38" i="5"/>
  <c r="L38" i="5"/>
  <c r="I38" i="5"/>
  <c r="K37" i="5"/>
  <c r="J37" i="5"/>
  <c r="L37" i="5"/>
  <c r="I37" i="5"/>
  <c r="K36" i="5"/>
  <c r="J36" i="5"/>
  <c r="L36" i="5"/>
  <c r="I36" i="5"/>
  <c r="K35" i="5"/>
  <c r="J35" i="5"/>
  <c r="P35" i="5"/>
  <c r="L35" i="5"/>
  <c r="I35" i="5"/>
  <c r="K34" i="5"/>
  <c r="J34" i="5"/>
  <c r="P34" i="5"/>
  <c r="L34" i="5"/>
  <c r="I34" i="5"/>
  <c r="S31" i="5"/>
  <c r="F13" i="4" s="1"/>
  <c r="K30" i="5"/>
  <c r="J30" i="5"/>
  <c r="P30" i="5"/>
  <c r="M30" i="5"/>
  <c r="H31" i="5" s="1"/>
  <c r="I30" i="5"/>
  <c r="K29" i="5"/>
  <c r="J29" i="5"/>
  <c r="L29" i="5"/>
  <c r="I29" i="5"/>
  <c r="K28" i="5"/>
  <c r="J28" i="5"/>
  <c r="L28" i="5"/>
  <c r="I28" i="5"/>
  <c r="K27" i="5"/>
  <c r="J27" i="5"/>
  <c r="L27" i="5"/>
  <c r="I27" i="5"/>
  <c r="K26" i="5"/>
  <c r="J26" i="5"/>
  <c r="P26" i="5"/>
  <c r="L26" i="5"/>
  <c r="I26" i="5"/>
  <c r="K25" i="5"/>
  <c r="J25" i="5"/>
  <c r="P25" i="5"/>
  <c r="L25" i="5"/>
  <c r="I25" i="5"/>
  <c r="K24" i="5"/>
  <c r="J24" i="5"/>
  <c r="P24" i="5"/>
  <c r="L24" i="5"/>
  <c r="I24" i="5"/>
  <c r="S21" i="5"/>
  <c r="F12" i="4" s="1"/>
  <c r="H21" i="5"/>
  <c r="M21" i="5"/>
  <c r="C12" i="4" s="1"/>
  <c r="K20" i="5"/>
  <c r="J20" i="5"/>
  <c r="L20" i="5"/>
  <c r="I20" i="5"/>
  <c r="K19" i="5"/>
  <c r="J19" i="5"/>
  <c r="P19" i="5"/>
  <c r="L19" i="5"/>
  <c r="I19" i="5"/>
  <c r="K18" i="5"/>
  <c r="J18" i="5"/>
  <c r="P18" i="5"/>
  <c r="L18" i="5"/>
  <c r="I18" i="5"/>
  <c r="S15" i="5"/>
  <c r="K14" i="5"/>
  <c r="J14" i="5"/>
  <c r="P14" i="5"/>
  <c r="M14" i="5"/>
  <c r="I14" i="5"/>
  <c r="K13" i="5"/>
  <c r="J13" i="5"/>
  <c r="P13" i="5"/>
  <c r="L13" i="5"/>
  <c r="I13" i="5"/>
  <c r="K12" i="5"/>
  <c r="J12" i="5"/>
  <c r="P12" i="5"/>
  <c r="L12" i="5"/>
  <c r="I12" i="5"/>
  <c r="K11" i="5"/>
  <c r="J11" i="5"/>
  <c r="P11" i="5"/>
  <c r="L11" i="5"/>
  <c r="I11" i="5"/>
  <c r="P42" i="5" l="1"/>
  <c r="E14" i="4" s="1"/>
  <c r="S97" i="5"/>
  <c r="F28" i="4" s="1"/>
  <c r="I67" i="5"/>
  <c r="D22" i="4" s="1"/>
  <c r="J20" i="3"/>
  <c r="I79" i="5"/>
  <c r="D24" i="4" s="1"/>
  <c r="L79" i="5"/>
  <c r="B24" i="4" s="1"/>
  <c r="L85" i="5"/>
  <c r="B25" i="4" s="1"/>
  <c r="I30" i="3"/>
  <c r="J30" i="3" s="1"/>
  <c r="E13" i="1"/>
  <c r="J17" i="2" s="1"/>
  <c r="J20" i="2" s="1"/>
  <c r="I21" i="5"/>
  <c r="D12" i="4" s="1"/>
  <c r="P21" i="5"/>
  <c r="E12" i="4" s="1"/>
  <c r="I31" i="5"/>
  <c r="D13" i="4" s="1"/>
  <c r="P31" i="5"/>
  <c r="E13" i="4" s="1"/>
  <c r="L42" i="5"/>
  <c r="B14" i="4" s="1"/>
  <c r="P97" i="5"/>
  <c r="E28" i="4" s="1"/>
  <c r="K105" i="5"/>
  <c r="K7" i="1" s="1"/>
  <c r="I64" i="14"/>
  <c r="D18" i="13" s="1"/>
  <c r="I47" i="11"/>
  <c r="D16" i="10" s="1"/>
  <c r="I69" i="11"/>
  <c r="D17" i="10" s="1"/>
  <c r="I101" i="11"/>
  <c r="D18" i="10" s="1"/>
  <c r="I18" i="8"/>
  <c r="D12" i="7" s="1"/>
  <c r="L35" i="8"/>
  <c r="B18" i="7" s="1"/>
  <c r="L21" i="5"/>
  <c r="B12" i="4" s="1"/>
  <c r="L31" i="5"/>
  <c r="B13" i="4" s="1"/>
  <c r="I42" i="5"/>
  <c r="D14" i="4" s="1"/>
  <c r="L67" i="5"/>
  <c r="B22" i="4" s="1"/>
  <c r="I73" i="5"/>
  <c r="D23" i="4" s="1"/>
  <c r="L73" i="5"/>
  <c r="B23" i="4" s="1"/>
  <c r="I85" i="5"/>
  <c r="D25" i="4" s="1"/>
  <c r="L91" i="5"/>
  <c r="B26" i="4" s="1"/>
  <c r="I33" i="20"/>
  <c r="D11" i="19" s="1"/>
  <c r="M33" i="20"/>
  <c r="C11" i="19" s="1"/>
  <c r="I35" i="20"/>
  <c r="D12" i="19" s="1"/>
  <c r="S36" i="20"/>
  <c r="F14" i="19" s="1"/>
  <c r="L33" i="20"/>
  <c r="B11" i="19" s="1"/>
  <c r="P33" i="20"/>
  <c r="E11" i="19" s="1"/>
  <c r="F11" i="19"/>
  <c r="F18" i="18"/>
  <c r="I58" i="17"/>
  <c r="D11" i="16" s="1"/>
  <c r="M58" i="17"/>
  <c r="C11" i="16" s="1"/>
  <c r="E11" i="16"/>
  <c r="P60" i="17"/>
  <c r="E12" i="16" s="1"/>
  <c r="S61" i="17"/>
  <c r="F14" i="16" s="1"/>
  <c r="L58" i="17"/>
  <c r="B11" i="16" s="1"/>
  <c r="F11" i="16"/>
  <c r="H60" i="17"/>
  <c r="D17" i="12"/>
  <c r="I19" i="14"/>
  <c r="D11" i="13" s="1"/>
  <c r="F11" i="13"/>
  <c r="H21" i="14"/>
  <c r="M21" i="14"/>
  <c r="C12" i="13" s="1"/>
  <c r="E16" i="12" s="1"/>
  <c r="S21" i="14"/>
  <c r="F12" i="13" s="1"/>
  <c r="I29" i="14"/>
  <c r="D15" i="13" s="1"/>
  <c r="F15" i="13"/>
  <c r="H50" i="14"/>
  <c r="L66" i="14"/>
  <c r="B19" i="13" s="1"/>
  <c r="H67" i="14"/>
  <c r="L19" i="14"/>
  <c r="B11" i="13" s="1"/>
  <c r="E11" i="13"/>
  <c r="I21" i="14"/>
  <c r="D12" i="13" s="1"/>
  <c r="F16" i="12" s="1"/>
  <c r="P21" i="14"/>
  <c r="E12" i="13" s="1"/>
  <c r="H66" i="14"/>
  <c r="I19" i="11"/>
  <c r="D11" i="10" s="1"/>
  <c r="H21" i="11"/>
  <c r="M21" i="11"/>
  <c r="C12" i="10" s="1"/>
  <c r="E16" i="9" s="1"/>
  <c r="I34" i="11"/>
  <c r="D15" i="10" s="1"/>
  <c r="P34" i="11"/>
  <c r="E15" i="10" s="1"/>
  <c r="L103" i="11"/>
  <c r="B19" i="10" s="1"/>
  <c r="D17" i="9" s="1"/>
  <c r="H104" i="11"/>
  <c r="L19" i="11"/>
  <c r="B11" i="10" s="1"/>
  <c r="E11" i="10"/>
  <c r="P21" i="11"/>
  <c r="E12" i="10" s="1"/>
  <c r="C15" i="10"/>
  <c r="H103" i="11"/>
  <c r="M57" i="8"/>
  <c r="C24" i="7" s="1"/>
  <c r="L12" i="8"/>
  <c r="B11" i="7" s="1"/>
  <c r="C11" i="7"/>
  <c r="H28" i="8"/>
  <c r="M28" i="8"/>
  <c r="C15" i="7" s="1"/>
  <c r="S28" i="8"/>
  <c r="F15" i="7" s="1"/>
  <c r="I35" i="8"/>
  <c r="D18" i="7" s="1"/>
  <c r="P35" i="8"/>
  <c r="E18" i="7" s="1"/>
  <c r="F18" i="7"/>
  <c r="H57" i="8"/>
  <c r="I12" i="8"/>
  <c r="D11" i="7" s="1"/>
  <c r="P12" i="8"/>
  <c r="E11" i="7" s="1"/>
  <c r="I28" i="8"/>
  <c r="D15" i="7" s="1"/>
  <c r="F16" i="6" s="1"/>
  <c r="P28" i="8"/>
  <c r="E15" i="7" s="1"/>
  <c r="H56" i="8"/>
  <c r="E16" i="6"/>
  <c r="I15" i="5"/>
  <c r="D11" i="4" s="1"/>
  <c r="M15" i="5"/>
  <c r="C11" i="4" s="1"/>
  <c r="P15" i="5"/>
  <c r="E11" i="4" s="1"/>
  <c r="L15" i="5"/>
  <c r="B11" i="4" s="1"/>
  <c r="H15" i="5"/>
  <c r="S48" i="5"/>
  <c r="F16" i="4" s="1"/>
  <c r="F11" i="4"/>
  <c r="M31" i="5"/>
  <c r="C13" i="4" s="1"/>
  <c r="I54" i="5"/>
  <c r="D19" i="4" s="1"/>
  <c r="F19" i="4"/>
  <c r="H97" i="5"/>
  <c r="M97" i="5"/>
  <c r="C28" i="4" s="1"/>
  <c r="E17" i="3" s="1"/>
  <c r="E17" i="2" s="1"/>
  <c r="I102" i="5"/>
  <c r="D31" i="4" s="1"/>
  <c r="C31" i="4"/>
  <c r="E31" i="4"/>
  <c r="L104" i="5"/>
  <c r="B32" i="4" s="1"/>
  <c r="D18" i="3" s="1"/>
  <c r="L54" i="5"/>
  <c r="B19" i="4" s="1"/>
  <c r="E19" i="4"/>
  <c r="F31" i="4"/>
  <c r="H104" i="5"/>
  <c r="S105" i="5" l="1"/>
  <c r="F34" i="4" s="1"/>
  <c r="P48" i="5"/>
  <c r="E16" i="4" s="1"/>
  <c r="L35" i="20"/>
  <c r="B12" i="19" s="1"/>
  <c r="D18" i="18" s="1"/>
  <c r="H35" i="20"/>
  <c r="I60" i="17"/>
  <c r="D12" i="16" s="1"/>
  <c r="F18" i="15" s="1"/>
  <c r="J23" i="15" s="1"/>
  <c r="I21" i="11"/>
  <c r="D12" i="10" s="1"/>
  <c r="F16" i="9" s="1"/>
  <c r="I103" i="11"/>
  <c r="D19" i="10" s="1"/>
  <c r="F17" i="9" s="1"/>
  <c r="J24" i="9" s="1"/>
  <c r="J22" i="6"/>
  <c r="I56" i="8"/>
  <c r="D22" i="7" s="1"/>
  <c r="F17" i="6" s="1"/>
  <c r="L56" i="8"/>
  <c r="B22" i="7" s="1"/>
  <c r="D17" i="6" s="1"/>
  <c r="I48" i="5"/>
  <c r="D16" i="4" s="1"/>
  <c r="F16" i="3" s="1"/>
  <c r="F16" i="2" s="1"/>
  <c r="M35" i="20"/>
  <c r="M36" i="20"/>
  <c r="C14" i="19" s="1"/>
  <c r="P35" i="20"/>
  <c r="E12" i="19" s="1"/>
  <c r="L36" i="20"/>
  <c r="B14" i="19" s="1"/>
  <c r="I36" i="20"/>
  <c r="J23" i="18"/>
  <c r="F24" i="18"/>
  <c r="F22" i="18"/>
  <c r="F20" i="18"/>
  <c r="J24" i="18"/>
  <c r="J22" i="18"/>
  <c r="F23" i="18"/>
  <c r="P61" i="17"/>
  <c r="E14" i="16" s="1"/>
  <c r="M60" i="17"/>
  <c r="L60" i="17"/>
  <c r="B12" i="16" s="1"/>
  <c r="D18" i="15" s="1"/>
  <c r="F20" i="15"/>
  <c r="P67" i="14"/>
  <c r="E21" i="13" s="1"/>
  <c r="L21" i="14"/>
  <c r="B12" i="13" s="1"/>
  <c r="D16" i="12" s="1"/>
  <c r="M67" i="14"/>
  <c r="C21" i="13" s="1"/>
  <c r="S67" i="14"/>
  <c r="F21" i="13" s="1"/>
  <c r="I66" i="14"/>
  <c r="D19" i="13" s="1"/>
  <c r="F17" i="12" s="1"/>
  <c r="F24" i="12" s="1"/>
  <c r="I67" i="14"/>
  <c r="I104" i="11"/>
  <c r="F22" i="9"/>
  <c r="L21" i="11"/>
  <c r="B12" i="10" s="1"/>
  <c r="D16" i="9" s="1"/>
  <c r="M104" i="11"/>
  <c r="C21" i="10" s="1"/>
  <c r="P103" i="11"/>
  <c r="E19" i="10" s="1"/>
  <c r="P104" i="11"/>
  <c r="E21" i="10" s="1"/>
  <c r="L104" i="11"/>
  <c r="B21" i="10" s="1"/>
  <c r="I57" i="8"/>
  <c r="L28" i="8"/>
  <c r="B15" i="7" s="1"/>
  <c r="D16" i="6" s="1"/>
  <c r="P56" i="8"/>
  <c r="E22" i="7" s="1"/>
  <c r="P57" i="8"/>
  <c r="E24" i="7" s="1"/>
  <c r="S57" i="8"/>
  <c r="F24" i="7" s="1"/>
  <c r="J24" i="6"/>
  <c r="F24" i="6"/>
  <c r="F22" i="6"/>
  <c r="F20" i="6"/>
  <c r="J23" i="6"/>
  <c r="F23" i="6"/>
  <c r="I97" i="5"/>
  <c r="D28" i="4" s="1"/>
  <c r="F17" i="3" s="1"/>
  <c r="F17" i="2" s="1"/>
  <c r="H48" i="5"/>
  <c r="L97" i="5"/>
  <c r="B28" i="4" s="1"/>
  <c r="D17" i="3" s="1"/>
  <c r="L48" i="5"/>
  <c r="B16" i="4" s="1"/>
  <c r="D16" i="3" s="1"/>
  <c r="I104" i="5"/>
  <c r="D32" i="4" s="1"/>
  <c r="F18" i="3" s="1"/>
  <c r="F22" i="3" s="1"/>
  <c r="M48" i="5"/>
  <c r="C16" i="4" s="1"/>
  <c r="E16" i="3" s="1"/>
  <c r="E16" i="2" s="1"/>
  <c r="P105" i="5"/>
  <c r="E34" i="4" s="1"/>
  <c r="I105" i="5" l="1"/>
  <c r="D18" i="2"/>
  <c r="J26" i="18"/>
  <c r="C12" i="1" s="1"/>
  <c r="D14" i="19"/>
  <c r="B12" i="1"/>
  <c r="G12" i="1" s="1"/>
  <c r="L61" i="17"/>
  <c r="B14" i="16" s="1"/>
  <c r="J22" i="15"/>
  <c r="F24" i="15"/>
  <c r="F23" i="15"/>
  <c r="J24" i="15"/>
  <c r="F22" i="15"/>
  <c r="I61" i="17"/>
  <c r="D14" i="16" s="1"/>
  <c r="B11" i="1"/>
  <c r="D21" i="13"/>
  <c r="B10" i="1"/>
  <c r="D16" i="2"/>
  <c r="D21" i="10"/>
  <c r="B9" i="1"/>
  <c r="J23" i="9"/>
  <c r="J22" i="9"/>
  <c r="J26" i="9" s="1"/>
  <c r="F23" i="9"/>
  <c r="F20" i="9"/>
  <c r="F24" i="9"/>
  <c r="D24" i="7"/>
  <c r="B8" i="1"/>
  <c r="G8" i="1" s="1"/>
  <c r="D17" i="2"/>
  <c r="L57" i="8"/>
  <c r="B24" i="7" s="1"/>
  <c r="D34" i="4"/>
  <c r="B7" i="1"/>
  <c r="F24" i="3"/>
  <c r="F24" i="2" s="1"/>
  <c r="F18" i="2"/>
  <c r="F23" i="3"/>
  <c r="F20" i="2"/>
  <c r="P36" i="20"/>
  <c r="E14" i="19" s="1"/>
  <c r="C12" i="19"/>
  <c r="E18" i="18" s="1"/>
  <c r="H36" i="20"/>
  <c r="J28" i="18"/>
  <c r="C12" i="16"/>
  <c r="E18" i="15" s="1"/>
  <c r="M61" i="17"/>
  <c r="C14" i="16" s="1"/>
  <c r="H61" i="17"/>
  <c r="L67" i="14"/>
  <c r="B21" i="13" s="1"/>
  <c r="F23" i="12"/>
  <c r="F22" i="12"/>
  <c r="J24" i="12"/>
  <c r="J22" i="12"/>
  <c r="F20" i="12"/>
  <c r="J23" i="12"/>
  <c r="J26" i="6"/>
  <c r="C8" i="1" s="1"/>
  <c r="J28" i="6"/>
  <c r="L105" i="5"/>
  <c r="B34" i="4" s="1"/>
  <c r="M105" i="5"/>
  <c r="C34" i="4" s="1"/>
  <c r="H105" i="5"/>
  <c r="J23" i="3"/>
  <c r="J23" i="2" s="1"/>
  <c r="F20" i="3"/>
  <c r="J22" i="3"/>
  <c r="J24" i="3"/>
  <c r="E18" i="2" l="1"/>
  <c r="J26" i="15"/>
  <c r="C11" i="1"/>
  <c r="J28" i="15"/>
  <c r="I29" i="15" s="1"/>
  <c r="J29" i="15" s="1"/>
  <c r="J31" i="15" s="1"/>
  <c r="J24" i="2"/>
  <c r="F22" i="2"/>
  <c r="G11" i="1"/>
  <c r="F23" i="2"/>
  <c r="J28" i="9"/>
  <c r="C9" i="1"/>
  <c r="G9" i="1" s="1"/>
  <c r="J26" i="3"/>
  <c r="J22" i="2"/>
  <c r="B13" i="1"/>
  <c r="I29" i="18"/>
  <c r="J29" i="18" s="1"/>
  <c r="J31" i="18" s="1"/>
  <c r="J26" i="12"/>
  <c r="I29" i="9"/>
  <c r="J29" i="9" s="1"/>
  <c r="J31" i="9" s="1"/>
  <c r="I29" i="6"/>
  <c r="J29" i="6" s="1"/>
  <c r="J31" i="6" s="1"/>
  <c r="J28" i="12" l="1"/>
  <c r="I29" i="12" s="1"/>
  <c r="J29" i="12" s="1"/>
  <c r="J31" i="12" s="1"/>
  <c r="C10" i="1"/>
  <c r="G10" i="1" s="1"/>
  <c r="J26" i="2"/>
  <c r="J28" i="2" s="1"/>
  <c r="J28" i="3"/>
  <c r="I29" i="3" s="1"/>
  <c r="J29" i="3" s="1"/>
  <c r="J31" i="3" s="1"/>
  <c r="C7" i="1"/>
  <c r="C13" i="1" l="1"/>
  <c r="G7" i="1"/>
  <c r="G13" i="1" s="1"/>
  <c r="B14" i="1" s="1"/>
  <c r="B15" i="1" l="1"/>
  <c r="I29" i="2"/>
  <c r="J29" i="2" s="1"/>
  <c r="G14" i="1"/>
  <c r="G15" i="1" l="1"/>
  <c r="G16" i="1" s="1"/>
  <c r="I30" i="2"/>
  <c r="J30" i="2" s="1"/>
  <c r="J31" i="2" s="1"/>
</calcChain>
</file>

<file path=xl/sharedStrings.xml><?xml version="1.0" encoding="utf-8"?>
<sst xmlns="http://schemas.openxmlformats.org/spreadsheetml/2006/main" count="1777" uniqueCount="615">
  <si>
    <t>Rekapitulácia rozpočtu</t>
  </si>
  <si>
    <t>Stavba Zimný štadión B.Bystrica - prestavba interieru drevenej haly - prestavba severnej tribúny - dokončenie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</si>
  <si>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</si>
  <si>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</si>
  <si>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</si>
  <si>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</si>
  <si>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</si>
  <si>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</si>
  <si>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</si>
  <si>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</si>
  <si>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</si>
  <si>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</si>
  <si>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Prestavba - severná tribúna - ASR</t>
  </si>
  <si>
    <t>Prestavba - severná tribúna - ASR - doplnenie</t>
  </si>
  <si>
    <t>Prestavba - severná tribúna - ZTI - opravený</t>
  </si>
  <si>
    <t>Prestavba - severná tribúna - ÚK - opravený</t>
  </si>
  <si>
    <t>Prestavba - severná tribúna - ELI</t>
  </si>
  <si>
    <t>Prestavba - severná tribúna - ELI - doplnenie</t>
  </si>
  <si>
    <t>Krycí list rozpočtu</t>
  </si>
  <si>
    <t xml:space="preserve">Miesto:  </t>
  </si>
  <si>
    <t>Objekt Prestavba - severná tribúna - ASR</t>
  </si>
  <si>
    <t xml:space="preserve">Ks: </t>
  </si>
  <si>
    <t xml:space="preserve">Zákazka: </t>
  </si>
  <si>
    <t>Spracoval: Ing. Ján Halgaš</t>
  </si>
  <si>
    <t xml:space="preserve">Dňa </t>
  </si>
  <si>
    <t>20.12.2018</t>
  </si>
  <si>
    <t>Odberateľ: MBB a. s.</t>
  </si>
  <si>
    <t>IČO: 36039225</t>
  </si>
  <si>
    <t xml:space="preserve">DIČ: </t>
  </si>
  <si>
    <t xml:space="preserve">Dodávateľ: </t>
  </si>
  <si>
    <t xml:space="preserve">IČO: 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</si>
  <si>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</si>
  <si>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</si>
  <si>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</si>
  <si>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</si>
  <si>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</si>
  <si>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</si>
  <si>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</si>
  <si>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</si>
  <si>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</si>
  <si>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</si>
  <si>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</si>
  <si>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</si>
  <si>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</si>
  <si>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</si>
  <si>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</si>
  <si>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</si>
  <si>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</si>
  <si>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</si>
  <si>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</si>
  <si>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</si>
  <si>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</si>
  <si>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</si>
  <si>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</si>
  <si>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</si>
  <si>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</si>
  <si>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</si>
  <si>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</si>
  <si>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</si>
  <si>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</si>
  <si>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</si>
  <si>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</si>
  <si>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</si>
  <si>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</si>
  <si>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</si>
  <si>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</si>
  <si>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</si>
  <si>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20.12.2018</t>
  </si>
  <si>
    <t>Prehľad rozpočtových nákladov</t>
  </si>
  <si>
    <t>Práce HSV</t>
  </si>
  <si>
    <t>ZVISLÉ KONŠTRUKCIE</t>
  </si>
  <si>
    <t>VODOROVNÉ KONŠTRUKCIE</t>
  </si>
  <si>
    <t>POVRCHOVÉ ÚPRAVY</t>
  </si>
  <si>
    <t>OSTATNÉ PRÁCE</t>
  </si>
  <si>
    <t>PRESUNY HMÔT</t>
  </si>
  <si>
    <t>Práce PSV</t>
  </si>
  <si>
    <t>IZOLÁCIE PROTI VODE A VLHKOSTI</t>
  </si>
  <si>
    <t>DREVOSTAVBY</t>
  </si>
  <si>
    <t>KONŠTRUKCIE STOLÁRSKE</t>
  </si>
  <si>
    <t>KOVOVÉ DOPLNKOVÉ KONŠTRUKCIE</t>
  </si>
  <si>
    <t>PODLAHY A OBKLADY KERAMICKÉ-DLAŽBY</t>
  </si>
  <si>
    <t>PODLAHY POVLAKOVÉ</t>
  </si>
  <si>
    <t>PODLAHY A OBKLADY KERAMICKÉ-OBKLADY</t>
  </si>
  <si>
    <t>NÁTERY</t>
  </si>
  <si>
    <t>MAĽBY</t>
  </si>
  <si>
    <t>Montážne práce</t>
  </si>
  <si>
    <t>M-24 MONTÁŽ VZDUCHOTECHNICKÝCH ZARIADENÍ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</si>
  <si>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</si>
  <si>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</si>
  <si>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</si>
  <si>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</si>
  <si>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</si>
  <si>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</si>
  <si>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</si>
  <si>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</si>
  <si>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</si>
  <si>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</t>
  </si>
  <si>
    <t>Suť</t>
  </si>
  <si>
    <t xml:space="preserve"> 11/A 1</t>
  </si>
  <si>
    <t xml:space="preserve"> 311272120</t>
  </si>
  <si>
    <t>Murivo nosné z tvárnic YTONG hladkých na MC-5 a tenkovrst.,maltu YTONG hr.200 P4-500 alebo ekvivalent</t>
  </si>
  <si>
    <t>m3</t>
  </si>
  <si>
    <t xml:space="preserve"> 317165201</t>
  </si>
  <si>
    <t>Nosný preklad YTONG alebo ekvivalent šírky 200 mm,  dĺžky 1290 mm</t>
  </si>
  <si>
    <t>ks</t>
  </si>
  <si>
    <t xml:space="preserve"> 342272121</t>
  </si>
  <si>
    <t>Priečky z tvárnic YTONG P+D na MC-5 a tenkovrst.,maltu YTONG hr.100, P2-500 alebo ekvivalent</t>
  </si>
  <si>
    <t>m2</t>
  </si>
  <si>
    <t>S/S70</t>
  </si>
  <si>
    <t xml:space="preserve"> 5953170213</t>
  </si>
  <si>
    <t>Dodávka : YTONG  alebo ekvivalent - Nosný preklad  rozmer  š.200mm dl.1290 mm</t>
  </si>
  <si>
    <t xml:space="preserve"> 430321414</t>
  </si>
  <si>
    <t>Schodiskové konštrukcie, betón železový tr.C 25/30</t>
  </si>
  <si>
    <t xml:space="preserve"> 431351121</t>
  </si>
  <si>
    <t>Debnenie do 4 m výšky - podest a podstupňových dosiek pôdorysne priamočiarych zhotovenie</t>
  </si>
  <si>
    <t xml:space="preserve"> 431351122</t>
  </si>
  <si>
    <t>Debnenie do 4 m výšky - podest a podstupňových dosiek pôdorysne priamočiarych odstránenie</t>
  </si>
  <si>
    <t xml:space="preserve"> 612421637</t>
  </si>
  <si>
    <t>Vnútorná omietka vápenná alebo vápennocementová v podlaží a v schodisku stien štuková</t>
  </si>
  <si>
    <t xml:space="preserve"> 631313611</t>
  </si>
  <si>
    <t>Betónová zálievka z prostého tr.C 16/20 hr.nad 80 do 120 mm</t>
  </si>
  <si>
    <t xml:space="preserve"> 642942111</t>
  </si>
  <si>
    <t>Osadenie oceľového dverového rámu plochy otvoru do 2, 5m2</t>
  </si>
  <si>
    <t>R/RE</t>
  </si>
  <si>
    <t xml:space="preserve"> 5533192701</t>
  </si>
  <si>
    <t>Dodávka : Zárubňa oceľová 1000/1970</t>
  </si>
  <si>
    <t xml:space="preserve"> 612421647</t>
  </si>
  <si>
    <t>Cementový špric stien vnútorný</t>
  </si>
  <si>
    <t xml:space="preserve"> 612421648</t>
  </si>
  <si>
    <t>Stierka stien s výstužnou sieťkou brúsená do hladka</t>
  </si>
  <si>
    <t>S/S50</t>
  </si>
  <si>
    <t xml:space="preserve"> 5533198700</t>
  </si>
  <si>
    <t>Dodávka : Zárubňa oceľová CGU 900/1970</t>
  </si>
  <si>
    <t xml:space="preserve">  3/A 1</t>
  </si>
  <si>
    <t xml:space="preserve"> 941955001</t>
  </si>
  <si>
    <t>Lešenie ľahké pracovné pomocné, s výškou lešeňovej podlahy do 1,20 m</t>
  </si>
  <si>
    <t xml:space="preserve"> 952901111</t>
  </si>
  <si>
    <t>Vyčistenie budov pri výške podlaží do 4m</t>
  </si>
  <si>
    <t xml:space="preserve"> 13/B 1</t>
  </si>
  <si>
    <t xml:space="preserve"> 962031135</t>
  </si>
  <si>
    <t>Búranie priečok z tvárnic alebo priečkoviek hr. do150 mm,  -0,11500t</t>
  </si>
  <si>
    <t xml:space="preserve"> 979081111</t>
  </si>
  <si>
    <t>Odvoz sutiny a vybúraných hmôt na skládku do 1 km</t>
  </si>
  <si>
    <t>t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</si>
  <si>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</si>
  <si>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</si>
  <si>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</si>
  <si>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</si>
  <si>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979082121</t>
  </si>
  <si>
    <t>Vnútrostavenisková doprava sutiny a vybúraných hmôt za každých ďalších 5 m</t>
  </si>
  <si>
    <t xml:space="preserve"> 979089612</t>
  </si>
  <si>
    <t>Poplatok za skladovanie - iné odpady zo stavieb a demolácií (17 09), ostatné</t>
  </si>
  <si>
    <t xml:space="preserve"> 998011001</t>
  </si>
  <si>
    <t>Presun hmôt pre budovy JKSO 801, 803,812,zvislá konštr.z tehál,tvárnic,z kovu výšky do 6 m</t>
  </si>
  <si>
    <t>711/A 1</t>
  </si>
  <si>
    <t xml:space="preserve"> 998711101</t>
  </si>
  <si>
    <t>Presun hmôt pre izoláciu proti vode v objektoch výšky do 6 m</t>
  </si>
  <si>
    <t xml:space="preserve"> 711111006</t>
  </si>
  <si>
    <t>M+D Izolačný náter dvojnásobný SANIFLEX SCHONBURG alebo ekvivalent</t>
  </si>
  <si>
    <t>763/A 1</t>
  </si>
  <si>
    <t xml:space="preserve"> 998763101</t>
  </si>
  <si>
    <t>766/A 1</t>
  </si>
  <si>
    <t xml:space="preserve"> 766661512</t>
  </si>
  <si>
    <t>Montáž dverového krídla kompletiz.otváravého z tvrdého dreva s polodrážkou, jednokrídlové</t>
  </si>
  <si>
    <t xml:space="preserve"> 998766101</t>
  </si>
  <si>
    <t>Presun hmot pre konštrukcie stolárske v objektoch výšky do 6 m</t>
  </si>
  <si>
    <t xml:space="preserve"> 6116020101</t>
  </si>
  <si>
    <t>Dodávka : Dvere vnútorné hladké plné jednokrídlové 900/1970</t>
  </si>
  <si>
    <t xml:space="preserve"> 61160201011</t>
  </si>
  <si>
    <t>Dodávka : Dvere vnútorné hladké plné jednokrídlové 1000/1970</t>
  </si>
  <si>
    <t xml:space="preserve"> 766694125</t>
  </si>
  <si>
    <t>M+D Parapetná doska na báze dreva povrchová úprava obloženie fóliou 220/20</t>
  </si>
  <si>
    <t>m</t>
  </si>
  <si>
    <t>767/A 3</t>
  </si>
  <si>
    <t xml:space="preserve"> 767122112</t>
  </si>
  <si>
    <t>Montáž stien a priečok s výplňou z drôtenej siete spojených zváraním</t>
  </si>
  <si>
    <t xml:space="preserve"> 998767101</t>
  </si>
  <si>
    <t>Presun hmôt pre kovové stavebné doplnkové konštrukcie v objektoch výšky do 6 m</t>
  </si>
  <si>
    <t xml:space="preserve"> 553000023</t>
  </si>
  <si>
    <t>Dodávka : Drôtená deliaca priečka z pletivových panelov</t>
  </si>
  <si>
    <t xml:space="preserve"> 553000024</t>
  </si>
  <si>
    <t>Dodávka : Dvere jednokrídlové 700/1970 do priečky deliacej drôtenej  z pletivových panelov</t>
  </si>
  <si>
    <t xml:space="preserve"> 767133020</t>
  </si>
  <si>
    <t>M+D Sanitárna stena  deliaca do  WC, komplet aj s dverami  a deliace do  spŕch s umyvateľným povrchom komplet všetky prvky a spojovací mat.</t>
  </si>
  <si>
    <t>771/A 1</t>
  </si>
  <si>
    <t xml:space="preserve"> 771575108</t>
  </si>
  <si>
    <t>Montáž podláh z dlaždíc GRES ukladanie do tmelu</t>
  </si>
  <si>
    <t xml:space="preserve"> 998771101</t>
  </si>
  <si>
    <t>Presun hmôt pre podlahy z dlaždíc v objektoch výšky do 6m</t>
  </si>
  <si>
    <t xml:space="preserve"> 597772004</t>
  </si>
  <si>
    <t>Dodávka : Gresová dlažba protišmyková ukladená do tmelu</t>
  </si>
  <si>
    <t>775/A 2</t>
  </si>
  <si>
    <t xml:space="preserve"> 776591000</t>
  </si>
  <si>
    <t>Položenie povlakových podláh špeciálnych gumových  z pásov</t>
  </si>
  <si>
    <t xml:space="preserve"> 998776101</t>
  </si>
  <si>
    <t>Presun hmôt pre podlahy povlakové v objektoch výšky do 6 m</t>
  </si>
  <si>
    <t xml:space="preserve"> 2841291520</t>
  </si>
  <si>
    <t>Dodávka : Peniažková guma čierna COBADOT alebo ekvivalent š.1200 mm výšky 3 mm</t>
  </si>
  <si>
    <t>771/A 2</t>
  </si>
  <si>
    <t xml:space="preserve"> 781441012</t>
  </si>
  <si>
    <t>Montáž obkladov vnútorných stien z obkladačiek GRES veľkoplošné ukladané do tmelu</t>
  </si>
  <si>
    <t xml:space="preserve"> 998781101</t>
  </si>
  <si>
    <t>Presun hmôt pre obklady keramické v objektoch výšky do 6 m</t>
  </si>
  <si>
    <t xml:space="preserve"> 597781005</t>
  </si>
  <si>
    <t>Dodávka : Vnútorný obklad stien z GRESU veľkoplošný lepený tmelom</t>
  </si>
  <si>
    <t>783/A 1</t>
  </si>
  <si>
    <t xml:space="preserve"> 783225100</t>
  </si>
  <si>
    <t>Nátery kov.stav.doplnk.konštr. syntetické farby šedej na vzduchu schnúce dvojnás. 1x s emailov.</t>
  </si>
  <si>
    <t xml:space="preserve"> 783226100</t>
  </si>
  <si>
    <t>Nátery kov.stav.doplnk.konštr. syntetické farby šedej na vzduchu schnúce základný</t>
  </si>
  <si>
    <t>783/B 1</t>
  </si>
  <si>
    <t xml:space="preserve"> 783903811</t>
  </si>
  <si>
    <t>Ostatné práce odmastenie chemickými rozpúšťadlami</t>
  </si>
  <si>
    <t>784/A 1</t>
  </si>
  <si>
    <t xml:space="preserve"> 784452271</t>
  </si>
  <si>
    <t>Maľby z maliarskych zmesí tekutých Primalex, Superlex, Farmal alebo ekvivalent jednofarebné dvojnás.neotierateľné  výšky do 3,80 m</t>
  </si>
  <si>
    <t>R/R 0</t>
  </si>
  <si>
    <t xml:space="preserve"> 924100015</t>
  </si>
  <si>
    <t>VZT - viď podrobný rozpočet</t>
  </si>
  <si>
    <t>kpl</t>
  </si>
  <si>
    <t>Objekt Prestavba - severná tribúna - ASR - doplnenie</t>
  </si>
  <si>
    <t>Ostatné náklady</t>
  </si>
  <si>
    <t xml:space="preserve"> 346244355</t>
  </si>
  <si>
    <t xml:space="preserve"> 625251472</t>
  </si>
  <si>
    <t xml:space="preserve">Kontaktný zatepľovací systém vonkajších podhľadov hr. 50 mm BAUMIT STAR alebo ekvivalent  - štandardné riešenie (grafitový EPS-F), skrutkovacie kotvy   </t>
  </si>
  <si>
    <t xml:space="preserve"> 632440134</t>
  </si>
  <si>
    <t xml:space="preserve">Anhydritový samonivelizačný poter, pevnosti v tlaku 25 MPa, hr. 30 mm   </t>
  </si>
  <si>
    <t xml:space="preserve"> 941955004</t>
  </si>
  <si>
    <t xml:space="preserve">Lešenie ľahké pracovné pomocné s výškou lešeňovej podlahy nad 2,50 do 3,5 m   </t>
  </si>
  <si>
    <t xml:space="preserve"> 14/C 1</t>
  </si>
  <si>
    <t xml:space="preserve"> 999281111</t>
  </si>
  <si>
    <t xml:space="preserve">Presun hmôt pre opravy a údržbu objektov vrátane vonkajších plášťov výšky do 25 m   </t>
  </si>
  <si>
    <t xml:space="preserve"> 711114030</t>
  </si>
  <si>
    <t xml:space="preserve">Izolácia proti zemnej vlhkosti dvojzložkovou flexibilnou zmesov - Weber - Terranova TEC - SUPERFLEX 10 alebo ekvivalent  vodorovná   </t>
  </si>
  <si>
    <t xml:space="preserve"> 711114035</t>
  </si>
  <si>
    <t xml:space="preserve">Izolácia proti zemnej vlhkosti dvojzložkovou flexibilnou zmesov - Weber - Terranova TEC - SUPERFLEX 10 alebo ekvivalent  zvislá   </t>
  </si>
  <si>
    <t xml:space="preserve"> 998711201</t>
  </si>
  <si>
    <t xml:space="preserve">Presun hmôt pre izoláciu proti vode v objektoch výšky do 6 m   </t>
  </si>
  <si>
    <t>%</t>
  </si>
  <si>
    <t xml:space="preserve">Presun hmôt pre drevostavby v objektoch výšky do 12 m   </t>
  </si>
  <si>
    <t>763/A 2</t>
  </si>
  <si>
    <t xml:space="preserve"> 763135010</t>
  </si>
  <si>
    <t xml:space="preserve">Kazetový podhľad Rigips 600 x 600 mm, hrana A, konštrukcia viditeľná, doska Casoprano Casobianca biela  alebo ekvivalent  </t>
  </si>
  <si>
    <t>Montáž plastových dverí</t>
  </si>
  <si>
    <t>Dodávka : Dvere vnútorné jednokrídlové 900/1970, biele plastové s plastovou výplňou vrátane zárubne</t>
  </si>
  <si>
    <t>Dodávka : Dvere vnútorné jednokrídlové 1000/1970, biele plastové výplň sklo, vrátane zárubne</t>
  </si>
  <si>
    <t xml:space="preserve"> 998767201</t>
  </si>
  <si>
    <t>Objekt Prestavba - severná tribúna - ZTI - opravený</t>
  </si>
  <si>
    <t>IZOLÁCIE TEPELNÉ BEŽNÝCH STAVEB. KONŠTRUKCIÍ</t>
  </si>
  <si>
    <t>ZTI-VNÚTORNA KANALIZÁCIA</t>
  </si>
  <si>
    <t>ZTI-VNÚTORNÝ VODOVOD</t>
  </si>
  <si>
    <t>ZTI-ZARIAĎOVACIE PREDMETY</t>
  </si>
  <si>
    <t xml:space="preserve"> 974042585</t>
  </si>
  <si>
    <t xml:space="preserve">Vysekanie rýh v betónovej dlažbe do hĺbky 250 mm a šírky do 200 mm,  -0,11000t   </t>
  </si>
  <si>
    <t xml:space="preserve"> 979011131</t>
  </si>
  <si>
    <t xml:space="preserve">Zvislá doprava sutiny po schodoch ručne do 3,5 m   </t>
  </si>
  <si>
    <t xml:space="preserve">Odvoz sutiny a vybúraných hmôt na skládku do 1 km   </t>
  </si>
  <si>
    <t xml:space="preserve">Odvoz sutiny a vybúraných hmôt na skládku za každý ďalší 1 km   </t>
  </si>
  <si>
    <t xml:space="preserve">Vnútrostavenisková doprava sutiny a vybúraných hmôt do 10 m   </t>
  </si>
  <si>
    <t xml:space="preserve">Vnútrostavenisková doprava sutiny a vybúraných hmôt za každých ďalších 5 m   </t>
  </si>
  <si>
    <t xml:space="preserve"> 979089012</t>
  </si>
  <si>
    <t xml:space="preserve">Poplatok za skladovanie - betón, tehly, dlaždice (17 01 ), ostatné   </t>
  </si>
  <si>
    <t xml:space="preserve"> 979089712</t>
  </si>
  <si>
    <t xml:space="preserve">Prenájom kontajneru 5 m3   </t>
  </si>
  <si>
    <t>713/A 4</t>
  </si>
  <si>
    <t xml:space="preserve"> 713482301</t>
  </si>
  <si>
    <t xml:space="preserve">Montaž trubíc MIRELON alebo ekvivalent  hr. do 6 mm, vnút.priemer do 18 mm   </t>
  </si>
  <si>
    <t xml:space="preserve"> 713482302</t>
  </si>
  <si>
    <t xml:space="preserve">Montaž trubíc MIRELON alebo ekvivalent  hr. do 6 mm, vnút.priemer 19 - 22 mm   </t>
  </si>
  <si>
    <t xml:space="preserve"> 713482303</t>
  </si>
  <si>
    <t xml:space="preserve">Montaž trubíc MIRELON alebo ekvivalent  hr. do 6 mm, vnút.priemer 23 - 28 mm   </t>
  </si>
  <si>
    <t xml:space="preserve"> 713482304</t>
  </si>
  <si>
    <t xml:space="preserve">Montaž trubíc MIRELON alebo ekvivalent  hr. do 6 mm, vnút.priemer 29 - 41 mm   </t>
  </si>
  <si>
    <t>713/A 5</t>
  </si>
  <si>
    <t xml:space="preserve"> 998713202</t>
  </si>
  <si>
    <t xml:space="preserve">Presun hmôt pre izolácie tepelné v objektoch výšky nad 6 m do 12 m   </t>
  </si>
  <si>
    <t xml:space="preserve"> 283310007900</t>
  </si>
  <si>
    <t xml:space="preserve">Izolačná PE trubica MIRELON PRO 18x6 mm (d x hr. izolácie), dĺ. 2 m, AZ FLEX   alebo ekvivalent </t>
  </si>
  <si>
    <t xml:space="preserve"> 283310008000</t>
  </si>
  <si>
    <t xml:space="preserve">Izolačná PE trubica MIRELON PRO 22x6 mm (d x hr. izolácie), dĺ. 2 m, AZ FLEX   alebo ekvivalent </t>
  </si>
  <si>
    <t xml:space="preserve"> 283310008100</t>
  </si>
  <si>
    <t xml:space="preserve">Izolačná PE trubica MIRELON PRO 28x6 mm (d x hr. izolácie), dĺ. 2 m, AZ FLEX   alebo ekvivalent </t>
  </si>
  <si>
    <t xml:space="preserve"> 283310008200</t>
  </si>
  <si>
    <t xml:space="preserve">Izolačná PE trubica MIRELON PRO 35x6 mm (d x hr. izolácie), dĺ. 2 m, AZ FLEX    alebo ekvivalent </t>
  </si>
  <si>
    <t>721/A 1</t>
  </si>
  <si>
    <t xml:space="preserve"> 721171308</t>
  </si>
  <si>
    <t xml:space="preserve">Potrubie z rúr PE-HD GEBERIT  alebo ekvivalent  110/4, 3 ležaté v zemi   </t>
  </si>
  <si>
    <t xml:space="preserve"> 721171408</t>
  </si>
  <si>
    <t xml:space="preserve">Potrubie z rúr PE-HD GEBERIT alebo ekvivalent  110/4,3 odpadné zvislé (odbočka 45°)   </t>
  </si>
  <si>
    <t xml:space="preserve"> 721171503</t>
  </si>
  <si>
    <t xml:space="preserve">Potrubie z rúr PE-HD GEBERIT alebo ekvivalent  50/3 odpadné prípojné   </t>
  </si>
  <si>
    <t xml:space="preserve"> 721171506</t>
  </si>
  <si>
    <t xml:space="preserve">Potrubie z rúr PE-HD GEBERIT  alebo ekvivalent  75/3 odpadné prípojné   </t>
  </si>
  <si>
    <t xml:space="preserve"> 721194105</t>
  </si>
  <si>
    <t xml:space="preserve">Zriadenie prípojky na potrubí vyvedenie a upevnenie odpadových výpustiek D 50x1, 8   </t>
  </si>
  <si>
    <t xml:space="preserve"> 721194109</t>
  </si>
  <si>
    <t xml:space="preserve">Zriadenie prípojky na potrubí vyvedenie a upevnenie odpadových výpustiek D 110x2, 3   </t>
  </si>
  <si>
    <t xml:space="preserve"> 721290111</t>
  </si>
  <si>
    <t xml:space="preserve">Ostatné - skúška tesnosti kanalizácie v objektoch vodou do DN 125   </t>
  </si>
  <si>
    <t xml:space="preserve"> 998721102</t>
  </si>
  <si>
    <t xml:space="preserve">Presun hmôt pre vnútornú kanalizáciu v objektoch výšky nad 6 do 12 m   </t>
  </si>
  <si>
    <t xml:space="preserve"> 286630024400</t>
  </si>
  <si>
    <t xml:space="preserve">Podlahový vpust HL300-3020, (0,5 l/s), horizontálny odtok DN 50, prítok DN 40/50, izolačná príruba, nadstavec s možnosťou nalepenia dlažby 132x132 mm, PE   </t>
  </si>
  <si>
    <t xml:space="preserve"> 721213003</t>
  </si>
  <si>
    <t xml:space="preserve">Montáž podlahového vpustu s vodorovným odtokom a integrovaným vztlakovým uzáverom DN 50   </t>
  </si>
  <si>
    <t>721/A 2</t>
  </si>
  <si>
    <t xml:space="preserve"> 722150203</t>
  </si>
  <si>
    <t xml:space="preserve">Potrubie z oceľ. rúrok závit.asfalt. a jutovaných bezšvík.bežných 11 353.0, 10 004.00 DN 25   </t>
  </si>
  <si>
    <t xml:space="preserve"> 722171111</t>
  </si>
  <si>
    <t xml:space="preserve">Potrubie plasthliníkové ALPEX - DUO alebo ekvivalent  16x2 mm v kotúčoch   </t>
  </si>
  <si>
    <t xml:space="preserve"> 722171113</t>
  </si>
  <si>
    <t xml:space="preserve">Potrubie plasthliníkové ALPEX - DUO alebo ekvivalent 20x2 mm v kotúčoch   </t>
  </si>
  <si>
    <t xml:space="preserve"> 722171311</t>
  </si>
  <si>
    <t xml:space="preserve">Potrubie z viacvrstvových rúr PE Geberit Mepla alebo ekvivalent  d16x2,25mm   </t>
  </si>
  <si>
    <t xml:space="preserve"> 722171312</t>
  </si>
  <si>
    <t xml:space="preserve">Potrubie z viacvrstvových rúr PE Geberit Mepla alebo ekvivalent  d20x2,5mm   </t>
  </si>
  <si>
    <t xml:space="preserve"> 722171313</t>
  </si>
  <si>
    <t xml:space="preserve">Potrubie z viacvrstvových rúr PE Geberit Mepla alebo ekvivalent  d26x3,0mm   </t>
  </si>
  <si>
    <t xml:space="preserve"> 722171314</t>
  </si>
  <si>
    <t xml:space="preserve">Potrubie z viacvrstvových rúr PE Geberit Mepla alebo ekvivalent  d32x3,0mm   </t>
  </si>
  <si>
    <t xml:space="preserve"> 722220121</t>
  </si>
  <si>
    <t xml:space="preserve">Montáž armatúry závitovej s jedným závitom, nástenka pre batériu G 1/2   </t>
  </si>
  <si>
    <t>pár</t>
  </si>
  <si>
    <t xml:space="preserve"> 722290226</t>
  </si>
  <si>
    <t xml:space="preserve">Tlaková skúška vodovodného potrubia závitového do DN 50   </t>
  </si>
  <si>
    <t xml:space="preserve"> 722290234</t>
  </si>
  <si>
    <t xml:space="preserve">Prepláchnutie a dezinfekcia vodovodného potrubia do DN 80   </t>
  </si>
  <si>
    <t xml:space="preserve"> 998722202</t>
  </si>
  <si>
    <t xml:space="preserve">Presun hmôt pre vnútorný vodovod v objektoch výšky nad 6 do 12 m   </t>
  </si>
  <si>
    <t xml:space="preserve"> 198730043200</t>
  </si>
  <si>
    <t xml:space="preserve">Nástenka 90° s vnútorným závitom, d 16 mm - 1/2, l 52 mm, červený bronz, O-krúžok EPDM, GEBERIT  alebo ekvivalent  </t>
  </si>
  <si>
    <t xml:space="preserve"> 449110000200</t>
  </si>
  <si>
    <t xml:space="preserve">Požiarna prúdnica priama D 25 so spojkou Al, dĺžka 190 mm, PP   </t>
  </si>
  <si>
    <t xml:space="preserve"> 449150000800</t>
  </si>
  <si>
    <t xml:space="preserve">Hydrantový systém s tvarovo stálou hadicou D 25 PH-PLUS, hadica 30 m, skriňa 710x710x245 mm, plné dvierka, prúdnica ekv. 10   </t>
  </si>
  <si>
    <t xml:space="preserve"> 722220121.1</t>
  </si>
  <si>
    <t xml:space="preserve">Oprava vývodov pre pisoár D+M vodovod a kanalizácia   </t>
  </si>
  <si>
    <t xml:space="preserve"> 722250005</t>
  </si>
  <si>
    <t xml:space="preserve">Montáž hydrantového systému s tvarovo stálou hadicou D 25   </t>
  </si>
  <si>
    <t>súb.</t>
  </si>
  <si>
    <t xml:space="preserve"> 722250040</t>
  </si>
  <si>
    <t xml:space="preserve">Montáž skrinky nástenného hydrantu bez vybavenia   </t>
  </si>
  <si>
    <t xml:space="preserve"> 722250055</t>
  </si>
  <si>
    <t xml:space="preserve">Montáž požiarnej hadice D 25   </t>
  </si>
  <si>
    <t xml:space="preserve"> 722250110</t>
  </si>
  <si>
    <t xml:space="preserve">Montáž požiarnej prúdnice D 25   </t>
  </si>
  <si>
    <t>721/A 5</t>
  </si>
  <si>
    <t xml:space="preserve"> 725119305</t>
  </si>
  <si>
    <t xml:space="preserve">Montáž záchodovým mís kombinovaných   </t>
  </si>
  <si>
    <t>súbor</t>
  </si>
  <si>
    <t xml:space="preserve"> 725129210</t>
  </si>
  <si>
    <t xml:space="preserve">Montáž pisoáru keramického s automatickým splachovaním   </t>
  </si>
  <si>
    <t xml:space="preserve"> 725219201</t>
  </si>
  <si>
    <t xml:space="preserve">Montáž umývadiel keramických so záp. uzáv. na konzoly   </t>
  </si>
  <si>
    <t xml:space="preserve"> 725291112</t>
  </si>
  <si>
    <t xml:space="preserve">Montáž doplnkov zariadení kúpeľní a záchodov, toaletná doska   </t>
  </si>
  <si>
    <t xml:space="preserve"> 725819401</t>
  </si>
  <si>
    <t xml:space="preserve">Montáž ventilov rohových s pripojovacou rúrkou G 1/2   </t>
  </si>
  <si>
    <t xml:space="preserve"> 725829601</t>
  </si>
  <si>
    <t xml:space="preserve">Montáž batérií umývadlových stojankových pákových alebo klasických   </t>
  </si>
  <si>
    <t xml:space="preserve"> 725849206</t>
  </si>
  <si>
    <t xml:space="preserve">Montáž batérie sprchovej nástennej, držiak sprchy s pevou výškou sprchy   </t>
  </si>
  <si>
    <t xml:space="preserve"> 725849230</t>
  </si>
  <si>
    <t xml:space="preserve">Montáž batérie sprchovej podomietkovej pákovej   </t>
  </si>
  <si>
    <t xml:space="preserve"> 725859101</t>
  </si>
  <si>
    <t xml:space="preserve">Montáž ventilu odpadového pre zariaďovacie predmety do DN 32   </t>
  </si>
  <si>
    <t xml:space="preserve"> 725869301</t>
  </si>
  <si>
    <t xml:space="preserve">Montáž zápachovej uzávierky pre zariaďovacie predmety, umývadlová do D 40   </t>
  </si>
  <si>
    <t xml:space="preserve"> 725869371</t>
  </si>
  <si>
    <t xml:space="preserve">Montáž zápachovej uzávierky pre zariaďovacie predmety, pisoárovej do D 50   </t>
  </si>
  <si>
    <t xml:space="preserve"> 998725102</t>
  </si>
  <si>
    <t xml:space="preserve">Presun hmôt pre zariaď. predmety v objektoch výšky do 12 m   </t>
  </si>
  <si>
    <t xml:space="preserve"> 551410000700</t>
  </si>
  <si>
    <t xml:space="preserve">Ventil odpadový umývadlový DN 40, hĺbky 15 mm, s retiazkou a zátkou   </t>
  </si>
  <si>
    <t xml:space="preserve"> 5514500032.10</t>
  </si>
  <si>
    <t xml:space="preserve">Sprchová batéria podomietková, KLUDI BOZZ č. 38826N sp.diel   alebo ekvivalent </t>
  </si>
  <si>
    <t xml:space="preserve"> 5514500032.20</t>
  </si>
  <si>
    <t xml:space="preserve">Batéria KLUDI, kryt č. 389250576   alebo ekvivalent </t>
  </si>
  <si>
    <t xml:space="preserve"> 551620005900</t>
  </si>
  <si>
    <t xml:space="preserve">Zápachová uzávierka kolenová pre umývadlá, d 40 mm, G 1 1/2 x 1 1/4, priestorovo úsporné pripojenie, vodorovný odtok, alpská biela, plast, GEBERIT   alebo ekvivalent </t>
  </si>
  <si>
    <t xml:space="preserve"> 551620011000</t>
  </si>
  <si>
    <t xml:space="preserve">Zápachová uzávierka - sifón pre pisoáre HL430/50, DN 50, (0,7 l/s), odtok 0 - 90°, odsávací, horizontálny odtok, biela, PP   </t>
  </si>
  <si>
    <t xml:space="preserve"> 551720001000</t>
  </si>
  <si>
    <t xml:space="preserve">Automatický splachovač pisoárov SLP 19RZ, 230V AC, radarový splachovač s integrovaným zdrojom na montážnej lište, keramický pisoár Golem, SANELA   alebo ekvivalent </t>
  </si>
  <si>
    <t xml:space="preserve"> 55179000130.1</t>
  </si>
  <si>
    <t xml:space="preserve">Sprchová ružica nastaviteľná   </t>
  </si>
  <si>
    <t xml:space="preserve"> 552280007800</t>
  </si>
  <si>
    <t xml:space="preserve">Sitko nerezové do pisoáru Golem, SANELA   alebo ekvivalent </t>
  </si>
  <si>
    <t xml:space="preserve"> 642310000200</t>
  </si>
  <si>
    <t xml:space="preserve">Doska keramická toaletná VIOLA 7712.9 biela   alebo ekvivalent </t>
  </si>
  <si>
    <t xml:space="preserve"> 642510000400</t>
  </si>
  <si>
    <t xml:space="preserve">Pisoár so senzorom GOLEM, rozmer 305x340x535 mm, vrátane sifónu, keramika, JIKA   alebo ekvivalent </t>
  </si>
  <si>
    <t xml:space="preserve"> 725129208</t>
  </si>
  <si>
    <t xml:space="preserve">Montáž splachovača pisoára automatic.   </t>
  </si>
  <si>
    <t xml:space="preserve"> 725821400</t>
  </si>
  <si>
    <t xml:space="preserve">Batéria umývadlová jednopáková do 1 otvoru štandardná kvalita   </t>
  </si>
  <si>
    <t>kus</t>
  </si>
  <si>
    <t xml:space="preserve"> 725840200</t>
  </si>
  <si>
    <t xml:space="preserve">Batéria sprchová nástenná G 1/2 štandardná kvalita   </t>
  </si>
  <si>
    <t xml:space="preserve"> 72584920.1</t>
  </si>
  <si>
    <t xml:space="preserve">Montáž nastaviteľnej sprchovej ružice   </t>
  </si>
  <si>
    <t>P/PE</t>
  </si>
  <si>
    <t xml:space="preserve"> 137850</t>
  </si>
  <si>
    <t xml:space="preserve">Umyvadlo ker biele Zita 1335.0   alebo ekvivalent   </t>
  </si>
  <si>
    <t xml:space="preserve"> 3A1101</t>
  </si>
  <si>
    <t xml:space="preserve">Misa kombi univerzálna - séria MAIORA      alebo ekvivalent   </t>
  </si>
  <si>
    <t xml:space="preserve"> 410100</t>
  </si>
  <si>
    <t xml:space="preserve">Ventil rohový s prípojkou  T2332 3/8   </t>
  </si>
  <si>
    <t>Objekt Prestavba - severná tribúna - ÚK - opravený</t>
  </si>
  <si>
    <t>ÚSTREDNÉ VYKUROVANIE-ROZVOD POTRUBIA</t>
  </si>
  <si>
    <t>ÚSTREDNÉ VYKUROVANIE-ARMATÚRY</t>
  </si>
  <si>
    <t>ÚSTREDNÉ VYKUROVANIE-VYKUROVACIE TELESÁ</t>
  </si>
  <si>
    <t xml:space="preserve"> 974031145</t>
  </si>
  <si>
    <t xml:space="preserve">Vysekávanie rýh v akomkoľvek murive tehlovom na akúkoľvek maltu do hĺbky 70 mm a š. do 200 mm,  -0,02500t   </t>
  </si>
  <si>
    <t xml:space="preserve"> 713482111</t>
  </si>
  <si>
    <t xml:space="preserve">Montáž trubíc z PE, hr.do 10 mm,vnút.priemer do 38 mm   </t>
  </si>
  <si>
    <t>731/A 3</t>
  </si>
  <si>
    <t xml:space="preserve"> 733167021</t>
  </si>
  <si>
    <t xml:space="preserve">Potrubie z rúr REHAU, rúrka univerzálna RAUTITAN flex alebo ekvivalent DN 16,0x2,2 mm v kotúčoch   </t>
  </si>
  <si>
    <t xml:space="preserve"> 733167022</t>
  </si>
  <si>
    <t xml:space="preserve">Potrubie z rúr REHAU, rúrka univerzálna RAUTITAN flex alebo ekvivalent  DN 20,0x2,8 mm v kotúčoch   </t>
  </si>
  <si>
    <t xml:space="preserve"> 733167023</t>
  </si>
  <si>
    <t xml:space="preserve">Potrubie z rúr REHAU, rúrka univerzálna RAUTITAN flex alebo ekvivalent DN 25,0x3,5 mm v kotúčoch   </t>
  </si>
  <si>
    <t xml:space="preserve"> 733191301</t>
  </si>
  <si>
    <t xml:space="preserve">Tlaková skúška plastového potrubia do 32 mm   </t>
  </si>
  <si>
    <t xml:space="preserve"> 998733203</t>
  </si>
  <si>
    <t xml:space="preserve">Presun hmôt pre rozvody potrubia v objektoch výšky nad 6 do 24 m   </t>
  </si>
  <si>
    <t>731/B 3</t>
  </si>
  <si>
    <t xml:space="preserve"> 733160801</t>
  </si>
  <si>
    <t xml:space="preserve">Demontáž plastového PVC potrubia do D 25 mm -0,00050t   </t>
  </si>
  <si>
    <t xml:space="preserve"> 198730019600</t>
  </si>
  <si>
    <t xml:space="preserve">Prechod s vonkajším závitom RAUTITAN RX 16 - R 1/2, červený bronz, REHAU   alebo ekvivalent </t>
  </si>
  <si>
    <t xml:space="preserve"> 733167157</t>
  </si>
  <si>
    <t xml:space="preserve">Montáž plasthliníkového prechodu RAUTITAN alebo ekvivalent lisovaním D 16   </t>
  </si>
  <si>
    <t>731/A 4</t>
  </si>
  <si>
    <t xml:space="preserve"> 734209115</t>
  </si>
  <si>
    <t xml:space="preserve">Montáž armatury závitovej s dvoma závity G 1   </t>
  </si>
  <si>
    <t xml:space="preserve"> 734291113</t>
  </si>
  <si>
    <t xml:space="preserve">Kohút plniaci a vypuštací G1/2   </t>
  </si>
  <si>
    <t xml:space="preserve"> 998734103</t>
  </si>
  <si>
    <t xml:space="preserve">Presun hmot pre armatury v objektoch v do 6 m   </t>
  </si>
  <si>
    <t xml:space="preserve"> 734PC.1</t>
  </si>
  <si>
    <t xml:space="preserve">Skrutkovanie uzatváratelné priame DN15   </t>
  </si>
  <si>
    <t xml:space="preserve"> 734PC.2</t>
  </si>
  <si>
    <t xml:space="preserve">Termostatická hlavica typ B   </t>
  </si>
  <si>
    <t>P/PC</t>
  </si>
  <si>
    <t xml:space="preserve"> 734209113</t>
  </si>
  <si>
    <t xml:space="preserve">Montáž armatury závitovej s dvoma závity G 1/2   </t>
  </si>
  <si>
    <t xml:space="preserve"> 734PC</t>
  </si>
  <si>
    <t xml:space="preserve">Radiátorový ventil priamy Herz TS-90V alebo ekvivalent DN 15   </t>
  </si>
  <si>
    <t>731/A 5</t>
  </si>
  <si>
    <t xml:space="preserve"> 735158120</t>
  </si>
  <si>
    <t xml:space="preserve">Tlakova skuška telies VSŽ 2radých alebo ekvivalent   </t>
  </si>
  <si>
    <t xml:space="preserve"> 735159523</t>
  </si>
  <si>
    <t xml:space="preserve">Montáž panelových telies VSŽ 2radých alebo ekvivalent   </t>
  </si>
  <si>
    <t xml:space="preserve"> 998735102</t>
  </si>
  <si>
    <t xml:space="preserve">Presun hmot pre otopná telesa v objektoch v do 6 m   </t>
  </si>
  <si>
    <t>731/B 5</t>
  </si>
  <si>
    <t xml:space="preserve"> 735151821</t>
  </si>
  <si>
    <t xml:space="preserve">Demontáž radiátora panelového dvojradového stavebnej dľžky do 1500 mm,  -0,02493t   </t>
  </si>
  <si>
    <t>731/C 5</t>
  </si>
  <si>
    <t xml:space="preserve"> 735000912</t>
  </si>
  <si>
    <t xml:space="preserve">Vyregulovanie ventilov s termostat ovladanim   </t>
  </si>
  <si>
    <t xml:space="preserve"> 484530056500</t>
  </si>
  <si>
    <t xml:space="preserve">Teleso vykurovacie doskové dvojpanelové oceľové KORAD 21K, vxl 600x600 mm s bočným pripojením a konvektorom, U.S.STEEL KOSICE   alebo ekvivalent </t>
  </si>
  <si>
    <t xml:space="preserve"> 7351532PC</t>
  </si>
  <si>
    <t xml:space="preserve">Vykurovacie teleso panelové Korad P90 typ 22K-600/600 alebo ekvivalent   </t>
  </si>
  <si>
    <t xml:space="preserve"> 7351532PC.1</t>
  </si>
  <si>
    <t xml:space="preserve">Vykurovacie teleso panelové Korad P90 typ 22K-600/800 alebo ekvivalent   </t>
  </si>
  <si>
    <t xml:space="preserve"> 7351532PC.2</t>
  </si>
  <si>
    <t xml:space="preserve">Vykurovacie teleso panelové Korad P90 typ 22K-600/900 alebo ekvivalent   </t>
  </si>
  <si>
    <t xml:space="preserve"> PC</t>
  </si>
  <si>
    <t xml:space="preserve">Uchytenie radiátorov   </t>
  </si>
  <si>
    <t>sada</t>
  </si>
  <si>
    <t xml:space="preserve"> 1</t>
  </si>
  <si>
    <t xml:space="preserve">Vykurovacia skúška   </t>
  </si>
  <si>
    <t>hod</t>
  </si>
  <si>
    <t>Objekt Prestavba - severná tribúna - ELI</t>
  </si>
  <si>
    <t>M-21 ELEKTROMONTÁŽE</t>
  </si>
  <si>
    <t xml:space="preserve"> 210120601</t>
  </si>
  <si>
    <t xml:space="preserve">Montáž odpojovacích poistiek 3-pól, 10kV, ru?ný pohon                                                                   </t>
  </si>
  <si>
    <t xml:space="preserve">kus     </t>
  </si>
  <si>
    <t xml:space="preserve"> 210201081</t>
  </si>
  <si>
    <t xml:space="preserve">Montáž, priemyselné žiarivkové svietidlo - 2x lineárna žiarivka 21-36W, prisadené, IP54-66                              </t>
  </si>
  <si>
    <t xml:space="preserve"> 213290152</t>
  </si>
  <si>
    <t xml:space="preserve">Montáž zdroja ZAS                                                                                                       </t>
  </si>
  <si>
    <t xml:space="preserve">hod     </t>
  </si>
  <si>
    <t xml:space="preserve"> 213290153</t>
  </si>
  <si>
    <t xml:space="preserve">Montáž senzora APIS                                                                                                     </t>
  </si>
  <si>
    <t>921/M21</t>
  </si>
  <si>
    <t xml:space="preserve"> 210010101</t>
  </si>
  <si>
    <t xml:space="preserve">Montáž el-inšt lišty (plast) vrátane spojok, ohybov, rohov, bez krabíc, do š.20mm                                       </t>
  </si>
  <si>
    <t xml:space="preserve">m       </t>
  </si>
  <si>
    <t xml:space="preserve"> 210010102</t>
  </si>
  <si>
    <t xml:space="preserve">Montáž el-inšt lišty (plast) vrátane spojok, ohybov, rohov, bez krabíc, šírka nad 20 do 40mm                            </t>
  </si>
  <si>
    <t xml:space="preserve"> 210010322</t>
  </si>
  <si>
    <t xml:space="preserve">Montáž krabice do muriva KR (97) vrátane zapojenia, rozvodka s vekom a svorkovnicou                                     </t>
  </si>
  <si>
    <t xml:space="preserve"> 210010351</t>
  </si>
  <si>
    <t xml:space="preserve">Montáž krabice KR, vrátane zapojenia, vodiče do 4mm2, rozvodka IP40-66 (6455-11)                                        </t>
  </si>
  <si>
    <t xml:space="preserve"> 210010521</t>
  </si>
  <si>
    <t xml:space="preserve">Odviečkovanie, zaviečkovanie krabíc s viečkom na závit                                                                  </t>
  </si>
  <si>
    <t xml:space="preserve"> 210010522</t>
  </si>
  <si>
    <t xml:space="preserve">Odviečkovanie, zaviečkovanie krabíc s viečkom na skrutku                                                                </t>
  </si>
  <si>
    <t xml:space="preserve"> 210110021</t>
  </si>
  <si>
    <t xml:space="preserve">Montáž, spínač nástenný, zapustený IP55-65, rad.1                                                                       </t>
  </si>
  <si>
    <t xml:space="preserve"> 210110023</t>
  </si>
  <si>
    <t xml:space="preserve">Montáž, spínač nástenný, zapustený IP55-65, rad.5                                                                       </t>
  </si>
  <si>
    <t xml:space="preserve"> 210110024</t>
  </si>
  <si>
    <t xml:space="preserve">Montáž, prepínač nástenný, zapustený IP55-65, rad.6                                                                     </t>
  </si>
  <si>
    <t xml:space="preserve"> 210111021</t>
  </si>
  <si>
    <t xml:space="preserve">Montáž, zásuvka nástenná, zapustená IP40-44, x-násobná 10/16A - 250V, koncová                                           </t>
  </si>
  <si>
    <t xml:space="preserve"> 210120103</t>
  </si>
  <si>
    <t xml:space="preserve">Montáž vložky poistkovej, nožová PC                                                                                     </t>
  </si>
  <si>
    <t xml:space="preserve"> 210200040</t>
  </si>
  <si>
    <t xml:space="preserve">Montáž, núdzové svietidlo, IP20-44, prisadené stropné                                                                   </t>
  </si>
  <si>
    <t xml:space="preserve"> 210200058</t>
  </si>
  <si>
    <t xml:space="preserve">Montáž, priemyselné svietidlo - 1x zdroj (halog. žiarovka, komp. žiarivka, LED) prisadené, IP54-66                      </t>
  </si>
  <si>
    <t xml:space="preserve"> 210200059</t>
  </si>
  <si>
    <t>922/M22</t>
  </si>
  <si>
    <t xml:space="preserve"> 220261642</t>
  </si>
  <si>
    <t xml:space="preserve">Osadenie HM 8 do muriva z betónu                                                                                        </t>
  </si>
  <si>
    <t xml:space="preserve"> 213290163</t>
  </si>
  <si>
    <t xml:space="preserve">Montáž snímača pohybu                                                                                                   </t>
  </si>
  <si>
    <t xml:space="preserve"> AN36597</t>
  </si>
  <si>
    <t xml:space="preserve">Senzor APIS 4K1       alebo ekvivalent                                                                                                        </t>
  </si>
  <si>
    <t xml:space="preserve"> 2M00246</t>
  </si>
  <si>
    <t xml:space="preserve">Svietidlo stropné a nástenné  I2D BRO38 WH 2D4pin 1x38W, IP54    alebo ekvivalent                                                             </t>
  </si>
  <si>
    <t xml:space="preserve"> 350A801</t>
  </si>
  <si>
    <t xml:space="preserve">Spínač rad.1 Praktik 3553-01929 B, nástenný, kompletný, IP44, biely   alebo ekvivalent                                                  </t>
  </si>
  <si>
    <t xml:space="preserve"> 363A801</t>
  </si>
  <si>
    <t xml:space="preserve">Prepínač rad.5 Praktik 3553-05929 B, nástenný, kompletný, IP44, biely             alebo ekvivalent                                            </t>
  </si>
  <si>
    <t xml:space="preserve"> 374A801</t>
  </si>
  <si>
    <t xml:space="preserve">Prepínač rad.6 Praktik 3553-06929 B, nástenný, kompletný, IP44, biely         alebo ekvivalent                                                </t>
  </si>
  <si>
    <t xml:space="preserve"> 3E0163</t>
  </si>
  <si>
    <t xml:space="preserve">Svietidlo strop., násten. žiarovk. 511 26 01 / 23W W IP 54           alebo ekvivalent                                                         </t>
  </si>
  <si>
    <t xml:space="preserve"> 3M00051</t>
  </si>
  <si>
    <t xml:space="preserve">Svietidlo žiarivkové A2367PM FL 2x36W, IP66          alebo ekvivalent                                                                         </t>
  </si>
  <si>
    <t xml:space="preserve"> 420A801</t>
  </si>
  <si>
    <t xml:space="preserve">Zásuvka 1-nás. Praktik 5518-2929 B, nástenná, kompletná, s viečkom (bez oc) IP44, biela           alebo ekvivalent                            </t>
  </si>
  <si>
    <t xml:space="preserve"> 5656O03</t>
  </si>
  <si>
    <t xml:space="preserve">Odpínač lištový 3-pól pre poistky 1 - 11223 : FD1-33/LM, 3-pól ovládanie                                                </t>
  </si>
  <si>
    <t xml:space="preserve"> 5702O35</t>
  </si>
  <si>
    <t xml:space="preserve">Poistková vložka nožová PHNA1 : 40456 - 200A gG                                                                         </t>
  </si>
  <si>
    <t xml:space="preserve"> 5O0220</t>
  </si>
  <si>
    <t xml:space="preserve">Žiarivka lineárna L 36W/827 25X1 LF                                                                                     </t>
  </si>
  <si>
    <t xml:space="preserve"> 608K040</t>
  </si>
  <si>
    <t xml:space="preserve">Krabica KR rozvodná : KR 97/5 (D103x50) kompletná, šedá                                                                 </t>
  </si>
  <si>
    <t xml:space="preserve"> 620D600</t>
  </si>
  <si>
    <t xml:space="preserve">Krabica KR rozvodná uzatvorená IP66 : 6455-11 (124x124x50) 4x vývodka Pg16 (5x4/4mm2) plast, čierny                     </t>
  </si>
  <si>
    <t xml:space="preserve"> 710I002</t>
  </si>
  <si>
    <t xml:space="preserve">Lišta el-inšt PVC minižľab 032583 : MIK 16/16, biely                                                                    </t>
  </si>
  <si>
    <t xml:space="preserve"> 710I004</t>
  </si>
  <si>
    <t xml:space="preserve">Lišta el-inšt PVC minižľab 032582 : MIK 16/25, biely                                                                    </t>
  </si>
  <si>
    <t xml:space="preserve"> 710I006</t>
  </si>
  <si>
    <t xml:space="preserve">Lišta el-inšt PVC minižĺab 035587 : MIK 16/40, biely                                                                    </t>
  </si>
  <si>
    <t xml:space="preserve"> 8S00368</t>
  </si>
  <si>
    <t xml:space="preserve">Svietidlo núdzové MULTISIGNAL 18W.1 NM-M / 1h IP20     alebo ekvivalent                                                                       </t>
  </si>
  <si>
    <t xml:space="preserve"> 8S0779</t>
  </si>
  <si>
    <t xml:space="preserve">Svietidlo TONDO 25/G 55740 1 x 18W IP 44 tr. ochr. II   alebo ekvivalent                                                                      </t>
  </si>
  <si>
    <t xml:space="preserve"> 8S08001</t>
  </si>
  <si>
    <t xml:space="preserve">Svietidlo FOLIO 57745, 1 x 23W, IP 44         alebo ekvivalent                                                                                </t>
  </si>
  <si>
    <t xml:space="preserve"> 8S0881</t>
  </si>
  <si>
    <t xml:space="preserve">Snímač pohybu BUSCH-WACHTER MASTER 220  alebo ekvivalent                                                                                      </t>
  </si>
  <si>
    <t xml:space="preserve"> AN36006</t>
  </si>
  <si>
    <t xml:space="preserve">Hmoždinka HL 8 + skrutka                                                                                                </t>
  </si>
  <si>
    <t xml:space="preserve"> AN36596</t>
  </si>
  <si>
    <t xml:space="preserve">Zdroj ZAS 50/12        alebo ekvivalent                                                                                                       </t>
  </si>
  <si>
    <t xml:space="preserve"> 213280060</t>
  </si>
  <si>
    <t xml:space="preserve">PPV (pomocné a podružné výkony)                                                                                         </t>
  </si>
  <si>
    <t xml:space="preserve">%       </t>
  </si>
  <si>
    <t xml:space="preserve"> 213280061</t>
  </si>
  <si>
    <t xml:space="preserve">Podružný materiál                                                                                                       </t>
  </si>
  <si>
    <t xml:space="preserve"> 213280062</t>
  </si>
  <si>
    <t xml:space="preserve">Zaobstarávacia prirážka                                                                                                 </t>
  </si>
  <si>
    <t xml:space="preserve"> 213280064</t>
  </si>
  <si>
    <t xml:space="preserve">Prirážka na dopravu                                                                                                     </t>
  </si>
  <si>
    <t xml:space="preserve"> 213280065</t>
  </si>
  <si>
    <t xml:space="preserve">Prirážka na presun                                                                                                      </t>
  </si>
  <si>
    <t>Objekt Prestavba - severná tribúna - ELI - doplnenie</t>
  </si>
  <si>
    <t xml:space="preserve"> 210220301</t>
  </si>
  <si>
    <t>Ochranné pospájanie v práčovniach, kúpeľniach, pevne uložené Cu 4-16mm2 - pisoáre</t>
  </si>
  <si>
    <t>Ochranné pospájanie v práčovniach, kúpeľniach, pevne uložené Cu 4-16mm2 - časť B1</t>
  </si>
  <si>
    <t xml:space="preserve">  Pol71a</t>
  </si>
  <si>
    <t>Revízia</t>
  </si>
  <si>
    <t xml:space="preserve"> 210800009</t>
  </si>
  <si>
    <t>Vodič medený uložený pevne CYY 450/750 V  4mm2 - pisoáre</t>
  </si>
  <si>
    <t>Vodič medený uložený pevne CYY 450/750 V  4mm2 - časť B1</t>
  </si>
  <si>
    <t xml:space="preserve"> 210881174</t>
  </si>
  <si>
    <t>Kábel bezhalogénový, medený uložený voľne 1-CHKE-R 0,6/1,0 kV  3x1,5 -  pisoáre</t>
  </si>
  <si>
    <t xml:space="preserve"> 210881216</t>
  </si>
  <si>
    <t>Kábel bezhalogénový, medený uložený pevne 1-CHKE-V 0,6/1,0 kV  3x1,5 - časť B1</t>
  </si>
  <si>
    <t xml:space="preserve"> 210881217</t>
  </si>
  <si>
    <t>Kábel bezhalogénový, medený uložený pevne 1-CHKE-V 0,6/1,0 kV  3x2,5 - časť B1</t>
  </si>
  <si>
    <t xml:space="preserve"> 210881219</t>
  </si>
  <si>
    <t xml:space="preserve"> Kábel bezhalogénový, medený uložený pevne 1-CHKE-R 0,6/1,0 kV  3x6 - časť B1</t>
  </si>
  <si>
    <t xml:space="preserve"> 3410350192</t>
  </si>
  <si>
    <t xml:space="preserve"> CY 4 Kábel pre pevné uloženie, medený STN -  pisoáre</t>
  </si>
  <si>
    <t>CY 4 Kábel pre pevné uloženie, medený STN  - časť B1</t>
  </si>
  <si>
    <t xml:space="preserve"> 3410350930</t>
  </si>
  <si>
    <t xml:space="preserve"> 1-CHKE-R 3x1,5 Nehorľavý kábel s funkčnosťou STN -  pisoáre</t>
  </si>
  <si>
    <t>1-CHKE-V 3x1,5 Nehorľavý kábel s funkčnosťou STN - časť B1</t>
  </si>
  <si>
    <t xml:space="preserve"> 3410350931</t>
  </si>
  <si>
    <t>1-CHKE-R 3x2,5 Nehorľavý kábel s funkčnosťou STN - časť B1</t>
  </si>
  <si>
    <t xml:space="preserve"> 3410350933</t>
  </si>
  <si>
    <t>1-CHKE-R 3x6 Nehorľavý kábel s funkčnosťou STN - časť B1</t>
  </si>
  <si>
    <t>S/S30</t>
  </si>
  <si>
    <t xml:space="preserve"> 3450631300</t>
  </si>
  <si>
    <t>Svorka spojovacia -  pisoáre</t>
  </si>
  <si>
    <t>Svorka spojovacia - časť B1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</si>
  <si>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</si>
  <si>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</si>
  <si>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</si>
  <si>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</si>
  <si>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</si>
  <si>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Obmurovanie pätiek (niektorých) oceľových nosníkov z tvárnic YTONG  alebo ekvivalent a malty, hrúbky 100 mm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</si>
</sst>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6" fontId="11" fillId="0" borderId="91" xfId="0" applyNumberFormat="1" applyFont="1" applyBorder="1"/>
    <xf numFmtId="164" fontId="11" fillId="0" borderId="91" xfId="0" applyNumberFormat="1" applyFont="1" applyBorder="1"/>
    <xf numFmtId="165" fontId="5" fillId="0" borderId="0" xfId="0" applyNumberFormat="1" applyFont="1" applyAlignment="1">
      <alignment wrapText="1"/>
    </xf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  <xf numFmtId="0" fontId="5" fillId="2" borderId="2" xfId="0" applyFont="1" applyFill="1" applyBorder="1"/>
    <xf numFmtId="166" fontId="12" fillId="0" borderId="91" xfId="0" applyNumberFormat="1" applyFont="1" applyBorder="1"/>
    <xf numFmtId="0" fontId="5" fillId="2" borderId="0" xfId="0" applyFont="1" applyFill="1" applyAlignment="1">
      <alignment wrapText="1"/>
    </xf>
    <xf numFmtId="166" fontId="5" fillId="2" borderId="0" xfId="0" applyNumberFormat="1" applyFont="1" applyFill="1" applyAlignment="1">
      <alignment wrapText="1"/>
    </xf>
    <xf numFmtId="0" fontId="5" fillId="0" borderId="47" xfId="0" applyFont="1" applyFill="1" applyBorder="1"/>
    <xf numFmtId="164" fontId="5" fillId="0" borderId="0" xfId="0" applyNumberFormat="1" applyFont="1" applyFill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abSelected="1" workbookViewId="0">
      <selection activeCell="A7" sqref="A7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92" t="s">
        <v>12</v>
      </c>
      <c r="B7" s="179">
        <f>'SO 13573'!I105-Rekapitulácia!D7</f>
        <v>0</v>
      </c>
      <c r="C7" s="179">
        <f>'Kryci_list 13573'!J26</f>
        <v>0</v>
      </c>
      <c r="D7" s="179">
        <v>0</v>
      </c>
      <c r="E7" s="179">
        <f>'Kryci_list 13573'!J17</f>
        <v>0</v>
      </c>
      <c r="F7" s="179">
        <v>0</v>
      </c>
      <c r="G7" s="179">
        <f t="shared" ref="G7:G12" si="0">B7+C7+D7+E7+F7</f>
        <v>0</v>
      </c>
      <c r="K7">
        <f>'SO 13573'!K105</f>
        <v>0</v>
      </c>
      <c r="Q7">
        <v>30.126000000000001</v>
      </c>
    </row>
    <row r="8" spans="1:26" x14ac:dyDescent="0.25">
      <c r="A8" s="192" t="s">
        <v>13</v>
      </c>
      <c r="B8" s="179">
        <f>'SO 13575'!I57-Rekapitulácia!D8</f>
        <v>0</v>
      </c>
      <c r="C8" s="179">
        <f>'Kryci_list 13575'!J26</f>
        <v>0</v>
      </c>
      <c r="D8" s="179">
        <v>0</v>
      </c>
      <c r="E8" s="179">
        <f>'Kryci_list 13575'!J17</f>
        <v>0</v>
      </c>
      <c r="F8" s="179">
        <v>0</v>
      </c>
      <c r="G8" s="179">
        <f t="shared" si="0"/>
        <v>0</v>
      </c>
      <c r="K8">
        <f>'SO 13575'!K57</f>
        <v>0</v>
      </c>
      <c r="Q8">
        <v>30.126000000000001</v>
      </c>
    </row>
    <row r="9" spans="1:26" x14ac:dyDescent="0.25">
      <c r="A9" s="178" t="s">
        <v>14</v>
      </c>
      <c r="B9" s="179">
        <f>'SO 13606'!I104-Rekapitulácia!D9</f>
        <v>0</v>
      </c>
      <c r="C9" s="179">
        <f>'Kryci_list 13606'!J26</f>
        <v>0</v>
      </c>
      <c r="D9" s="179">
        <v>0</v>
      </c>
      <c r="E9" s="179">
        <f>'Kryci_list 13606'!J17</f>
        <v>0</v>
      </c>
      <c r="F9" s="179">
        <v>0</v>
      </c>
      <c r="G9" s="179">
        <f t="shared" si="0"/>
        <v>0</v>
      </c>
      <c r="K9">
        <f>'SO 13606'!K104</f>
        <v>0</v>
      </c>
      <c r="Q9">
        <v>30.126000000000001</v>
      </c>
    </row>
    <row r="10" spans="1:26" x14ac:dyDescent="0.25">
      <c r="A10" s="178" t="s">
        <v>15</v>
      </c>
      <c r="B10" s="179">
        <f>'SO 13609'!I67-Rekapitulácia!D10</f>
        <v>0</v>
      </c>
      <c r="C10" s="179">
        <f>'Kryci_list 13609'!J26</f>
        <v>0</v>
      </c>
      <c r="D10" s="179">
        <v>0</v>
      </c>
      <c r="E10" s="179">
        <f>'Kryci_list 13609'!J17</f>
        <v>0</v>
      </c>
      <c r="F10" s="179">
        <v>0</v>
      </c>
      <c r="G10" s="179">
        <f t="shared" si="0"/>
        <v>0</v>
      </c>
      <c r="K10">
        <f>'SO 13609'!K67</f>
        <v>0</v>
      </c>
      <c r="Q10">
        <v>30.126000000000001</v>
      </c>
    </row>
    <row r="11" spans="1:26" x14ac:dyDescent="0.25">
      <c r="A11" s="178" t="s">
        <v>16</v>
      </c>
      <c r="B11" s="179">
        <f>'SO 13614'!I61-Rekapitulácia!D11</f>
        <v>0</v>
      </c>
      <c r="C11" s="179">
        <f>'Kryci_list 13614'!J26</f>
        <v>0</v>
      </c>
      <c r="D11" s="179">
        <v>0</v>
      </c>
      <c r="E11" s="179">
        <f>'Kryci_list 13614'!J17</f>
        <v>0</v>
      </c>
      <c r="F11" s="179">
        <v>0</v>
      </c>
      <c r="G11" s="179">
        <f t="shared" si="0"/>
        <v>0</v>
      </c>
      <c r="K11">
        <f>'SO 13614'!K61</f>
        <v>0</v>
      </c>
      <c r="Q11">
        <v>30.126000000000001</v>
      </c>
    </row>
    <row r="12" spans="1:26" x14ac:dyDescent="0.25">
      <c r="A12" s="196" t="s">
        <v>17</v>
      </c>
      <c r="B12" s="76">
        <f>'SO 13615'!I36-Rekapitulácia!D12</f>
        <v>0</v>
      </c>
      <c r="C12" s="76">
        <f>'Kryci_list 13615'!J26</f>
        <v>0</v>
      </c>
      <c r="D12" s="76">
        <v>0</v>
      </c>
      <c r="E12" s="76">
        <f>'Kryci_list 13615'!J17</f>
        <v>0</v>
      </c>
      <c r="F12" s="76">
        <v>0</v>
      </c>
      <c r="G12" s="76">
        <f t="shared" si="0"/>
        <v>0</v>
      </c>
      <c r="K12">
        <f>'SO 13615'!K36</f>
        <v>0</v>
      </c>
      <c r="Q12">
        <v>30.126000000000001</v>
      </c>
    </row>
    <row r="13" spans="1:26" x14ac:dyDescent="0.25">
      <c r="A13" s="185" t="s">
        <v>609</v>
      </c>
      <c r="B13" s="186">
        <f>SUM(B7:B12)</f>
        <v>0</v>
      </c>
      <c r="C13" s="186">
        <f>SUM(C7:C12)</f>
        <v>0</v>
      </c>
      <c r="D13" s="186">
        <f>SUM(D7:D12)</f>
        <v>0</v>
      </c>
      <c r="E13" s="186">
        <f>SUM(E7:E12)</f>
        <v>0</v>
      </c>
      <c r="F13" s="186">
        <f>SUM(F7:F12)</f>
        <v>0</v>
      </c>
      <c r="G13" s="186">
        <f>SUM(G7:G12)-SUM(Z7:Z12)</f>
        <v>0</v>
      </c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A14" s="183" t="s">
        <v>610</v>
      </c>
      <c r="B14" s="184">
        <f>G13-SUM(Rekapitulácia!K7:'Rekapitulácia'!K12)*1</f>
        <v>0</v>
      </c>
      <c r="C14" s="184"/>
      <c r="D14" s="184"/>
      <c r="E14" s="184"/>
      <c r="F14" s="184"/>
      <c r="G14" s="184">
        <f>ROUND(((ROUND(B14,2)*20)/100),2)*1</f>
        <v>0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5" t="s">
        <v>611</v>
      </c>
      <c r="B15" s="181">
        <f>(G13-B14)</f>
        <v>0</v>
      </c>
      <c r="C15" s="181"/>
      <c r="D15" s="181"/>
      <c r="E15" s="181"/>
      <c r="F15" s="181"/>
      <c r="G15" s="181">
        <f>ROUND(((ROUND(B15,2)*0)/100),2)</f>
        <v>0</v>
      </c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5" t="s">
        <v>612</v>
      </c>
      <c r="B16" s="181"/>
      <c r="C16" s="181"/>
      <c r="D16" s="181"/>
      <c r="E16" s="181"/>
      <c r="F16" s="181"/>
      <c r="G16" s="181">
        <f>SUM(G13:G15)</f>
        <v>0</v>
      </c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7" x14ac:dyDescent="0.25">
      <c r="A17" s="10"/>
      <c r="B17" s="182"/>
      <c r="C17" s="182"/>
      <c r="D17" s="182"/>
      <c r="E17" s="182"/>
      <c r="F17" s="182"/>
      <c r="G17" s="182"/>
    </row>
    <row r="18" spans="1:7" x14ac:dyDescent="0.25">
      <c r="A18" s="10"/>
      <c r="B18" s="182"/>
      <c r="C18" s="182"/>
      <c r="D18" s="182"/>
      <c r="E18" s="182"/>
      <c r="F18" s="182"/>
      <c r="G18" s="182"/>
    </row>
    <row r="19" spans="1:7" x14ac:dyDescent="0.25">
      <c r="A19" s="10"/>
      <c r="B19" s="182"/>
      <c r="C19" s="182"/>
      <c r="D19" s="182"/>
      <c r="E19" s="182"/>
      <c r="F19" s="182"/>
      <c r="G19" s="182"/>
    </row>
    <row r="20" spans="1:7" x14ac:dyDescent="0.25">
      <c r="A20" s="10"/>
      <c r="B20" s="182"/>
      <c r="C20" s="182"/>
      <c r="D20" s="182"/>
      <c r="E20" s="182"/>
      <c r="F20" s="182"/>
      <c r="G20" s="182"/>
    </row>
    <row r="21" spans="1:7" x14ac:dyDescent="0.25">
      <c r="A21" s="10"/>
      <c r="B21" s="182"/>
      <c r="C21" s="182"/>
      <c r="D21" s="182"/>
      <c r="E21" s="182"/>
      <c r="F21" s="182"/>
      <c r="G21" s="182"/>
    </row>
    <row r="22" spans="1:7" x14ac:dyDescent="0.25">
      <c r="A22" s="10"/>
      <c r="B22" s="182"/>
      <c r="C22" s="182"/>
      <c r="D22" s="182"/>
      <c r="E22" s="182"/>
      <c r="F22" s="182"/>
      <c r="G22" s="182"/>
    </row>
    <row r="23" spans="1:7" x14ac:dyDescent="0.25">
      <c r="A23" s="10"/>
      <c r="B23" s="182"/>
      <c r="C23" s="182"/>
      <c r="D23" s="182"/>
      <c r="E23" s="182"/>
      <c r="F23" s="182"/>
      <c r="G23" s="182"/>
    </row>
    <row r="24" spans="1:7" x14ac:dyDescent="0.25">
      <c r="A24" s="10"/>
      <c r="B24" s="182"/>
      <c r="C24" s="182"/>
      <c r="D24" s="182"/>
      <c r="E24" s="182"/>
      <c r="F24" s="182"/>
      <c r="G24" s="182"/>
    </row>
    <row r="25" spans="1:7" x14ac:dyDescent="0.25">
      <c r="A25" s="1"/>
      <c r="B25" s="148"/>
      <c r="C25" s="148"/>
      <c r="D25" s="148"/>
      <c r="E25" s="148"/>
      <c r="F25" s="148"/>
      <c r="G25" s="148"/>
    </row>
    <row r="26" spans="1:7" x14ac:dyDescent="0.25">
      <c r="A26" s="1"/>
      <c r="B26" s="148"/>
      <c r="C26" s="148"/>
      <c r="D26" s="148"/>
      <c r="E26" s="148"/>
      <c r="F26" s="148"/>
      <c r="G26" s="148"/>
    </row>
    <row r="27" spans="1:7" x14ac:dyDescent="0.25">
      <c r="A27" s="1"/>
      <c r="B27" s="148"/>
      <c r="C27" s="148"/>
      <c r="D27" s="148"/>
      <c r="E27" s="148"/>
      <c r="F27" s="148"/>
      <c r="G27" s="148"/>
    </row>
    <row r="28" spans="1:7" x14ac:dyDescent="0.25">
      <c r="A28" s="1"/>
      <c r="B28" s="148"/>
      <c r="C28" s="148"/>
      <c r="D28" s="148"/>
      <c r="E28" s="148"/>
      <c r="F28" s="148"/>
      <c r="G28" s="148"/>
    </row>
    <row r="29" spans="1:7" x14ac:dyDescent="0.25">
      <c r="A29" s="1"/>
      <c r="B29" s="148"/>
      <c r="C29" s="148"/>
      <c r="D29" s="148"/>
      <c r="E29" s="148"/>
      <c r="F29" s="148"/>
      <c r="G29" s="148"/>
    </row>
    <row r="30" spans="1:7" x14ac:dyDescent="0.25">
      <c r="A30" s="1"/>
      <c r="B30" s="148"/>
      <c r="C30" s="148"/>
      <c r="D30" s="148"/>
      <c r="E30" s="148"/>
      <c r="F30" s="148"/>
      <c r="G30" s="148"/>
    </row>
    <row r="31" spans="1:7" x14ac:dyDescent="0.25">
      <c r="A31" s="1"/>
      <c r="B31" s="148"/>
      <c r="C31" s="148"/>
      <c r="D31" s="148"/>
      <c r="E31" s="148"/>
      <c r="F31" s="148"/>
      <c r="G31" s="148"/>
    </row>
    <row r="32" spans="1:7" x14ac:dyDescent="0.25">
      <c r="A32" s="1"/>
      <c r="B32" s="148"/>
      <c r="C32" s="148"/>
      <c r="D32" s="148"/>
      <c r="E32" s="148"/>
      <c r="F32" s="148"/>
      <c r="G32" s="148"/>
    </row>
    <row r="33" spans="1:7" x14ac:dyDescent="0.25">
      <c r="A33" s="1"/>
      <c r="B33" s="148"/>
      <c r="C33" s="148"/>
      <c r="D33" s="148"/>
      <c r="E33" s="148"/>
      <c r="F33" s="148"/>
      <c r="G33" s="148"/>
    </row>
    <row r="34" spans="1:7" x14ac:dyDescent="0.25">
      <c r="A34" s="1"/>
      <c r="B34" s="148"/>
      <c r="C34" s="148"/>
      <c r="D34" s="148"/>
      <c r="E34" s="148"/>
      <c r="F34" s="148"/>
      <c r="G34" s="148"/>
    </row>
    <row r="35" spans="1:7" x14ac:dyDescent="0.25">
      <c r="A35" s="1"/>
      <c r="B35" s="148"/>
      <c r="C35" s="148"/>
      <c r="D35" s="148"/>
      <c r="E35" s="148"/>
      <c r="F35" s="148"/>
      <c r="G35" s="148"/>
    </row>
    <row r="36" spans="1:7" x14ac:dyDescent="0.25">
      <c r="A36" s="1"/>
      <c r="B36" s="148"/>
      <c r="C36" s="148"/>
      <c r="D36" s="148"/>
      <c r="E36" s="148"/>
      <c r="F36" s="148"/>
      <c r="G36" s="148"/>
    </row>
    <row r="37" spans="1:7" x14ac:dyDescent="0.25">
      <c r="B37" s="180"/>
      <c r="C37" s="180"/>
      <c r="D37" s="180"/>
      <c r="E37" s="180"/>
      <c r="F37" s="180"/>
      <c r="G37" s="180"/>
    </row>
    <row r="38" spans="1:7" x14ac:dyDescent="0.25">
      <c r="B38" s="180"/>
      <c r="C38" s="180"/>
      <c r="D38" s="180"/>
      <c r="E38" s="180"/>
      <c r="F38" s="180"/>
      <c r="G38" s="180"/>
    </row>
    <row r="39" spans="1:7" x14ac:dyDescent="0.25">
      <c r="B39" s="180"/>
      <c r="C39" s="180"/>
      <c r="D39" s="180"/>
      <c r="E39" s="180"/>
      <c r="F39" s="180"/>
      <c r="G39" s="180"/>
    </row>
    <row r="40" spans="1:7" x14ac:dyDescent="0.25">
      <c r="B40" s="180"/>
      <c r="C40" s="180"/>
      <c r="D40" s="180"/>
      <c r="E40" s="180"/>
      <c r="F40" s="180"/>
      <c r="G40" s="180"/>
    </row>
    <row r="41" spans="1:7" x14ac:dyDescent="0.25">
      <c r="B41" s="180"/>
      <c r="C41" s="180"/>
      <c r="D41" s="180"/>
      <c r="E41" s="180"/>
      <c r="F41" s="180"/>
      <c r="G41" s="180"/>
    </row>
    <row r="42" spans="1:7" x14ac:dyDescent="0.25">
      <c r="B42" s="180"/>
      <c r="C42" s="180"/>
      <c r="D42" s="180"/>
      <c r="E42" s="180"/>
      <c r="F42" s="180"/>
      <c r="G42" s="180"/>
    </row>
    <row r="43" spans="1:7" x14ac:dyDescent="0.25">
      <c r="B43" s="180"/>
      <c r="C43" s="180"/>
      <c r="D43" s="180"/>
      <c r="E43" s="180"/>
      <c r="F43" s="180"/>
      <c r="G43" s="180"/>
    </row>
    <row r="44" spans="1:7" x14ac:dyDescent="0.25">
      <c r="B44" s="180"/>
      <c r="C44" s="180"/>
      <c r="D44" s="180"/>
      <c r="E44" s="180"/>
      <c r="F44" s="180"/>
      <c r="G44" s="180"/>
    </row>
    <row r="45" spans="1:7" x14ac:dyDescent="0.25">
      <c r="B45" s="180"/>
      <c r="C45" s="180"/>
      <c r="D45" s="180"/>
      <c r="E45" s="180"/>
      <c r="F45" s="180"/>
      <c r="G45" s="180"/>
    </row>
    <row r="46" spans="1:7" x14ac:dyDescent="0.25">
      <c r="B46" s="180"/>
      <c r="C46" s="180"/>
      <c r="D46" s="180"/>
      <c r="E46" s="180"/>
      <c r="F46" s="180"/>
      <c r="G46" s="180"/>
    </row>
    <row r="47" spans="1:7" x14ac:dyDescent="0.25">
      <c r="B47" s="180"/>
      <c r="C47" s="180"/>
      <c r="D47" s="180"/>
      <c r="E47" s="180"/>
      <c r="F47" s="180"/>
      <c r="G47" s="180"/>
    </row>
    <row r="48" spans="1:7" x14ac:dyDescent="0.25">
      <c r="B48" s="180"/>
      <c r="C48" s="180"/>
      <c r="D48" s="180"/>
      <c r="E48" s="180"/>
      <c r="F48" s="180"/>
      <c r="G48" s="180"/>
    </row>
    <row r="49" spans="2:7" x14ac:dyDescent="0.25">
      <c r="B49" s="180"/>
      <c r="C49" s="180"/>
      <c r="D49" s="180"/>
      <c r="E49" s="180"/>
      <c r="F49" s="180"/>
      <c r="G49" s="180"/>
    </row>
    <row r="50" spans="2:7" x14ac:dyDescent="0.25">
      <c r="B50" s="180"/>
      <c r="C50" s="180"/>
      <c r="D50" s="180"/>
      <c r="E50" s="180"/>
      <c r="F50" s="180"/>
      <c r="G50" s="180"/>
    </row>
    <row r="51" spans="2:7" x14ac:dyDescent="0.25">
      <c r="B51" s="180"/>
      <c r="C51" s="180"/>
      <c r="D51" s="180"/>
      <c r="E51" s="180"/>
      <c r="F51" s="180"/>
      <c r="G51" s="180"/>
    </row>
    <row r="52" spans="2:7" x14ac:dyDescent="0.25">
      <c r="B52" s="180"/>
      <c r="C52" s="180"/>
      <c r="D52" s="180"/>
      <c r="E52" s="180"/>
      <c r="F52" s="180"/>
      <c r="G52" s="180"/>
    </row>
    <row r="53" spans="2:7" x14ac:dyDescent="0.25">
      <c r="B53" s="180"/>
      <c r="C53" s="180"/>
      <c r="D53" s="180"/>
      <c r="E53" s="180"/>
      <c r="F53" s="180"/>
      <c r="G53" s="180"/>
    </row>
    <row r="54" spans="2:7" x14ac:dyDescent="0.25">
      <c r="B54" s="180"/>
      <c r="C54" s="180"/>
      <c r="D54" s="180"/>
      <c r="E54" s="180"/>
      <c r="F54" s="180"/>
      <c r="G54" s="180"/>
    </row>
    <row r="55" spans="2:7" x14ac:dyDescent="0.25">
      <c r="B55" s="180"/>
      <c r="C55" s="180"/>
      <c r="D55" s="180"/>
      <c r="E55" s="180"/>
      <c r="F55" s="180"/>
      <c r="G55" s="180"/>
    </row>
    <row r="56" spans="2:7" x14ac:dyDescent="0.25">
      <c r="B56" s="180"/>
      <c r="C56" s="180"/>
      <c r="D56" s="180"/>
      <c r="E56" s="180"/>
      <c r="F56" s="180"/>
      <c r="G56" s="180"/>
    </row>
    <row r="57" spans="2:7" x14ac:dyDescent="0.25">
      <c r="B57" s="180"/>
      <c r="C57" s="180"/>
      <c r="D57" s="180"/>
      <c r="E57" s="180"/>
      <c r="F57" s="180"/>
      <c r="G57" s="180"/>
    </row>
    <row r="58" spans="2:7" x14ac:dyDescent="0.25">
      <c r="B58" s="180"/>
      <c r="C58" s="180"/>
      <c r="D58" s="180"/>
      <c r="E58" s="180"/>
      <c r="F58" s="180"/>
      <c r="G58" s="180"/>
    </row>
    <row r="59" spans="2:7" x14ac:dyDescent="0.25">
      <c r="B59" s="180"/>
      <c r="C59" s="180"/>
      <c r="D59" s="180"/>
      <c r="E59" s="180"/>
      <c r="F59" s="180"/>
      <c r="G59" s="180"/>
    </row>
    <row r="60" spans="2:7" x14ac:dyDescent="0.25">
      <c r="B60" s="180"/>
      <c r="C60" s="180"/>
      <c r="D60" s="180"/>
      <c r="E60" s="180"/>
      <c r="F60" s="180"/>
      <c r="G60" s="180"/>
    </row>
    <row r="61" spans="2:7" x14ac:dyDescent="0.25">
      <c r="B61" s="180"/>
      <c r="C61" s="180"/>
      <c r="D61" s="180"/>
      <c r="E61" s="180"/>
      <c r="F61" s="180"/>
      <c r="G61" s="180"/>
    </row>
    <row r="62" spans="2:7" x14ac:dyDescent="0.25">
      <c r="B62" s="180"/>
      <c r="C62" s="180"/>
      <c r="D62" s="180"/>
      <c r="E62" s="180"/>
      <c r="F62" s="180"/>
      <c r="G62" s="180"/>
    </row>
    <row r="63" spans="2:7" x14ac:dyDescent="0.25">
      <c r="B63" s="180"/>
      <c r="C63" s="180"/>
      <c r="D63" s="180"/>
      <c r="E63" s="180"/>
      <c r="F63" s="180"/>
      <c r="G63" s="180"/>
    </row>
    <row r="64" spans="2:7" x14ac:dyDescent="0.25">
      <c r="B64" s="180"/>
      <c r="C64" s="180"/>
      <c r="D64" s="180"/>
      <c r="E64" s="180"/>
      <c r="F64" s="180"/>
      <c r="G64" s="180"/>
    </row>
    <row r="65" spans="2:7" x14ac:dyDescent="0.25">
      <c r="B65" s="180"/>
      <c r="C65" s="180"/>
      <c r="D65" s="180"/>
      <c r="E65" s="180"/>
      <c r="F65" s="180"/>
      <c r="G65" s="180"/>
    </row>
    <row r="66" spans="2:7" x14ac:dyDescent="0.25">
      <c r="B66" s="180"/>
      <c r="C66" s="180"/>
      <c r="D66" s="180"/>
      <c r="E66" s="180"/>
      <c r="F66" s="180"/>
      <c r="G66" s="180"/>
    </row>
    <row r="67" spans="2:7" x14ac:dyDescent="0.25">
      <c r="B67" s="180"/>
      <c r="C67" s="180"/>
      <c r="D67" s="180"/>
      <c r="E67" s="180"/>
      <c r="F67" s="180"/>
      <c r="G67" s="180"/>
    </row>
    <row r="68" spans="2:7" x14ac:dyDescent="0.25">
      <c r="B68" s="180"/>
      <c r="C68" s="180"/>
      <c r="D68" s="180"/>
      <c r="E68" s="180"/>
      <c r="F68" s="180"/>
      <c r="G68" s="180"/>
    </row>
    <row r="69" spans="2:7" x14ac:dyDescent="0.25">
      <c r="B69" s="180"/>
      <c r="C69" s="180"/>
      <c r="D69" s="180"/>
      <c r="E69" s="180"/>
      <c r="F69" s="180"/>
      <c r="G69" s="180"/>
    </row>
    <row r="70" spans="2:7" x14ac:dyDescent="0.25">
      <c r="B70" s="180"/>
      <c r="C70" s="180"/>
      <c r="D70" s="180"/>
      <c r="E70" s="180"/>
      <c r="F70" s="180"/>
      <c r="G70" s="180"/>
    </row>
    <row r="71" spans="2:7" x14ac:dyDescent="0.25">
      <c r="B71" s="180"/>
      <c r="C71" s="180"/>
      <c r="D71" s="180"/>
      <c r="E71" s="180"/>
      <c r="F71" s="180"/>
      <c r="G71" s="180"/>
    </row>
    <row r="72" spans="2:7" x14ac:dyDescent="0.25">
      <c r="B72" s="180"/>
      <c r="C72" s="180"/>
      <c r="D72" s="180"/>
      <c r="E72" s="180"/>
      <c r="F72" s="180"/>
      <c r="G72" s="180"/>
    </row>
    <row r="73" spans="2:7" x14ac:dyDescent="0.25">
      <c r="B73" s="180"/>
      <c r="C73" s="180"/>
      <c r="D73" s="180"/>
      <c r="E73" s="180"/>
      <c r="F73" s="180"/>
      <c r="G73" s="180"/>
    </row>
    <row r="74" spans="2:7" x14ac:dyDescent="0.25">
      <c r="B74" s="180"/>
      <c r="C74" s="180"/>
      <c r="D74" s="180"/>
      <c r="E74" s="180"/>
      <c r="F74" s="180"/>
      <c r="G74" s="180"/>
    </row>
    <row r="75" spans="2:7" x14ac:dyDescent="0.25">
      <c r="B75" s="180"/>
      <c r="C75" s="180"/>
      <c r="D75" s="180"/>
      <c r="E75" s="180"/>
      <c r="F75" s="180"/>
      <c r="G75" s="180"/>
    </row>
    <row r="76" spans="2:7" x14ac:dyDescent="0.25">
      <c r="B76" s="180"/>
      <c r="C76" s="180"/>
      <c r="D76" s="180"/>
      <c r="E76" s="180"/>
      <c r="F76" s="180"/>
      <c r="G76" s="180"/>
    </row>
    <row r="77" spans="2:7" x14ac:dyDescent="0.25">
      <c r="B77" s="180"/>
      <c r="C77" s="180"/>
      <c r="D77" s="180"/>
      <c r="E77" s="180"/>
      <c r="F77" s="180"/>
      <c r="G77" s="180"/>
    </row>
    <row r="78" spans="2:7" x14ac:dyDescent="0.25">
      <c r="B78" s="180"/>
      <c r="C78" s="180"/>
      <c r="D78" s="180"/>
      <c r="E78" s="180"/>
      <c r="F78" s="180"/>
      <c r="G78" s="180"/>
    </row>
    <row r="79" spans="2:7" x14ac:dyDescent="0.25">
      <c r="B79" s="180"/>
      <c r="C79" s="180"/>
      <c r="D79" s="180"/>
      <c r="E79" s="180"/>
      <c r="F79" s="180"/>
      <c r="G79" s="180"/>
    </row>
    <row r="80" spans="2:7" x14ac:dyDescent="0.25">
      <c r="B80" s="180"/>
      <c r="C80" s="180"/>
      <c r="D80" s="180"/>
      <c r="E80" s="180"/>
      <c r="F80" s="180"/>
      <c r="G80" s="180"/>
    </row>
    <row r="81" spans="2:7" x14ac:dyDescent="0.25">
      <c r="B81" s="180"/>
      <c r="C81" s="180"/>
      <c r="D81" s="180"/>
      <c r="E81" s="180"/>
      <c r="F81" s="180"/>
      <c r="G81" s="180"/>
    </row>
    <row r="82" spans="2:7" x14ac:dyDescent="0.25">
      <c r="B82" s="180"/>
      <c r="C82" s="180"/>
      <c r="D82" s="180"/>
      <c r="E82" s="180"/>
      <c r="F82" s="180"/>
      <c r="G82" s="180"/>
    </row>
    <row r="83" spans="2:7" x14ac:dyDescent="0.25">
      <c r="B83" s="180"/>
      <c r="C83" s="180"/>
      <c r="D83" s="180"/>
      <c r="E83" s="180"/>
      <c r="F83" s="180"/>
      <c r="G83" s="180"/>
    </row>
    <row r="84" spans="2:7" x14ac:dyDescent="0.25">
      <c r="B84" s="180"/>
      <c r="C84" s="180"/>
      <c r="D84" s="180"/>
      <c r="E84" s="180"/>
      <c r="F84" s="180"/>
      <c r="G84" s="180"/>
    </row>
    <row r="85" spans="2:7" x14ac:dyDescent="0.25">
      <c r="B85" s="180"/>
      <c r="C85" s="180"/>
      <c r="D85" s="180"/>
      <c r="E85" s="180"/>
      <c r="F85" s="180"/>
      <c r="G85" s="180"/>
    </row>
    <row r="86" spans="2:7" x14ac:dyDescent="0.25">
      <c r="B86" s="180"/>
      <c r="C86" s="180"/>
      <c r="D86" s="180"/>
      <c r="E86" s="180"/>
      <c r="F86" s="180"/>
      <c r="G86" s="180"/>
    </row>
    <row r="87" spans="2:7" x14ac:dyDescent="0.25">
      <c r="B87" s="180"/>
      <c r="C87" s="180"/>
      <c r="D87" s="180"/>
      <c r="E87" s="180"/>
      <c r="F87" s="180"/>
      <c r="G87" s="180"/>
    </row>
    <row r="88" spans="2:7" x14ac:dyDescent="0.25">
      <c r="B88" s="180"/>
      <c r="C88" s="180"/>
      <c r="D88" s="180"/>
      <c r="E88" s="180"/>
      <c r="F88" s="180"/>
      <c r="G88" s="180"/>
    </row>
    <row r="89" spans="2:7" x14ac:dyDescent="0.25">
      <c r="B89" s="180"/>
      <c r="C89" s="180"/>
      <c r="D89" s="180"/>
      <c r="E89" s="180"/>
      <c r="F89" s="180"/>
      <c r="G89" s="180"/>
    </row>
    <row r="90" spans="2:7" x14ac:dyDescent="0.25">
      <c r="B90" s="180"/>
      <c r="C90" s="180"/>
      <c r="D90" s="180"/>
      <c r="E90" s="180"/>
      <c r="F90" s="180"/>
      <c r="G90" s="180"/>
    </row>
    <row r="91" spans="2:7" x14ac:dyDescent="0.25">
      <c r="B91" s="180"/>
      <c r="C91" s="180"/>
      <c r="D91" s="180"/>
      <c r="E91" s="180"/>
      <c r="F91" s="180"/>
      <c r="G91" s="180"/>
    </row>
    <row r="92" spans="2:7" x14ac:dyDescent="0.25">
      <c r="B92" s="180"/>
      <c r="C92" s="180"/>
      <c r="D92" s="180"/>
      <c r="E92" s="180"/>
      <c r="F92" s="180"/>
      <c r="G92" s="180"/>
    </row>
    <row r="93" spans="2:7" x14ac:dyDescent="0.25">
      <c r="B93" s="180"/>
      <c r="C93" s="180"/>
      <c r="D93" s="180"/>
      <c r="E93" s="180"/>
      <c r="F93" s="180"/>
      <c r="G93" s="180"/>
    </row>
    <row r="94" spans="2:7" x14ac:dyDescent="0.25">
      <c r="B94" s="180"/>
      <c r="C94" s="180"/>
      <c r="D94" s="180"/>
      <c r="E94" s="180"/>
      <c r="F94" s="180"/>
      <c r="G94" s="180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26</v>
      </c>
      <c r="B1" s="143"/>
      <c r="C1" s="143"/>
      <c r="D1" s="144" t="s">
        <v>23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21</v>
      </c>
      <c r="E2" s="143"/>
      <c r="F2" s="143"/>
    </row>
    <row r="3" spans="1:26" x14ac:dyDescent="0.25">
      <c r="A3" s="144" t="s">
        <v>29</v>
      </c>
      <c r="B3" s="143"/>
      <c r="C3" s="143"/>
      <c r="D3" s="144" t="s">
        <v>67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247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68</v>
      </c>
      <c r="B8" s="143"/>
      <c r="C8" s="143"/>
      <c r="D8" s="143"/>
      <c r="E8" s="143"/>
      <c r="F8" s="143"/>
    </row>
    <row r="9" spans="1:26" x14ac:dyDescent="0.25">
      <c r="A9" s="146" t="s">
        <v>64</v>
      </c>
      <c r="B9" s="146" t="s">
        <v>58</v>
      </c>
      <c r="C9" s="146" t="s">
        <v>59</v>
      </c>
      <c r="D9" s="146" t="s">
        <v>36</v>
      </c>
      <c r="E9" s="146" t="s">
        <v>65</v>
      </c>
      <c r="F9" s="146" t="s">
        <v>66</v>
      </c>
    </row>
    <row r="10" spans="1:26" x14ac:dyDescent="0.25">
      <c r="A10" s="153" t="s">
        <v>69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73</v>
      </c>
      <c r="B11" s="156">
        <f>'SO 13606'!L19</f>
        <v>0</v>
      </c>
      <c r="C11" s="156">
        <f>'SO 13606'!M19</f>
        <v>0</v>
      </c>
      <c r="D11" s="156">
        <f>'SO 13606'!I19</f>
        <v>0</v>
      </c>
      <c r="E11" s="157">
        <f>'SO 13606'!P19</f>
        <v>0</v>
      </c>
      <c r="F11" s="157">
        <f>'SO 13606'!S19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2" t="s">
        <v>69</v>
      </c>
      <c r="B12" s="158">
        <f>'SO 13606'!L21</f>
        <v>0</v>
      </c>
      <c r="C12" s="158">
        <f>'SO 13606'!M21</f>
        <v>0</v>
      </c>
      <c r="D12" s="158">
        <f>'SO 13606'!I21</f>
        <v>0</v>
      </c>
      <c r="E12" s="159">
        <f>'SO 13606'!P21</f>
        <v>0</v>
      </c>
      <c r="F12" s="159">
        <f>'SO 13606'!S21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48"/>
      <c r="C13" s="148"/>
      <c r="D13" s="148"/>
      <c r="E13" s="147"/>
      <c r="F13" s="147"/>
    </row>
    <row r="14" spans="1:26" x14ac:dyDescent="0.25">
      <c r="A14" s="2" t="s">
        <v>75</v>
      </c>
      <c r="B14" s="158"/>
      <c r="C14" s="156"/>
      <c r="D14" s="156"/>
      <c r="E14" s="157"/>
      <c r="F14" s="157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55" t="s">
        <v>248</v>
      </c>
      <c r="B15" s="156">
        <f>'SO 13606'!L34</f>
        <v>0</v>
      </c>
      <c r="C15" s="156">
        <f>'SO 13606'!M34</f>
        <v>0</v>
      </c>
      <c r="D15" s="156">
        <f>'SO 13606'!I34</f>
        <v>0</v>
      </c>
      <c r="E15" s="157">
        <f>'SO 13606'!P34</f>
        <v>0.01</v>
      </c>
      <c r="F15" s="157">
        <f>'SO 13606'!S34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155" t="s">
        <v>249</v>
      </c>
      <c r="B16" s="156">
        <f>'SO 13606'!L47</f>
        <v>0</v>
      </c>
      <c r="C16" s="156">
        <f>'SO 13606'!M47</f>
        <v>0</v>
      </c>
      <c r="D16" s="156">
        <f>'SO 13606'!I47</f>
        <v>0</v>
      </c>
      <c r="E16" s="157">
        <f>'SO 13606'!P47</f>
        <v>0.09</v>
      </c>
      <c r="F16" s="157">
        <f>'SO 13606'!S47</f>
        <v>0</v>
      </c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x14ac:dyDescent="0.25">
      <c r="A17" s="155" t="s">
        <v>250</v>
      </c>
      <c r="B17" s="156">
        <f>'SO 13606'!L69</f>
        <v>0</v>
      </c>
      <c r="C17" s="156">
        <f>'SO 13606'!M69</f>
        <v>0</v>
      </c>
      <c r="D17" s="156">
        <f>'SO 13606'!I69</f>
        <v>0</v>
      </c>
      <c r="E17" s="157">
        <f>'SO 13606'!P69</f>
        <v>0.15</v>
      </c>
      <c r="F17" s="157">
        <f>'SO 13606'!S69</f>
        <v>0</v>
      </c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x14ac:dyDescent="0.25">
      <c r="A18" s="155" t="s">
        <v>251</v>
      </c>
      <c r="B18" s="156">
        <f>'SO 13606'!L101</f>
        <v>0</v>
      </c>
      <c r="C18" s="156">
        <f>'SO 13606'!M101</f>
        <v>0</v>
      </c>
      <c r="D18" s="156">
        <f>'SO 13606'!I101</f>
        <v>0</v>
      </c>
      <c r="E18" s="157">
        <f>'SO 13606'!P101</f>
        <v>0.05</v>
      </c>
      <c r="F18" s="157">
        <f>'SO 13606'!S101</f>
        <v>0</v>
      </c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x14ac:dyDescent="0.25">
      <c r="A19" s="2" t="s">
        <v>75</v>
      </c>
      <c r="B19" s="158">
        <f>'SO 13606'!L103</f>
        <v>0</v>
      </c>
      <c r="C19" s="158">
        <f>'SO 13606'!M103</f>
        <v>0</v>
      </c>
      <c r="D19" s="158">
        <f>'SO 13606'!I103</f>
        <v>0</v>
      </c>
      <c r="E19" s="159">
        <f>'SO 13606'!P103</f>
        <v>0.3</v>
      </c>
      <c r="F19" s="159">
        <f>'SO 13606'!S103</f>
        <v>0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x14ac:dyDescent="0.25">
      <c r="A20" s="1"/>
      <c r="B20" s="148"/>
      <c r="C20" s="148"/>
      <c r="D20" s="148"/>
      <c r="E20" s="147"/>
      <c r="F20" s="147"/>
    </row>
    <row r="21" spans="1:26" x14ac:dyDescent="0.25">
      <c r="A21" s="2" t="s">
        <v>87</v>
      </c>
      <c r="B21" s="158">
        <f>'SO 13606'!L104</f>
        <v>0</v>
      </c>
      <c r="C21" s="158">
        <f>'SO 13606'!M104</f>
        <v>0</v>
      </c>
      <c r="D21" s="158">
        <f>'SO 13606'!I104</f>
        <v>0</v>
      </c>
      <c r="E21" s="159">
        <f>'SO 13606'!P104</f>
        <v>0.3</v>
      </c>
      <c r="F21" s="159">
        <f>'SO 13606'!S104</f>
        <v>0</v>
      </c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x14ac:dyDescent="0.25">
      <c r="A22" s="1"/>
      <c r="B22" s="148"/>
      <c r="C22" s="148"/>
      <c r="D22" s="148"/>
      <c r="E22" s="147"/>
      <c r="F22" s="147"/>
    </row>
    <row r="23" spans="1:26" x14ac:dyDescent="0.25">
      <c r="A23" s="1"/>
      <c r="B23" s="148"/>
      <c r="C23" s="148"/>
      <c r="D23" s="148"/>
      <c r="E23" s="147"/>
      <c r="F23" s="147"/>
    </row>
    <row r="24" spans="1:26" x14ac:dyDescent="0.25">
      <c r="A24" s="1"/>
      <c r="B24" s="148"/>
      <c r="C24" s="148"/>
      <c r="D24" s="148"/>
      <c r="E24" s="147"/>
      <c r="F24" s="147"/>
    </row>
    <row r="25" spans="1:26" x14ac:dyDescent="0.25">
      <c r="A25" s="1"/>
      <c r="B25" s="148"/>
      <c r="C25" s="148"/>
      <c r="D25" s="148"/>
      <c r="E25" s="147"/>
      <c r="F25" s="147"/>
    </row>
    <row r="26" spans="1:26" x14ac:dyDescent="0.25">
      <c r="A26" s="1"/>
      <c r="B26" s="148"/>
      <c r="C26" s="148"/>
      <c r="D26" s="148"/>
      <c r="E26" s="147"/>
      <c r="F26" s="147"/>
    </row>
    <row r="27" spans="1:26" x14ac:dyDescent="0.25">
      <c r="A27" s="1"/>
      <c r="B27" s="148"/>
      <c r="C27" s="148"/>
      <c r="D27" s="148"/>
      <c r="E27" s="147"/>
      <c r="F27" s="147"/>
    </row>
    <row r="28" spans="1:26" x14ac:dyDescent="0.25">
      <c r="A28" s="1"/>
      <c r="B28" s="148"/>
      <c r="C28" s="148"/>
      <c r="D28" s="148"/>
      <c r="E28" s="147"/>
      <c r="F28" s="147"/>
    </row>
    <row r="29" spans="1:26" x14ac:dyDescent="0.25">
      <c r="A29" s="1"/>
      <c r="B29" s="148"/>
      <c r="C29" s="148"/>
      <c r="D29" s="148"/>
      <c r="E29" s="147"/>
      <c r="F29" s="147"/>
    </row>
    <row r="30" spans="1:26" x14ac:dyDescent="0.25">
      <c r="A30" s="1"/>
      <c r="B30" s="148"/>
      <c r="C30" s="148"/>
      <c r="D30" s="148"/>
      <c r="E30" s="147"/>
      <c r="F30" s="147"/>
    </row>
    <row r="31" spans="1:26" x14ac:dyDescent="0.25">
      <c r="A31" s="1"/>
      <c r="B31" s="148"/>
      <c r="C31" s="148"/>
      <c r="D31" s="148"/>
      <c r="E31" s="147"/>
      <c r="F31" s="147"/>
    </row>
    <row r="32" spans="1:2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workbookViewId="0">
      <pane ySplit="8" topLeftCell="A95" activePane="bottomLeft" state="frozen"/>
      <selection pane="bottomLeft" activeCell="G11" sqref="G11:G102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26</v>
      </c>
      <c r="C1" s="3"/>
      <c r="D1" s="3"/>
      <c r="E1" s="5" t="s">
        <v>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31</v>
      </c>
      <c r="C2" s="3"/>
      <c r="D2" s="3"/>
      <c r="E2" s="5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29</v>
      </c>
      <c r="C3" s="3"/>
      <c r="D3" s="3"/>
      <c r="E3" s="5" t="s">
        <v>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247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88</v>
      </c>
      <c r="B8" s="163" t="s">
        <v>89</v>
      </c>
      <c r="C8" s="163" t="s">
        <v>90</v>
      </c>
      <c r="D8" s="163" t="s">
        <v>91</v>
      </c>
      <c r="E8" s="163" t="s">
        <v>92</v>
      </c>
      <c r="F8" s="163" t="s">
        <v>93</v>
      </c>
      <c r="G8" s="163" t="s">
        <v>94</v>
      </c>
      <c r="H8" s="163" t="s">
        <v>59</v>
      </c>
      <c r="I8" s="163" t="s">
        <v>95</v>
      </c>
      <c r="J8" s="163"/>
      <c r="K8" s="163"/>
      <c r="L8" s="163"/>
      <c r="M8" s="163"/>
      <c r="N8" s="163"/>
      <c r="O8" s="163"/>
      <c r="P8" s="163" t="s">
        <v>96</v>
      </c>
      <c r="Q8" s="160"/>
      <c r="R8" s="160"/>
      <c r="S8" s="163" t="s">
        <v>97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69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73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70"/>
      <c r="B11" s="167" t="s">
        <v>138</v>
      </c>
      <c r="C11" s="171" t="s">
        <v>252</v>
      </c>
      <c r="D11" s="167" t="s">
        <v>253</v>
      </c>
      <c r="E11" s="167" t="s">
        <v>172</v>
      </c>
      <c r="F11" s="168">
        <v>20</v>
      </c>
      <c r="G11" s="169"/>
      <c r="H11" s="169"/>
      <c r="I11" s="169">
        <f t="shared" ref="I11:I18" si="0">ROUND(F11*(G11+H11),2)</f>
        <v>0</v>
      </c>
      <c r="J11" s="167">
        <f t="shared" ref="J11:J18" si="1">ROUND(F11*(N11),2)</f>
        <v>346</v>
      </c>
      <c r="K11" s="1">
        <f t="shared" ref="K11:K18" si="2">ROUND(F11*(O11),2)</f>
        <v>0</v>
      </c>
      <c r="L11" s="1">
        <f t="shared" ref="L11:L18" si="3">ROUND(F11*(G11),2)</f>
        <v>0</v>
      </c>
      <c r="M11" s="1"/>
      <c r="N11" s="1">
        <v>17.3</v>
      </c>
      <c r="O11" s="1"/>
      <c r="P11" s="166"/>
      <c r="Q11" s="172"/>
      <c r="R11" s="172"/>
      <c r="S11" s="166"/>
      <c r="Z11">
        <v>0</v>
      </c>
    </row>
    <row r="12" spans="1:26" ht="24.95" customHeight="1" x14ac:dyDescent="0.25">
      <c r="A12" s="170"/>
      <c r="B12" s="167" t="s">
        <v>138</v>
      </c>
      <c r="C12" s="171" t="s">
        <v>254</v>
      </c>
      <c r="D12" s="167" t="s">
        <v>255</v>
      </c>
      <c r="E12" s="167" t="s">
        <v>143</v>
      </c>
      <c r="F12" s="168">
        <v>2.2000000000000002</v>
      </c>
      <c r="G12" s="169"/>
      <c r="H12" s="169"/>
      <c r="I12" s="169">
        <f t="shared" si="0"/>
        <v>0</v>
      </c>
      <c r="J12" s="167">
        <f t="shared" si="1"/>
        <v>43.36</v>
      </c>
      <c r="K12" s="1">
        <f t="shared" si="2"/>
        <v>0</v>
      </c>
      <c r="L12" s="1">
        <f t="shared" si="3"/>
        <v>0</v>
      </c>
      <c r="M12" s="1"/>
      <c r="N12" s="1">
        <v>19.71</v>
      </c>
      <c r="O12" s="1"/>
      <c r="P12" s="166"/>
      <c r="Q12" s="172"/>
      <c r="R12" s="172"/>
      <c r="S12" s="166"/>
      <c r="Z12">
        <v>0</v>
      </c>
    </row>
    <row r="13" spans="1:26" ht="24.95" customHeight="1" x14ac:dyDescent="0.25">
      <c r="A13" s="170"/>
      <c r="B13" s="167" t="s">
        <v>138</v>
      </c>
      <c r="C13" s="171" t="s">
        <v>141</v>
      </c>
      <c r="D13" s="167" t="s">
        <v>256</v>
      </c>
      <c r="E13" s="167" t="s">
        <v>143</v>
      </c>
      <c r="F13" s="168">
        <v>11</v>
      </c>
      <c r="G13" s="169"/>
      <c r="H13" s="169"/>
      <c r="I13" s="169">
        <f t="shared" si="0"/>
        <v>0</v>
      </c>
      <c r="J13" s="167">
        <f t="shared" si="1"/>
        <v>129.69</v>
      </c>
      <c r="K13" s="1">
        <f t="shared" si="2"/>
        <v>0</v>
      </c>
      <c r="L13" s="1">
        <f t="shared" si="3"/>
        <v>0</v>
      </c>
      <c r="M13" s="1"/>
      <c r="N13" s="1">
        <v>11.79</v>
      </c>
      <c r="O13" s="1"/>
      <c r="P13" s="166"/>
      <c r="Q13" s="172"/>
      <c r="R13" s="172"/>
      <c r="S13" s="166"/>
      <c r="Z13">
        <v>0</v>
      </c>
    </row>
    <row r="14" spans="1:26" ht="24.95" customHeight="1" x14ac:dyDescent="0.25">
      <c r="A14" s="170"/>
      <c r="B14" s="167" t="s">
        <v>138</v>
      </c>
      <c r="C14" s="171" t="s">
        <v>144</v>
      </c>
      <c r="D14" s="167" t="s">
        <v>257</v>
      </c>
      <c r="E14" s="167" t="s">
        <v>143</v>
      </c>
      <c r="F14" s="168">
        <v>2.2000000000000002</v>
      </c>
      <c r="G14" s="169"/>
      <c r="H14" s="169"/>
      <c r="I14" s="169">
        <f t="shared" si="0"/>
        <v>0</v>
      </c>
      <c r="J14" s="167">
        <f t="shared" si="1"/>
        <v>0.84</v>
      </c>
      <c r="K14" s="1">
        <f t="shared" si="2"/>
        <v>0</v>
      </c>
      <c r="L14" s="1">
        <f t="shared" si="3"/>
        <v>0</v>
      </c>
      <c r="M14" s="1"/>
      <c r="N14" s="1">
        <v>0.38</v>
      </c>
      <c r="O14" s="1"/>
      <c r="P14" s="166"/>
      <c r="Q14" s="172"/>
      <c r="R14" s="172"/>
      <c r="S14" s="166"/>
      <c r="Z14">
        <v>0</v>
      </c>
    </row>
    <row r="15" spans="1:26" ht="24.95" customHeight="1" x14ac:dyDescent="0.25">
      <c r="A15" s="170"/>
      <c r="B15" s="167" t="s">
        <v>138</v>
      </c>
      <c r="C15" s="171" t="s">
        <v>146</v>
      </c>
      <c r="D15" s="167" t="s">
        <v>258</v>
      </c>
      <c r="E15" s="167" t="s">
        <v>143</v>
      </c>
      <c r="F15" s="168">
        <v>2.2000000000000002</v>
      </c>
      <c r="G15" s="169"/>
      <c r="H15" s="169"/>
      <c r="I15" s="169">
        <f t="shared" si="0"/>
        <v>0</v>
      </c>
      <c r="J15" s="167">
        <f t="shared" si="1"/>
        <v>19.579999999999998</v>
      </c>
      <c r="K15" s="1">
        <f t="shared" si="2"/>
        <v>0</v>
      </c>
      <c r="L15" s="1">
        <f t="shared" si="3"/>
        <v>0</v>
      </c>
      <c r="M15" s="1"/>
      <c r="N15" s="1">
        <v>8.9</v>
      </c>
      <c r="O15" s="1"/>
      <c r="P15" s="166"/>
      <c r="Q15" s="172"/>
      <c r="R15" s="172"/>
      <c r="S15" s="166"/>
      <c r="Z15">
        <v>0</v>
      </c>
    </row>
    <row r="16" spans="1:26" ht="24.95" customHeight="1" x14ac:dyDescent="0.25">
      <c r="A16" s="170"/>
      <c r="B16" s="167" t="s">
        <v>138</v>
      </c>
      <c r="C16" s="171" t="s">
        <v>148</v>
      </c>
      <c r="D16" s="167" t="s">
        <v>259</v>
      </c>
      <c r="E16" s="167" t="s">
        <v>143</v>
      </c>
      <c r="F16" s="168">
        <v>22</v>
      </c>
      <c r="G16" s="169"/>
      <c r="H16" s="169"/>
      <c r="I16" s="169">
        <f t="shared" si="0"/>
        <v>0</v>
      </c>
      <c r="J16" s="167">
        <f t="shared" si="1"/>
        <v>22</v>
      </c>
      <c r="K16" s="1">
        <f t="shared" si="2"/>
        <v>0</v>
      </c>
      <c r="L16" s="1">
        <f t="shared" si="3"/>
        <v>0</v>
      </c>
      <c r="M16" s="1"/>
      <c r="N16" s="1">
        <v>1</v>
      </c>
      <c r="O16" s="1"/>
      <c r="P16" s="166"/>
      <c r="Q16" s="172"/>
      <c r="R16" s="172"/>
      <c r="S16" s="166"/>
      <c r="Z16">
        <v>0</v>
      </c>
    </row>
    <row r="17" spans="1:26" ht="24.95" customHeight="1" x14ac:dyDescent="0.25">
      <c r="A17" s="170"/>
      <c r="B17" s="167" t="s">
        <v>138</v>
      </c>
      <c r="C17" s="171" t="s">
        <v>260</v>
      </c>
      <c r="D17" s="167" t="s">
        <v>261</v>
      </c>
      <c r="E17" s="167" t="s">
        <v>143</v>
      </c>
      <c r="F17" s="168">
        <v>2.2000000000000002</v>
      </c>
      <c r="G17" s="169"/>
      <c r="H17" s="169"/>
      <c r="I17" s="169">
        <f t="shared" si="0"/>
        <v>0</v>
      </c>
      <c r="J17" s="167">
        <f t="shared" si="1"/>
        <v>79.2</v>
      </c>
      <c r="K17" s="1">
        <f t="shared" si="2"/>
        <v>0</v>
      </c>
      <c r="L17" s="1">
        <f t="shared" si="3"/>
        <v>0</v>
      </c>
      <c r="M17" s="1"/>
      <c r="N17" s="1">
        <v>36</v>
      </c>
      <c r="O17" s="1"/>
      <c r="P17" s="166"/>
      <c r="Q17" s="172"/>
      <c r="R17" s="172"/>
      <c r="S17" s="166"/>
      <c r="Z17">
        <v>0</v>
      </c>
    </row>
    <row r="18" spans="1:26" ht="24.95" customHeight="1" x14ac:dyDescent="0.25">
      <c r="A18" s="170"/>
      <c r="B18" s="167" t="s">
        <v>138</v>
      </c>
      <c r="C18" s="171" t="s">
        <v>262</v>
      </c>
      <c r="D18" s="167" t="s">
        <v>263</v>
      </c>
      <c r="E18" s="167" t="s">
        <v>104</v>
      </c>
      <c r="F18" s="168">
        <v>1</v>
      </c>
      <c r="G18" s="169"/>
      <c r="H18" s="169"/>
      <c r="I18" s="169">
        <f t="shared" si="0"/>
        <v>0</v>
      </c>
      <c r="J18" s="167">
        <f t="shared" si="1"/>
        <v>125</v>
      </c>
      <c r="K18" s="1">
        <f t="shared" si="2"/>
        <v>0</v>
      </c>
      <c r="L18" s="1">
        <f t="shared" si="3"/>
        <v>0</v>
      </c>
      <c r="M18" s="1"/>
      <c r="N18" s="1">
        <v>125</v>
      </c>
      <c r="O18" s="1"/>
      <c r="P18" s="166"/>
      <c r="Q18" s="172"/>
      <c r="R18" s="172"/>
      <c r="S18" s="166"/>
      <c r="Z18">
        <v>0</v>
      </c>
    </row>
    <row r="19" spans="1:26" x14ac:dyDescent="0.25">
      <c r="A19" s="155"/>
      <c r="B19" s="155"/>
      <c r="C19" s="155"/>
      <c r="D19" s="155" t="s">
        <v>73</v>
      </c>
      <c r="E19" s="155"/>
      <c r="F19" s="166"/>
      <c r="G19" s="158"/>
      <c r="H19" s="158">
        <f>ROUND((SUM(M10:M18))/1,2)</f>
        <v>0</v>
      </c>
      <c r="I19" s="158">
        <f>ROUND((SUM(I10:I18))/1,2)</f>
        <v>0</v>
      </c>
      <c r="J19" s="155"/>
      <c r="K19" s="155"/>
      <c r="L19" s="155">
        <f>ROUND((SUM(L10:L18))/1,2)</f>
        <v>0</v>
      </c>
      <c r="M19" s="155">
        <f>ROUND((SUM(M10:M18))/1,2)</f>
        <v>0</v>
      </c>
      <c r="N19" s="155"/>
      <c r="O19" s="155"/>
      <c r="P19" s="173">
        <f>ROUND((SUM(P10:P18))/1,2)</f>
        <v>0</v>
      </c>
      <c r="Q19" s="152"/>
      <c r="R19" s="152"/>
      <c r="S19" s="173">
        <f>ROUND((SUM(S10:S18))/1,2)</f>
        <v>0</v>
      </c>
      <c r="T19" s="152"/>
      <c r="U19" s="152"/>
      <c r="V19" s="152"/>
      <c r="W19" s="152"/>
      <c r="X19" s="152"/>
      <c r="Y19" s="152"/>
      <c r="Z19" s="152"/>
    </row>
    <row r="20" spans="1:26" x14ac:dyDescent="0.25">
      <c r="A20" s="1"/>
      <c r="B20" s="1"/>
      <c r="C20" s="1"/>
      <c r="D20" s="1"/>
      <c r="E20" s="1"/>
      <c r="F20" s="162"/>
      <c r="G20" s="148"/>
      <c r="H20" s="148"/>
      <c r="I20" s="148"/>
      <c r="J20" s="1"/>
      <c r="K20" s="1"/>
      <c r="L20" s="1"/>
      <c r="M20" s="1"/>
      <c r="N20" s="1"/>
      <c r="O20" s="1"/>
      <c r="P20" s="1"/>
      <c r="S20" s="1"/>
    </row>
    <row r="21" spans="1:26" x14ac:dyDescent="0.25">
      <c r="A21" s="155"/>
      <c r="B21" s="155"/>
      <c r="C21" s="155"/>
      <c r="D21" s="2" t="s">
        <v>69</v>
      </c>
      <c r="E21" s="155"/>
      <c r="F21" s="166"/>
      <c r="G21" s="158"/>
      <c r="H21" s="158">
        <f>ROUND((SUM(M9:M20))/2,2)</f>
        <v>0</v>
      </c>
      <c r="I21" s="158">
        <f>ROUND((SUM(I9:I20))/2,2)</f>
        <v>0</v>
      </c>
      <c r="J21" s="156"/>
      <c r="K21" s="155"/>
      <c r="L21" s="156">
        <f>ROUND((SUM(L9:L20))/2,2)</f>
        <v>0</v>
      </c>
      <c r="M21" s="156">
        <f>ROUND((SUM(M9:M20))/2,2)</f>
        <v>0</v>
      </c>
      <c r="N21" s="155"/>
      <c r="O21" s="155"/>
      <c r="P21" s="173">
        <f>ROUND((SUM(P9:P20))/2,2)</f>
        <v>0</v>
      </c>
      <c r="S21" s="173">
        <f>ROUND((SUM(S9:S20))/2,2)</f>
        <v>0</v>
      </c>
    </row>
    <row r="22" spans="1:26" x14ac:dyDescent="0.25">
      <c r="A22" s="1"/>
      <c r="B22" s="1"/>
      <c r="C22" s="1"/>
      <c r="D22" s="1"/>
      <c r="E22" s="1"/>
      <c r="F22" s="162"/>
      <c r="G22" s="148"/>
      <c r="H22" s="148"/>
      <c r="I22" s="148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55"/>
      <c r="B23" s="155"/>
      <c r="C23" s="155"/>
      <c r="D23" s="2" t="s">
        <v>75</v>
      </c>
      <c r="E23" s="155"/>
      <c r="F23" s="166"/>
      <c r="G23" s="156"/>
      <c r="H23" s="156"/>
      <c r="I23" s="156"/>
      <c r="J23" s="155"/>
      <c r="K23" s="155"/>
      <c r="L23" s="155"/>
      <c r="M23" s="155"/>
      <c r="N23" s="155"/>
      <c r="O23" s="155"/>
      <c r="P23" s="155"/>
      <c r="Q23" s="152"/>
      <c r="R23" s="152"/>
      <c r="S23" s="155"/>
      <c r="T23" s="152"/>
      <c r="U23" s="152"/>
      <c r="V23" s="152"/>
      <c r="W23" s="152"/>
      <c r="X23" s="152"/>
      <c r="Y23" s="152"/>
      <c r="Z23" s="152"/>
    </row>
    <row r="24" spans="1:26" x14ac:dyDescent="0.25">
      <c r="A24" s="155"/>
      <c r="B24" s="155"/>
      <c r="C24" s="155"/>
      <c r="D24" s="155" t="s">
        <v>248</v>
      </c>
      <c r="E24" s="155"/>
      <c r="F24" s="166"/>
      <c r="G24" s="156"/>
      <c r="H24" s="156"/>
      <c r="I24" s="156"/>
      <c r="J24" s="155"/>
      <c r="K24" s="155"/>
      <c r="L24" s="155"/>
      <c r="M24" s="155"/>
      <c r="N24" s="155"/>
      <c r="O24" s="155"/>
      <c r="P24" s="155"/>
      <c r="Q24" s="152"/>
      <c r="R24" s="152"/>
      <c r="S24" s="155"/>
      <c r="T24" s="152"/>
      <c r="U24" s="152"/>
      <c r="V24" s="152"/>
      <c r="W24" s="152"/>
      <c r="X24" s="152"/>
      <c r="Y24" s="152"/>
      <c r="Z24" s="152"/>
    </row>
    <row r="25" spans="1:26" ht="24.95" customHeight="1" x14ac:dyDescent="0.25">
      <c r="A25" s="170"/>
      <c r="B25" s="167" t="s">
        <v>264</v>
      </c>
      <c r="C25" s="171" t="s">
        <v>265</v>
      </c>
      <c r="D25" s="167" t="s">
        <v>266</v>
      </c>
      <c r="E25" s="167" t="s">
        <v>172</v>
      </c>
      <c r="F25" s="168">
        <v>40</v>
      </c>
      <c r="G25" s="169"/>
      <c r="H25" s="169"/>
      <c r="I25" s="169">
        <f t="shared" ref="I25:I33" si="4">ROUND(F25*(G25+H25),2)</f>
        <v>0</v>
      </c>
      <c r="J25" s="167">
        <f t="shared" ref="J25:J33" si="5">ROUND(F25*(N25),2)</f>
        <v>60</v>
      </c>
      <c r="K25" s="1">
        <f t="shared" ref="K25:K33" si="6">ROUND(F25*(O25),2)</f>
        <v>0</v>
      </c>
      <c r="L25" s="1">
        <f t="shared" ref="L25:L33" si="7">ROUND(F25*(G25),2)</f>
        <v>0</v>
      </c>
      <c r="M25" s="1"/>
      <c r="N25" s="1">
        <v>1.5</v>
      </c>
      <c r="O25" s="1"/>
      <c r="P25" s="166">
        <f>ROUND(F25*(R25),3)</f>
        <v>1E-3</v>
      </c>
      <c r="Q25" s="172"/>
      <c r="R25" s="172">
        <v>3.0000000000000001E-5</v>
      </c>
      <c r="S25" s="166"/>
      <c r="Z25">
        <v>0</v>
      </c>
    </row>
    <row r="26" spans="1:26" ht="24.95" customHeight="1" x14ac:dyDescent="0.25">
      <c r="A26" s="170"/>
      <c r="B26" s="167" t="s">
        <v>264</v>
      </c>
      <c r="C26" s="171" t="s">
        <v>267</v>
      </c>
      <c r="D26" s="167" t="s">
        <v>268</v>
      </c>
      <c r="E26" s="167" t="s">
        <v>172</v>
      </c>
      <c r="F26" s="168">
        <v>50</v>
      </c>
      <c r="G26" s="169"/>
      <c r="H26" s="169"/>
      <c r="I26" s="169">
        <f t="shared" si="4"/>
        <v>0</v>
      </c>
      <c r="J26" s="167">
        <f t="shared" si="5"/>
        <v>82</v>
      </c>
      <c r="K26" s="1">
        <f t="shared" si="6"/>
        <v>0</v>
      </c>
      <c r="L26" s="1">
        <f t="shared" si="7"/>
        <v>0</v>
      </c>
      <c r="M26" s="1"/>
      <c r="N26" s="1">
        <v>1.6400000000000001</v>
      </c>
      <c r="O26" s="1"/>
      <c r="P26" s="166">
        <f>ROUND(F26*(R26),3)</f>
        <v>2E-3</v>
      </c>
      <c r="Q26" s="172"/>
      <c r="R26" s="172">
        <v>3.0000000000000001E-5</v>
      </c>
      <c r="S26" s="166"/>
      <c r="Z26">
        <v>0</v>
      </c>
    </row>
    <row r="27" spans="1:26" ht="24.95" customHeight="1" x14ac:dyDescent="0.25">
      <c r="A27" s="170"/>
      <c r="B27" s="167" t="s">
        <v>264</v>
      </c>
      <c r="C27" s="171" t="s">
        <v>269</v>
      </c>
      <c r="D27" s="167" t="s">
        <v>270</v>
      </c>
      <c r="E27" s="167" t="s">
        <v>172</v>
      </c>
      <c r="F27" s="168">
        <v>26</v>
      </c>
      <c r="G27" s="169"/>
      <c r="H27" s="169"/>
      <c r="I27" s="169">
        <f t="shared" si="4"/>
        <v>0</v>
      </c>
      <c r="J27" s="167">
        <f t="shared" si="5"/>
        <v>46.8</v>
      </c>
      <c r="K27" s="1">
        <f t="shared" si="6"/>
        <v>0</v>
      </c>
      <c r="L27" s="1">
        <f t="shared" si="7"/>
        <v>0</v>
      </c>
      <c r="M27" s="1"/>
      <c r="N27" s="1">
        <v>1.8</v>
      </c>
      <c r="O27" s="1"/>
      <c r="P27" s="166">
        <f>ROUND(F27*(R27),3)</f>
        <v>1E-3</v>
      </c>
      <c r="Q27" s="172"/>
      <c r="R27" s="172">
        <v>3.0000000000000001E-5</v>
      </c>
      <c r="S27" s="166"/>
      <c r="Z27">
        <v>0</v>
      </c>
    </row>
    <row r="28" spans="1:26" ht="24.95" customHeight="1" x14ac:dyDescent="0.25">
      <c r="A28" s="170"/>
      <c r="B28" s="167" t="s">
        <v>264</v>
      </c>
      <c r="C28" s="171" t="s">
        <v>271</v>
      </c>
      <c r="D28" s="167" t="s">
        <v>272</v>
      </c>
      <c r="E28" s="167" t="s">
        <v>172</v>
      </c>
      <c r="F28" s="168">
        <v>30</v>
      </c>
      <c r="G28" s="169"/>
      <c r="H28" s="169"/>
      <c r="I28" s="169">
        <f t="shared" si="4"/>
        <v>0</v>
      </c>
      <c r="J28" s="167">
        <f t="shared" si="5"/>
        <v>58.8</v>
      </c>
      <c r="K28" s="1">
        <f t="shared" si="6"/>
        <v>0</v>
      </c>
      <c r="L28" s="1">
        <f t="shared" si="7"/>
        <v>0</v>
      </c>
      <c r="M28" s="1"/>
      <c r="N28" s="1">
        <v>1.96</v>
      </c>
      <c r="O28" s="1"/>
      <c r="P28" s="166">
        <f>ROUND(F28*(R28),3)</f>
        <v>1E-3</v>
      </c>
      <c r="Q28" s="172"/>
      <c r="R28" s="172">
        <v>3.0000000000000001E-5</v>
      </c>
      <c r="S28" s="166"/>
      <c r="Z28">
        <v>0</v>
      </c>
    </row>
    <row r="29" spans="1:26" ht="24.95" customHeight="1" x14ac:dyDescent="0.25">
      <c r="A29" s="170"/>
      <c r="B29" s="167" t="s">
        <v>273</v>
      </c>
      <c r="C29" s="171" t="s">
        <v>274</v>
      </c>
      <c r="D29" s="167" t="s">
        <v>275</v>
      </c>
      <c r="E29" s="167" t="s">
        <v>238</v>
      </c>
      <c r="F29" s="168">
        <v>1.4</v>
      </c>
      <c r="G29" s="177"/>
      <c r="H29" s="177"/>
      <c r="I29" s="177">
        <f t="shared" si="4"/>
        <v>0</v>
      </c>
      <c r="J29" s="167">
        <f t="shared" si="5"/>
        <v>3.99</v>
      </c>
      <c r="K29" s="1">
        <f t="shared" si="6"/>
        <v>0</v>
      </c>
      <c r="L29" s="1">
        <f t="shared" si="7"/>
        <v>0</v>
      </c>
      <c r="M29" s="1"/>
      <c r="N29" s="1">
        <v>2.85</v>
      </c>
      <c r="O29" s="1"/>
      <c r="P29" s="166"/>
      <c r="Q29" s="172"/>
      <c r="R29" s="172"/>
      <c r="S29" s="166"/>
      <c r="Z29">
        <v>0</v>
      </c>
    </row>
    <row r="30" spans="1:26" ht="24.95" customHeight="1" x14ac:dyDescent="0.25">
      <c r="A30" s="170"/>
      <c r="B30" s="167" t="s">
        <v>123</v>
      </c>
      <c r="C30" s="171" t="s">
        <v>276</v>
      </c>
      <c r="D30" s="167" t="s">
        <v>277</v>
      </c>
      <c r="E30" s="167" t="s">
        <v>172</v>
      </c>
      <c r="F30" s="168">
        <v>40.799999999999997</v>
      </c>
      <c r="G30" s="169"/>
      <c r="H30" s="169"/>
      <c r="I30" s="169">
        <f t="shared" si="4"/>
        <v>0</v>
      </c>
      <c r="J30" s="167">
        <f t="shared" si="5"/>
        <v>7.75</v>
      </c>
      <c r="K30" s="1">
        <f t="shared" si="6"/>
        <v>0</v>
      </c>
      <c r="L30" s="1">
        <f t="shared" si="7"/>
        <v>0</v>
      </c>
      <c r="M30" s="1"/>
      <c r="N30" s="1">
        <v>0.19</v>
      </c>
      <c r="O30" s="1"/>
      <c r="P30" s="166"/>
      <c r="Q30" s="172"/>
      <c r="R30" s="172"/>
      <c r="S30" s="166"/>
      <c r="Z30">
        <v>0</v>
      </c>
    </row>
    <row r="31" spans="1:26" ht="24.95" customHeight="1" x14ac:dyDescent="0.25">
      <c r="A31" s="170"/>
      <c r="B31" s="167" t="s">
        <v>123</v>
      </c>
      <c r="C31" s="171" t="s">
        <v>278</v>
      </c>
      <c r="D31" s="167" t="s">
        <v>279</v>
      </c>
      <c r="E31" s="167" t="s">
        <v>172</v>
      </c>
      <c r="F31" s="168">
        <v>51</v>
      </c>
      <c r="G31" s="169"/>
      <c r="H31" s="169"/>
      <c r="I31" s="169">
        <f t="shared" si="4"/>
        <v>0</v>
      </c>
      <c r="J31" s="167">
        <f t="shared" si="5"/>
        <v>10.71</v>
      </c>
      <c r="K31" s="1">
        <f t="shared" si="6"/>
        <v>0</v>
      </c>
      <c r="L31" s="1">
        <f t="shared" si="7"/>
        <v>0</v>
      </c>
      <c r="M31" s="1"/>
      <c r="N31" s="1">
        <v>0.21</v>
      </c>
      <c r="O31" s="1"/>
      <c r="P31" s="166"/>
      <c r="Q31" s="172"/>
      <c r="R31" s="172"/>
      <c r="S31" s="166"/>
      <c r="Z31">
        <v>0</v>
      </c>
    </row>
    <row r="32" spans="1:26" ht="24.95" customHeight="1" x14ac:dyDescent="0.25">
      <c r="A32" s="170"/>
      <c r="B32" s="167" t="s">
        <v>123</v>
      </c>
      <c r="C32" s="171" t="s">
        <v>280</v>
      </c>
      <c r="D32" s="167" t="s">
        <v>281</v>
      </c>
      <c r="E32" s="167" t="s">
        <v>172</v>
      </c>
      <c r="F32" s="168">
        <v>26.52</v>
      </c>
      <c r="G32" s="169"/>
      <c r="H32" s="169"/>
      <c r="I32" s="169">
        <f t="shared" si="4"/>
        <v>0</v>
      </c>
      <c r="J32" s="167">
        <f t="shared" si="5"/>
        <v>7.16</v>
      </c>
      <c r="K32" s="1">
        <f t="shared" si="6"/>
        <v>0</v>
      </c>
      <c r="L32" s="1">
        <f t="shared" si="7"/>
        <v>0</v>
      </c>
      <c r="M32" s="1"/>
      <c r="N32" s="1">
        <v>0.27</v>
      </c>
      <c r="O32" s="1"/>
      <c r="P32" s="166"/>
      <c r="Q32" s="172"/>
      <c r="R32" s="172"/>
      <c r="S32" s="166"/>
      <c r="Z32">
        <v>0</v>
      </c>
    </row>
    <row r="33" spans="1:26" ht="24.95" customHeight="1" x14ac:dyDescent="0.25">
      <c r="A33" s="170"/>
      <c r="B33" s="167" t="s">
        <v>123</v>
      </c>
      <c r="C33" s="171" t="s">
        <v>282</v>
      </c>
      <c r="D33" s="167" t="s">
        <v>283</v>
      </c>
      <c r="E33" s="167" t="s">
        <v>172</v>
      </c>
      <c r="F33" s="168">
        <v>30.6</v>
      </c>
      <c r="G33" s="169"/>
      <c r="H33" s="169"/>
      <c r="I33" s="169">
        <f t="shared" si="4"/>
        <v>0</v>
      </c>
      <c r="J33" s="167">
        <f t="shared" si="5"/>
        <v>11.32</v>
      </c>
      <c r="K33" s="1">
        <f t="shared" si="6"/>
        <v>0</v>
      </c>
      <c r="L33" s="1">
        <f t="shared" si="7"/>
        <v>0</v>
      </c>
      <c r="M33" s="1"/>
      <c r="N33" s="1">
        <v>0.37</v>
      </c>
      <c r="O33" s="1"/>
      <c r="P33" s="166"/>
      <c r="Q33" s="172"/>
      <c r="R33" s="172"/>
      <c r="S33" s="166"/>
      <c r="Z33">
        <v>0</v>
      </c>
    </row>
    <row r="34" spans="1:26" x14ac:dyDescent="0.25">
      <c r="A34" s="155"/>
      <c r="B34" s="155"/>
      <c r="C34" s="155"/>
      <c r="D34" s="155" t="s">
        <v>248</v>
      </c>
      <c r="E34" s="155"/>
      <c r="F34" s="166"/>
      <c r="G34" s="158"/>
      <c r="H34" s="158">
        <f>ROUND((SUM(M24:M33))/1,2)</f>
        <v>0</v>
      </c>
      <c r="I34" s="158">
        <f>ROUND((SUM(I24:I33))/1,2)</f>
        <v>0</v>
      </c>
      <c r="J34" s="155"/>
      <c r="K34" s="155"/>
      <c r="L34" s="155">
        <f>ROUND((SUM(L24:L33))/1,2)</f>
        <v>0</v>
      </c>
      <c r="M34" s="155">
        <f>ROUND((SUM(M24:M33))/1,2)</f>
        <v>0</v>
      </c>
      <c r="N34" s="155"/>
      <c r="O34" s="155"/>
      <c r="P34" s="173">
        <f>ROUND((SUM(P24:P33))/1,2)</f>
        <v>0.01</v>
      </c>
      <c r="Q34" s="152"/>
      <c r="R34" s="152"/>
      <c r="S34" s="173">
        <f>ROUND((SUM(S24:S33))/1,2)</f>
        <v>0</v>
      </c>
      <c r="T34" s="152"/>
      <c r="U34" s="152"/>
      <c r="V34" s="152"/>
      <c r="W34" s="152"/>
      <c r="X34" s="152"/>
      <c r="Y34" s="152"/>
      <c r="Z34" s="152"/>
    </row>
    <row r="35" spans="1:26" x14ac:dyDescent="0.25">
      <c r="A35" s="1"/>
      <c r="B35" s="1"/>
      <c r="C35" s="1"/>
      <c r="D35" s="1"/>
      <c r="E35" s="1"/>
      <c r="F35" s="162"/>
      <c r="G35" s="148"/>
      <c r="H35" s="148"/>
      <c r="I35" s="148"/>
      <c r="J35" s="1"/>
      <c r="K35" s="1"/>
      <c r="L35" s="1"/>
      <c r="M35" s="1"/>
      <c r="N35" s="1"/>
      <c r="O35" s="1"/>
      <c r="P35" s="1"/>
      <c r="S35" s="1"/>
    </row>
    <row r="36" spans="1:26" x14ac:dyDescent="0.25">
      <c r="A36" s="155"/>
      <c r="B36" s="155"/>
      <c r="C36" s="155"/>
      <c r="D36" s="155" t="s">
        <v>249</v>
      </c>
      <c r="E36" s="155"/>
      <c r="F36" s="166"/>
      <c r="G36" s="156"/>
      <c r="H36" s="156"/>
      <c r="I36" s="156"/>
      <c r="J36" s="155"/>
      <c r="K36" s="155"/>
      <c r="L36" s="155"/>
      <c r="M36" s="155"/>
      <c r="N36" s="155"/>
      <c r="O36" s="155"/>
      <c r="P36" s="155"/>
      <c r="Q36" s="152"/>
      <c r="R36" s="152"/>
      <c r="S36" s="155"/>
      <c r="T36" s="152"/>
      <c r="U36" s="152"/>
      <c r="V36" s="152"/>
      <c r="W36" s="152"/>
      <c r="X36" s="152"/>
      <c r="Y36" s="152"/>
      <c r="Z36" s="152"/>
    </row>
    <row r="37" spans="1:26" ht="24.95" customHeight="1" x14ac:dyDescent="0.25">
      <c r="A37" s="170"/>
      <c r="B37" s="167" t="s">
        <v>284</v>
      </c>
      <c r="C37" s="171" t="s">
        <v>285</v>
      </c>
      <c r="D37" s="167" t="s">
        <v>286</v>
      </c>
      <c r="E37" s="167" t="s">
        <v>172</v>
      </c>
      <c r="F37" s="168">
        <v>20</v>
      </c>
      <c r="G37" s="169"/>
      <c r="H37" s="169"/>
      <c r="I37" s="169">
        <f t="shared" ref="I37:I46" si="8">ROUND(F37*(G37+H37),2)</f>
        <v>0</v>
      </c>
      <c r="J37" s="167">
        <f t="shared" ref="J37:J46" si="9">ROUND(F37*(N37),2)</f>
        <v>376.6</v>
      </c>
      <c r="K37" s="1">
        <f t="shared" ref="K37:K46" si="10">ROUND(F37*(O37),2)</f>
        <v>0</v>
      </c>
      <c r="L37" s="1">
        <f t="shared" ref="L37:L46" si="11">ROUND(F37*(G37),2)</f>
        <v>0</v>
      </c>
      <c r="M37" s="1"/>
      <c r="N37" s="1">
        <v>18.829999999999998</v>
      </c>
      <c r="O37" s="1"/>
      <c r="P37" s="166">
        <f>ROUND(F37*(R37),3)</f>
        <v>0.03</v>
      </c>
      <c r="Q37" s="172"/>
      <c r="R37" s="172">
        <v>1.5100000000000001E-3</v>
      </c>
      <c r="S37" s="166"/>
      <c r="Z37">
        <v>0</v>
      </c>
    </row>
    <row r="38" spans="1:26" ht="24.95" customHeight="1" x14ac:dyDescent="0.25">
      <c r="A38" s="170"/>
      <c r="B38" s="167" t="s">
        <v>284</v>
      </c>
      <c r="C38" s="171" t="s">
        <v>287</v>
      </c>
      <c r="D38" s="167" t="s">
        <v>288</v>
      </c>
      <c r="E38" s="167" t="s">
        <v>172</v>
      </c>
      <c r="F38" s="168">
        <v>22</v>
      </c>
      <c r="G38" s="169"/>
      <c r="H38" s="169"/>
      <c r="I38" s="169">
        <f t="shared" si="8"/>
        <v>0</v>
      </c>
      <c r="J38" s="167">
        <f t="shared" si="9"/>
        <v>837.98</v>
      </c>
      <c r="K38" s="1">
        <f t="shared" si="10"/>
        <v>0</v>
      </c>
      <c r="L38" s="1">
        <f t="shared" si="11"/>
        <v>0</v>
      </c>
      <c r="M38" s="1"/>
      <c r="N38" s="1">
        <v>38.090000000000003</v>
      </c>
      <c r="O38" s="1"/>
      <c r="P38" s="166">
        <f>ROUND(F38*(R38),3)</f>
        <v>4.4999999999999998E-2</v>
      </c>
      <c r="Q38" s="172"/>
      <c r="R38" s="172">
        <v>2.0600000000000002E-3</v>
      </c>
      <c r="S38" s="166"/>
      <c r="Z38">
        <v>0</v>
      </c>
    </row>
    <row r="39" spans="1:26" ht="24.95" customHeight="1" x14ac:dyDescent="0.25">
      <c r="A39" s="170"/>
      <c r="B39" s="167" t="s">
        <v>284</v>
      </c>
      <c r="C39" s="171" t="s">
        <v>289</v>
      </c>
      <c r="D39" s="167" t="s">
        <v>290</v>
      </c>
      <c r="E39" s="167" t="s">
        <v>172</v>
      </c>
      <c r="F39" s="168">
        <v>18</v>
      </c>
      <c r="G39" s="169"/>
      <c r="H39" s="169"/>
      <c r="I39" s="169">
        <f t="shared" si="8"/>
        <v>0</v>
      </c>
      <c r="J39" s="167">
        <f t="shared" si="9"/>
        <v>214.38</v>
      </c>
      <c r="K39" s="1">
        <f t="shared" si="10"/>
        <v>0</v>
      </c>
      <c r="L39" s="1">
        <f t="shared" si="11"/>
        <v>0</v>
      </c>
      <c r="M39" s="1"/>
      <c r="N39" s="1">
        <v>11.91</v>
      </c>
      <c r="O39" s="1"/>
      <c r="P39" s="166">
        <f>ROUND(F39*(R39),3)</f>
        <v>8.0000000000000002E-3</v>
      </c>
      <c r="Q39" s="172"/>
      <c r="R39" s="172">
        <v>4.2999999999999999E-4</v>
      </c>
      <c r="S39" s="166"/>
      <c r="Z39">
        <v>0</v>
      </c>
    </row>
    <row r="40" spans="1:26" ht="24.95" customHeight="1" x14ac:dyDescent="0.25">
      <c r="A40" s="170"/>
      <c r="B40" s="167" t="s">
        <v>284</v>
      </c>
      <c r="C40" s="171" t="s">
        <v>291</v>
      </c>
      <c r="D40" s="167" t="s">
        <v>292</v>
      </c>
      <c r="E40" s="167" t="s">
        <v>172</v>
      </c>
      <c r="F40" s="168">
        <v>6</v>
      </c>
      <c r="G40" s="169"/>
      <c r="H40" s="169"/>
      <c r="I40" s="169">
        <f t="shared" si="8"/>
        <v>0</v>
      </c>
      <c r="J40" s="167">
        <f t="shared" si="9"/>
        <v>103.86</v>
      </c>
      <c r="K40" s="1">
        <f t="shared" si="10"/>
        <v>0</v>
      </c>
      <c r="L40" s="1">
        <f t="shared" si="11"/>
        <v>0</v>
      </c>
      <c r="M40" s="1"/>
      <c r="N40" s="1">
        <v>17.309999999999999</v>
      </c>
      <c r="O40" s="1"/>
      <c r="P40" s="166">
        <f>ROUND(F40*(R40),3)</f>
        <v>4.0000000000000001E-3</v>
      </c>
      <c r="Q40" s="172"/>
      <c r="R40" s="172">
        <v>5.9000000000000003E-4</v>
      </c>
      <c r="S40" s="166"/>
      <c r="Z40">
        <v>0</v>
      </c>
    </row>
    <row r="41" spans="1:26" ht="24.95" customHeight="1" x14ac:dyDescent="0.25">
      <c r="A41" s="170"/>
      <c r="B41" s="167" t="s">
        <v>284</v>
      </c>
      <c r="C41" s="171" t="s">
        <v>293</v>
      </c>
      <c r="D41" s="167" t="s">
        <v>294</v>
      </c>
      <c r="E41" s="167" t="s">
        <v>104</v>
      </c>
      <c r="F41" s="168">
        <v>23</v>
      </c>
      <c r="G41" s="169"/>
      <c r="H41" s="169"/>
      <c r="I41" s="169">
        <f t="shared" si="8"/>
        <v>0</v>
      </c>
      <c r="J41" s="167">
        <f t="shared" si="9"/>
        <v>60.95</v>
      </c>
      <c r="K41" s="1">
        <f t="shared" si="10"/>
        <v>0</v>
      </c>
      <c r="L41" s="1">
        <f t="shared" si="11"/>
        <v>0</v>
      </c>
      <c r="M41" s="1"/>
      <c r="N41" s="1">
        <v>2.65</v>
      </c>
      <c r="O41" s="1"/>
      <c r="P41" s="166"/>
      <c r="Q41" s="172"/>
      <c r="R41" s="172"/>
      <c r="S41" s="166"/>
      <c r="Z41">
        <v>0</v>
      </c>
    </row>
    <row r="42" spans="1:26" ht="24.95" customHeight="1" x14ac:dyDescent="0.25">
      <c r="A42" s="170"/>
      <c r="B42" s="167" t="s">
        <v>284</v>
      </c>
      <c r="C42" s="171" t="s">
        <v>295</v>
      </c>
      <c r="D42" s="167" t="s">
        <v>296</v>
      </c>
      <c r="E42" s="167" t="s">
        <v>104</v>
      </c>
      <c r="F42" s="168">
        <v>2</v>
      </c>
      <c r="G42" s="169"/>
      <c r="H42" s="169"/>
      <c r="I42" s="169">
        <f t="shared" si="8"/>
        <v>0</v>
      </c>
      <c r="J42" s="167">
        <f t="shared" si="9"/>
        <v>7.84</v>
      </c>
      <c r="K42" s="1">
        <f t="shared" si="10"/>
        <v>0</v>
      </c>
      <c r="L42" s="1">
        <f t="shared" si="11"/>
        <v>0</v>
      </c>
      <c r="M42" s="1"/>
      <c r="N42" s="1">
        <v>3.92</v>
      </c>
      <c r="O42" s="1"/>
      <c r="P42" s="166"/>
      <c r="Q42" s="172"/>
      <c r="R42" s="172"/>
      <c r="S42" s="166"/>
      <c r="Z42">
        <v>0</v>
      </c>
    </row>
    <row r="43" spans="1:26" ht="24.95" customHeight="1" x14ac:dyDescent="0.25">
      <c r="A43" s="170"/>
      <c r="B43" s="167" t="s">
        <v>284</v>
      </c>
      <c r="C43" s="171" t="s">
        <v>297</v>
      </c>
      <c r="D43" s="167" t="s">
        <v>298</v>
      </c>
      <c r="E43" s="167" t="s">
        <v>172</v>
      </c>
      <c r="F43" s="168">
        <v>66</v>
      </c>
      <c r="G43" s="169"/>
      <c r="H43" s="169"/>
      <c r="I43" s="169">
        <f t="shared" si="8"/>
        <v>0</v>
      </c>
      <c r="J43" s="167">
        <f t="shared" si="9"/>
        <v>48.84</v>
      </c>
      <c r="K43" s="1">
        <f t="shared" si="10"/>
        <v>0</v>
      </c>
      <c r="L43" s="1">
        <f t="shared" si="11"/>
        <v>0</v>
      </c>
      <c r="M43" s="1"/>
      <c r="N43" s="1">
        <v>0.74</v>
      </c>
      <c r="O43" s="1"/>
      <c r="P43" s="166"/>
      <c r="Q43" s="172"/>
      <c r="R43" s="172"/>
      <c r="S43" s="166"/>
      <c r="Z43">
        <v>0</v>
      </c>
    </row>
    <row r="44" spans="1:26" ht="24.95" customHeight="1" x14ac:dyDescent="0.25">
      <c r="A44" s="170"/>
      <c r="B44" s="167" t="s">
        <v>284</v>
      </c>
      <c r="C44" s="171" t="s">
        <v>299</v>
      </c>
      <c r="D44" s="167" t="s">
        <v>300</v>
      </c>
      <c r="E44" s="167" t="s">
        <v>143</v>
      </c>
      <c r="F44" s="168">
        <v>9.1999999999999998E-2</v>
      </c>
      <c r="G44" s="169"/>
      <c r="H44" s="169"/>
      <c r="I44" s="169">
        <f t="shared" si="8"/>
        <v>0</v>
      </c>
      <c r="J44" s="167">
        <f t="shared" si="9"/>
        <v>2.0299999999999998</v>
      </c>
      <c r="K44" s="1">
        <f t="shared" si="10"/>
        <v>0</v>
      </c>
      <c r="L44" s="1">
        <f t="shared" si="11"/>
        <v>0</v>
      </c>
      <c r="M44" s="1"/>
      <c r="N44" s="1">
        <v>22.03</v>
      </c>
      <c r="O44" s="1"/>
      <c r="P44" s="166"/>
      <c r="Q44" s="172"/>
      <c r="R44" s="172"/>
      <c r="S44" s="166"/>
      <c r="Z44">
        <v>0</v>
      </c>
    </row>
    <row r="45" spans="1:26" ht="35.1" customHeight="1" x14ac:dyDescent="0.25">
      <c r="A45" s="170"/>
      <c r="B45" s="167" t="s">
        <v>123</v>
      </c>
      <c r="C45" s="171" t="s">
        <v>301</v>
      </c>
      <c r="D45" s="167" t="s">
        <v>302</v>
      </c>
      <c r="E45" s="167" t="s">
        <v>104</v>
      </c>
      <c r="F45" s="168">
        <v>5</v>
      </c>
      <c r="G45" s="169"/>
      <c r="H45" s="169"/>
      <c r="I45" s="169">
        <f t="shared" si="8"/>
        <v>0</v>
      </c>
      <c r="J45" s="167">
        <f t="shared" si="9"/>
        <v>576</v>
      </c>
      <c r="K45" s="1">
        <f t="shared" si="10"/>
        <v>0</v>
      </c>
      <c r="L45" s="1">
        <f t="shared" si="11"/>
        <v>0</v>
      </c>
      <c r="M45" s="1"/>
      <c r="N45" s="1">
        <v>115.2</v>
      </c>
      <c r="O45" s="1"/>
      <c r="P45" s="166"/>
      <c r="Q45" s="172"/>
      <c r="R45" s="172"/>
      <c r="S45" s="166"/>
      <c r="Z45">
        <v>0</v>
      </c>
    </row>
    <row r="46" spans="1:26" ht="24.95" customHeight="1" x14ac:dyDescent="0.25">
      <c r="A46" s="170"/>
      <c r="B46" s="167" t="s">
        <v>123</v>
      </c>
      <c r="C46" s="171" t="s">
        <v>303</v>
      </c>
      <c r="D46" s="167" t="s">
        <v>304</v>
      </c>
      <c r="E46" s="167" t="s">
        <v>104</v>
      </c>
      <c r="F46" s="168">
        <v>5</v>
      </c>
      <c r="G46" s="169"/>
      <c r="H46" s="169"/>
      <c r="I46" s="169">
        <f t="shared" si="8"/>
        <v>0</v>
      </c>
      <c r="J46" s="167">
        <f t="shared" si="9"/>
        <v>31.75</v>
      </c>
      <c r="K46" s="1">
        <f t="shared" si="10"/>
        <v>0</v>
      </c>
      <c r="L46" s="1">
        <f t="shared" si="11"/>
        <v>0</v>
      </c>
      <c r="M46" s="1"/>
      <c r="N46" s="1">
        <v>6.35</v>
      </c>
      <c r="O46" s="1"/>
      <c r="P46" s="166"/>
      <c r="Q46" s="172"/>
      <c r="R46" s="172"/>
      <c r="S46" s="166"/>
      <c r="Z46">
        <v>0</v>
      </c>
    </row>
    <row r="47" spans="1:26" x14ac:dyDescent="0.25">
      <c r="A47" s="155"/>
      <c r="B47" s="155"/>
      <c r="C47" s="155"/>
      <c r="D47" s="155" t="s">
        <v>249</v>
      </c>
      <c r="E47" s="155"/>
      <c r="F47" s="166"/>
      <c r="G47" s="158"/>
      <c r="H47" s="158">
        <f>ROUND((SUM(M36:M46))/1,2)</f>
        <v>0</v>
      </c>
      <c r="I47" s="158">
        <f>ROUND((SUM(I36:I46))/1,2)</f>
        <v>0</v>
      </c>
      <c r="J47" s="155"/>
      <c r="K47" s="155"/>
      <c r="L47" s="155">
        <f>ROUND((SUM(L36:L46))/1,2)</f>
        <v>0</v>
      </c>
      <c r="M47" s="155">
        <f>ROUND((SUM(M36:M46))/1,2)</f>
        <v>0</v>
      </c>
      <c r="N47" s="155"/>
      <c r="O47" s="155"/>
      <c r="P47" s="173">
        <f>ROUND((SUM(P36:P46))/1,2)</f>
        <v>0.09</v>
      </c>
      <c r="Q47" s="152"/>
      <c r="R47" s="152"/>
      <c r="S47" s="173">
        <f>ROUND((SUM(S36:S46))/1,2)</f>
        <v>0</v>
      </c>
      <c r="T47" s="152"/>
      <c r="U47" s="152"/>
      <c r="V47" s="152"/>
      <c r="W47" s="152"/>
      <c r="X47" s="152"/>
      <c r="Y47" s="152"/>
      <c r="Z47" s="152"/>
    </row>
    <row r="48" spans="1:26" x14ac:dyDescent="0.25">
      <c r="A48" s="1"/>
      <c r="B48" s="1"/>
      <c r="C48" s="1"/>
      <c r="D48" s="1"/>
      <c r="E48" s="1"/>
      <c r="F48" s="162"/>
      <c r="G48" s="148"/>
      <c r="H48" s="148"/>
      <c r="I48" s="148"/>
      <c r="J48" s="1"/>
      <c r="K48" s="1"/>
      <c r="L48" s="1"/>
      <c r="M48" s="1"/>
      <c r="N48" s="1"/>
      <c r="O48" s="1"/>
      <c r="P48" s="1"/>
      <c r="S48" s="1"/>
    </row>
    <row r="49" spans="1:26" x14ac:dyDescent="0.25">
      <c r="A49" s="155"/>
      <c r="B49" s="155"/>
      <c r="C49" s="155"/>
      <c r="D49" s="155" t="s">
        <v>250</v>
      </c>
      <c r="E49" s="155"/>
      <c r="F49" s="166"/>
      <c r="G49" s="156"/>
      <c r="H49" s="156"/>
      <c r="I49" s="156"/>
      <c r="J49" s="155"/>
      <c r="K49" s="155"/>
      <c r="L49" s="155"/>
      <c r="M49" s="155"/>
      <c r="N49" s="155"/>
      <c r="O49" s="155"/>
      <c r="P49" s="155"/>
      <c r="Q49" s="152"/>
      <c r="R49" s="152"/>
      <c r="S49" s="155"/>
      <c r="T49" s="152"/>
      <c r="U49" s="152"/>
      <c r="V49" s="152"/>
      <c r="W49" s="152"/>
      <c r="X49" s="152"/>
      <c r="Y49" s="152"/>
      <c r="Z49" s="152"/>
    </row>
    <row r="50" spans="1:26" ht="24.95" customHeight="1" x14ac:dyDescent="0.25">
      <c r="A50" s="170"/>
      <c r="B50" s="167" t="s">
        <v>305</v>
      </c>
      <c r="C50" s="171" t="s">
        <v>306</v>
      </c>
      <c r="D50" s="167" t="s">
        <v>307</v>
      </c>
      <c r="E50" s="167" t="s">
        <v>172</v>
      </c>
      <c r="F50" s="168">
        <v>6</v>
      </c>
      <c r="G50" s="169"/>
      <c r="H50" s="169"/>
      <c r="I50" s="169">
        <f t="shared" ref="I50:I68" si="12">ROUND(F50*(G50+H50),2)</f>
        <v>0</v>
      </c>
      <c r="J50" s="167">
        <f t="shared" ref="J50:J68" si="13">ROUND(F50*(N50),2)</f>
        <v>75.42</v>
      </c>
      <c r="K50" s="1">
        <f t="shared" ref="K50:K68" si="14">ROUND(F50*(O50),2)</f>
        <v>0</v>
      </c>
      <c r="L50" s="1">
        <f t="shared" ref="L50:L68" si="15">ROUND(F50*(G50),2)</f>
        <v>0</v>
      </c>
      <c r="M50" s="1"/>
      <c r="N50" s="1">
        <v>12.57</v>
      </c>
      <c r="O50" s="1"/>
      <c r="P50" s="166">
        <f t="shared" ref="P50:P59" si="16">ROUND(F50*(R50),3)</f>
        <v>2.5999999999999999E-2</v>
      </c>
      <c r="Q50" s="172"/>
      <c r="R50" s="172">
        <v>4.2900000000000004E-3</v>
      </c>
      <c r="S50" s="166"/>
      <c r="Z50">
        <v>0</v>
      </c>
    </row>
    <row r="51" spans="1:26" ht="24.95" customHeight="1" x14ac:dyDescent="0.25">
      <c r="A51" s="170"/>
      <c r="B51" s="167" t="s">
        <v>305</v>
      </c>
      <c r="C51" s="171" t="s">
        <v>308</v>
      </c>
      <c r="D51" s="167" t="s">
        <v>309</v>
      </c>
      <c r="E51" s="167" t="s">
        <v>172</v>
      </c>
      <c r="F51" s="168">
        <v>40</v>
      </c>
      <c r="G51" s="169"/>
      <c r="H51" s="169"/>
      <c r="I51" s="169">
        <f t="shared" si="12"/>
        <v>0</v>
      </c>
      <c r="J51" s="167">
        <f t="shared" si="13"/>
        <v>596.4</v>
      </c>
      <c r="K51" s="1">
        <f t="shared" si="14"/>
        <v>0</v>
      </c>
      <c r="L51" s="1">
        <f t="shared" si="15"/>
        <v>0</v>
      </c>
      <c r="M51" s="1"/>
      <c r="N51" s="1">
        <v>14.91</v>
      </c>
      <c r="O51" s="1"/>
      <c r="P51" s="166">
        <f t="shared" si="16"/>
        <v>0.02</v>
      </c>
      <c r="Q51" s="172"/>
      <c r="R51" s="172">
        <v>4.8999999999999998E-4</v>
      </c>
      <c r="S51" s="166"/>
      <c r="Z51">
        <v>0</v>
      </c>
    </row>
    <row r="52" spans="1:26" ht="24.95" customHeight="1" x14ac:dyDescent="0.25">
      <c r="A52" s="170"/>
      <c r="B52" s="167" t="s">
        <v>305</v>
      </c>
      <c r="C52" s="171" t="s">
        <v>310</v>
      </c>
      <c r="D52" s="167" t="s">
        <v>311</v>
      </c>
      <c r="E52" s="167" t="s">
        <v>172</v>
      </c>
      <c r="F52" s="168">
        <v>50</v>
      </c>
      <c r="G52" s="169"/>
      <c r="H52" s="169"/>
      <c r="I52" s="169">
        <f t="shared" si="12"/>
        <v>0</v>
      </c>
      <c r="J52" s="167">
        <f t="shared" si="13"/>
        <v>843</v>
      </c>
      <c r="K52" s="1">
        <f t="shared" si="14"/>
        <v>0</v>
      </c>
      <c r="L52" s="1">
        <f t="shared" si="15"/>
        <v>0</v>
      </c>
      <c r="M52" s="1"/>
      <c r="N52" s="1">
        <v>16.86</v>
      </c>
      <c r="O52" s="1"/>
      <c r="P52" s="166">
        <f t="shared" si="16"/>
        <v>2.5000000000000001E-2</v>
      </c>
      <c r="Q52" s="172"/>
      <c r="R52" s="172">
        <v>4.9153599999999999E-4</v>
      </c>
      <c r="S52" s="166"/>
      <c r="Z52">
        <v>0</v>
      </c>
    </row>
    <row r="53" spans="1:26" ht="24.95" customHeight="1" x14ac:dyDescent="0.25">
      <c r="A53" s="170"/>
      <c r="B53" s="167" t="s">
        <v>305</v>
      </c>
      <c r="C53" s="171" t="s">
        <v>312</v>
      </c>
      <c r="D53" s="167" t="s">
        <v>313</v>
      </c>
      <c r="E53" s="167" t="s">
        <v>172</v>
      </c>
      <c r="F53" s="168">
        <v>40</v>
      </c>
      <c r="G53" s="169"/>
      <c r="H53" s="169"/>
      <c r="I53" s="169">
        <f t="shared" si="12"/>
        <v>0</v>
      </c>
      <c r="J53" s="167">
        <f t="shared" si="13"/>
        <v>454.4</v>
      </c>
      <c r="K53" s="1">
        <f t="shared" si="14"/>
        <v>0</v>
      </c>
      <c r="L53" s="1">
        <f t="shared" si="15"/>
        <v>0</v>
      </c>
      <c r="M53" s="1"/>
      <c r="N53" s="1">
        <v>11.36</v>
      </c>
      <c r="O53" s="1"/>
      <c r="P53" s="166">
        <f t="shared" si="16"/>
        <v>6.0000000000000001E-3</v>
      </c>
      <c r="Q53" s="172"/>
      <c r="R53" s="172">
        <v>1.3999999999999999E-4</v>
      </c>
      <c r="S53" s="166"/>
      <c r="Z53">
        <v>0</v>
      </c>
    </row>
    <row r="54" spans="1:26" ht="24.95" customHeight="1" x14ac:dyDescent="0.25">
      <c r="A54" s="170"/>
      <c r="B54" s="167" t="s">
        <v>305</v>
      </c>
      <c r="C54" s="171" t="s">
        <v>314</v>
      </c>
      <c r="D54" s="167" t="s">
        <v>315</v>
      </c>
      <c r="E54" s="167" t="s">
        <v>172</v>
      </c>
      <c r="F54" s="168">
        <v>50</v>
      </c>
      <c r="G54" s="169"/>
      <c r="H54" s="169"/>
      <c r="I54" s="169">
        <f t="shared" si="12"/>
        <v>0</v>
      </c>
      <c r="J54" s="167">
        <f t="shared" si="13"/>
        <v>625</v>
      </c>
      <c r="K54" s="1">
        <f t="shared" si="14"/>
        <v>0</v>
      </c>
      <c r="L54" s="1">
        <f t="shared" si="15"/>
        <v>0</v>
      </c>
      <c r="M54" s="1"/>
      <c r="N54" s="1">
        <v>12.5</v>
      </c>
      <c r="O54" s="1"/>
      <c r="P54" s="166">
        <f t="shared" si="16"/>
        <v>0.01</v>
      </c>
      <c r="Q54" s="172"/>
      <c r="R54" s="172">
        <v>1.9000000000000001E-4</v>
      </c>
      <c r="S54" s="166"/>
      <c r="Z54">
        <v>0</v>
      </c>
    </row>
    <row r="55" spans="1:26" ht="24.95" customHeight="1" x14ac:dyDescent="0.25">
      <c r="A55" s="170"/>
      <c r="B55" s="167" t="s">
        <v>305</v>
      </c>
      <c r="C55" s="171" t="s">
        <v>316</v>
      </c>
      <c r="D55" s="167" t="s">
        <v>317</v>
      </c>
      <c r="E55" s="167" t="s">
        <v>172</v>
      </c>
      <c r="F55" s="168">
        <v>21</v>
      </c>
      <c r="G55" s="169"/>
      <c r="H55" s="169"/>
      <c r="I55" s="169">
        <f t="shared" si="12"/>
        <v>0</v>
      </c>
      <c r="J55" s="167">
        <f t="shared" si="13"/>
        <v>339.36</v>
      </c>
      <c r="K55" s="1">
        <f t="shared" si="14"/>
        <v>0</v>
      </c>
      <c r="L55" s="1">
        <f t="shared" si="15"/>
        <v>0</v>
      </c>
      <c r="M55" s="1"/>
      <c r="N55" s="1">
        <v>16.16</v>
      </c>
      <c r="O55" s="1"/>
      <c r="P55" s="166">
        <f t="shared" si="16"/>
        <v>7.0000000000000001E-3</v>
      </c>
      <c r="Q55" s="172"/>
      <c r="R55" s="172">
        <v>3.4000000000000002E-4</v>
      </c>
      <c r="S55" s="166"/>
      <c r="Z55">
        <v>0</v>
      </c>
    </row>
    <row r="56" spans="1:26" ht="24.95" customHeight="1" x14ac:dyDescent="0.25">
      <c r="A56" s="170"/>
      <c r="B56" s="167" t="s">
        <v>305</v>
      </c>
      <c r="C56" s="171" t="s">
        <v>318</v>
      </c>
      <c r="D56" s="167" t="s">
        <v>319</v>
      </c>
      <c r="E56" s="167" t="s">
        <v>172</v>
      </c>
      <c r="F56" s="168">
        <v>30</v>
      </c>
      <c r="G56" s="169"/>
      <c r="H56" s="169"/>
      <c r="I56" s="169">
        <f t="shared" si="12"/>
        <v>0</v>
      </c>
      <c r="J56" s="167">
        <f t="shared" si="13"/>
        <v>673.5</v>
      </c>
      <c r="K56" s="1">
        <f t="shared" si="14"/>
        <v>0</v>
      </c>
      <c r="L56" s="1">
        <f t="shared" si="15"/>
        <v>0</v>
      </c>
      <c r="M56" s="1"/>
      <c r="N56" s="1">
        <v>22.45</v>
      </c>
      <c r="O56" s="1"/>
      <c r="P56" s="166">
        <f t="shared" si="16"/>
        <v>1.2999999999999999E-2</v>
      </c>
      <c r="Q56" s="172"/>
      <c r="R56" s="172">
        <v>4.4000000000000002E-4</v>
      </c>
      <c r="S56" s="166"/>
      <c r="Z56">
        <v>0</v>
      </c>
    </row>
    <row r="57" spans="1:26" ht="24.95" customHeight="1" x14ac:dyDescent="0.25">
      <c r="A57" s="170"/>
      <c r="B57" s="167" t="s">
        <v>305</v>
      </c>
      <c r="C57" s="171" t="s">
        <v>320</v>
      </c>
      <c r="D57" s="167" t="s">
        <v>321</v>
      </c>
      <c r="E57" s="167" t="s">
        <v>322</v>
      </c>
      <c r="F57" s="168">
        <v>52</v>
      </c>
      <c r="G57" s="169"/>
      <c r="H57" s="169"/>
      <c r="I57" s="169">
        <f t="shared" si="12"/>
        <v>0</v>
      </c>
      <c r="J57" s="167">
        <f t="shared" si="13"/>
        <v>479.96</v>
      </c>
      <c r="K57" s="1">
        <f t="shared" si="14"/>
        <v>0</v>
      </c>
      <c r="L57" s="1">
        <f t="shared" si="15"/>
        <v>0</v>
      </c>
      <c r="M57" s="1"/>
      <c r="N57" s="1">
        <v>9.23</v>
      </c>
      <c r="O57" s="1"/>
      <c r="P57" s="166">
        <f t="shared" si="16"/>
        <v>1.4E-2</v>
      </c>
      <c r="Q57" s="172"/>
      <c r="R57" s="172">
        <v>2.5999999999999998E-4</v>
      </c>
      <c r="S57" s="166"/>
      <c r="Z57">
        <v>0</v>
      </c>
    </row>
    <row r="58" spans="1:26" ht="24.95" customHeight="1" x14ac:dyDescent="0.25">
      <c r="A58" s="170"/>
      <c r="B58" s="167" t="s">
        <v>305</v>
      </c>
      <c r="C58" s="171" t="s">
        <v>323</v>
      </c>
      <c r="D58" s="167" t="s">
        <v>324</v>
      </c>
      <c r="E58" s="167" t="s">
        <v>172</v>
      </c>
      <c r="F58" s="168">
        <v>141</v>
      </c>
      <c r="G58" s="169"/>
      <c r="H58" s="169"/>
      <c r="I58" s="169">
        <f t="shared" si="12"/>
        <v>0</v>
      </c>
      <c r="J58" s="167">
        <f t="shared" si="13"/>
        <v>190.35</v>
      </c>
      <c r="K58" s="1">
        <f t="shared" si="14"/>
        <v>0</v>
      </c>
      <c r="L58" s="1">
        <f t="shared" si="15"/>
        <v>0</v>
      </c>
      <c r="M58" s="1"/>
      <c r="N58" s="1">
        <v>1.35</v>
      </c>
      <c r="O58" s="1"/>
      <c r="P58" s="166">
        <f t="shared" si="16"/>
        <v>2.5000000000000001E-2</v>
      </c>
      <c r="Q58" s="172"/>
      <c r="R58" s="172">
        <v>1.8000000000000001E-4</v>
      </c>
      <c r="S58" s="166"/>
      <c r="Z58">
        <v>0</v>
      </c>
    </row>
    <row r="59" spans="1:26" ht="24.95" customHeight="1" x14ac:dyDescent="0.25">
      <c r="A59" s="170"/>
      <c r="B59" s="167" t="s">
        <v>305</v>
      </c>
      <c r="C59" s="171" t="s">
        <v>325</v>
      </c>
      <c r="D59" s="167" t="s">
        <v>326</v>
      </c>
      <c r="E59" s="167" t="s">
        <v>172</v>
      </c>
      <c r="F59" s="168">
        <v>141</v>
      </c>
      <c r="G59" s="169"/>
      <c r="H59" s="169"/>
      <c r="I59" s="169">
        <f t="shared" si="12"/>
        <v>0</v>
      </c>
      <c r="J59" s="167">
        <f t="shared" si="13"/>
        <v>136.77000000000001</v>
      </c>
      <c r="K59" s="1">
        <f t="shared" si="14"/>
        <v>0</v>
      </c>
      <c r="L59" s="1">
        <f t="shared" si="15"/>
        <v>0</v>
      </c>
      <c r="M59" s="1"/>
      <c r="N59" s="1">
        <v>0.97</v>
      </c>
      <c r="O59" s="1"/>
      <c r="P59" s="166">
        <f t="shared" si="16"/>
        <v>1E-3</v>
      </c>
      <c r="Q59" s="172"/>
      <c r="R59" s="172">
        <v>1.0000000000000001E-5</v>
      </c>
      <c r="S59" s="166"/>
      <c r="Z59">
        <v>0</v>
      </c>
    </row>
    <row r="60" spans="1:26" ht="24.95" customHeight="1" x14ac:dyDescent="0.25">
      <c r="A60" s="170"/>
      <c r="B60" s="167" t="s">
        <v>305</v>
      </c>
      <c r="C60" s="171" t="s">
        <v>327</v>
      </c>
      <c r="D60" s="167" t="s">
        <v>328</v>
      </c>
      <c r="E60" s="167" t="s">
        <v>238</v>
      </c>
      <c r="F60" s="168">
        <v>0.75</v>
      </c>
      <c r="G60" s="177"/>
      <c r="H60" s="177"/>
      <c r="I60" s="177">
        <f t="shared" si="12"/>
        <v>0</v>
      </c>
      <c r="J60" s="167">
        <f t="shared" si="13"/>
        <v>39.28</v>
      </c>
      <c r="K60" s="1">
        <f t="shared" si="14"/>
        <v>0</v>
      </c>
      <c r="L60" s="1">
        <f t="shared" si="15"/>
        <v>0</v>
      </c>
      <c r="M60" s="1"/>
      <c r="N60" s="1">
        <v>52.37</v>
      </c>
      <c r="O60" s="1"/>
      <c r="P60" s="166"/>
      <c r="Q60" s="172"/>
      <c r="R60" s="172"/>
      <c r="S60" s="166"/>
      <c r="Z60">
        <v>0</v>
      </c>
    </row>
    <row r="61" spans="1:26" ht="35.1" customHeight="1" x14ac:dyDescent="0.25">
      <c r="A61" s="170"/>
      <c r="B61" s="167" t="s">
        <v>123</v>
      </c>
      <c r="C61" s="171" t="s">
        <v>329</v>
      </c>
      <c r="D61" s="167" t="s">
        <v>330</v>
      </c>
      <c r="E61" s="167" t="s">
        <v>104</v>
      </c>
      <c r="F61" s="168">
        <v>52</v>
      </c>
      <c r="G61" s="169"/>
      <c r="H61" s="169"/>
      <c r="I61" s="169">
        <f t="shared" si="12"/>
        <v>0</v>
      </c>
      <c r="J61" s="167">
        <f t="shared" si="13"/>
        <v>599.55999999999995</v>
      </c>
      <c r="K61" s="1">
        <f t="shared" si="14"/>
        <v>0</v>
      </c>
      <c r="L61" s="1">
        <f t="shared" si="15"/>
        <v>0</v>
      </c>
      <c r="M61" s="1"/>
      <c r="N61" s="1">
        <v>11.53</v>
      </c>
      <c r="O61" s="1"/>
      <c r="P61" s="166"/>
      <c r="Q61" s="172"/>
      <c r="R61" s="172"/>
      <c r="S61" s="166"/>
      <c r="Z61">
        <v>0</v>
      </c>
    </row>
    <row r="62" spans="1:26" ht="24.95" customHeight="1" x14ac:dyDescent="0.25">
      <c r="A62" s="170"/>
      <c r="B62" s="167" t="s">
        <v>123</v>
      </c>
      <c r="C62" s="171" t="s">
        <v>331</v>
      </c>
      <c r="D62" s="167" t="s">
        <v>332</v>
      </c>
      <c r="E62" s="167" t="s">
        <v>104</v>
      </c>
      <c r="F62" s="168">
        <v>3</v>
      </c>
      <c r="G62" s="169"/>
      <c r="H62" s="169"/>
      <c r="I62" s="169">
        <f t="shared" si="12"/>
        <v>0</v>
      </c>
      <c r="J62" s="167">
        <f t="shared" si="13"/>
        <v>11.43</v>
      </c>
      <c r="K62" s="1">
        <f t="shared" si="14"/>
        <v>0</v>
      </c>
      <c r="L62" s="1">
        <f t="shared" si="15"/>
        <v>0</v>
      </c>
      <c r="M62" s="1"/>
      <c r="N62" s="1">
        <v>3.81</v>
      </c>
      <c r="O62" s="1"/>
      <c r="P62" s="166"/>
      <c r="Q62" s="172"/>
      <c r="R62" s="172"/>
      <c r="S62" s="166"/>
      <c r="Z62">
        <v>0</v>
      </c>
    </row>
    <row r="63" spans="1:26" ht="35.1" customHeight="1" x14ac:dyDescent="0.25">
      <c r="A63" s="170"/>
      <c r="B63" s="167" t="s">
        <v>123</v>
      </c>
      <c r="C63" s="171" t="s">
        <v>333</v>
      </c>
      <c r="D63" s="167" t="s">
        <v>334</v>
      </c>
      <c r="E63" s="167" t="s">
        <v>104</v>
      </c>
      <c r="F63" s="168">
        <v>3</v>
      </c>
      <c r="G63" s="169"/>
      <c r="H63" s="169"/>
      <c r="I63" s="169">
        <f t="shared" si="12"/>
        <v>0</v>
      </c>
      <c r="J63" s="167">
        <f t="shared" si="13"/>
        <v>987.03</v>
      </c>
      <c r="K63" s="1">
        <f t="shared" si="14"/>
        <v>0</v>
      </c>
      <c r="L63" s="1">
        <f t="shared" si="15"/>
        <v>0</v>
      </c>
      <c r="M63" s="1"/>
      <c r="N63" s="1">
        <v>329.01</v>
      </c>
      <c r="O63" s="1"/>
      <c r="P63" s="166"/>
      <c r="Q63" s="172"/>
      <c r="R63" s="172"/>
      <c r="S63" s="166"/>
      <c r="Z63">
        <v>0</v>
      </c>
    </row>
    <row r="64" spans="1:26" ht="24.95" customHeight="1" x14ac:dyDescent="0.25">
      <c r="A64" s="170"/>
      <c r="B64" s="167" t="s">
        <v>123</v>
      </c>
      <c r="C64" s="171" t="s">
        <v>335</v>
      </c>
      <c r="D64" s="167" t="s">
        <v>336</v>
      </c>
      <c r="E64" s="167" t="s">
        <v>104</v>
      </c>
      <c r="F64" s="168">
        <v>8</v>
      </c>
      <c r="G64" s="169"/>
      <c r="H64" s="169"/>
      <c r="I64" s="169">
        <f t="shared" si="12"/>
        <v>0</v>
      </c>
      <c r="J64" s="167">
        <f t="shared" si="13"/>
        <v>160</v>
      </c>
      <c r="K64" s="1">
        <f t="shared" si="14"/>
        <v>0</v>
      </c>
      <c r="L64" s="1">
        <f t="shared" si="15"/>
        <v>0</v>
      </c>
      <c r="M64" s="1"/>
      <c r="N64" s="1">
        <v>20</v>
      </c>
      <c r="O64" s="1"/>
      <c r="P64" s="166"/>
      <c r="Q64" s="172"/>
      <c r="R64" s="172"/>
      <c r="S64" s="166"/>
      <c r="Z64">
        <v>0</v>
      </c>
    </row>
    <row r="65" spans="1:26" ht="24.95" customHeight="1" x14ac:dyDescent="0.25">
      <c r="A65" s="170"/>
      <c r="B65" s="167" t="s">
        <v>123</v>
      </c>
      <c r="C65" s="171" t="s">
        <v>337</v>
      </c>
      <c r="D65" s="167" t="s">
        <v>338</v>
      </c>
      <c r="E65" s="167" t="s">
        <v>339</v>
      </c>
      <c r="F65" s="168">
        <v>3</v>
      </c>
      <c r="G65" s="169"/>
      <c r="H65" s="169"/>
      <c r="I65" s="169">
        <f t="shared" si="12"/>
        <v>0</v>
      </c>
      <c r="J65" s="167">
        <f t="shared" si="13"/>
        <v>41.82</v>
      </c>
      <c r="K65" s="1">
        <f t="shared" si="14"/>
        <v>0</v>
      </c>
      <c r="L65" s="1">
        <f t="shared" si="15"/>
        <v>0</v>
      </c>
      <c r="M65" s="1"/>
      <c r="N65" s="1">
        <v>13.94</v>
      </c>
      <c r="O65" s="1"/>
      <c r="P65" s="166"/>
      <c r="Q65" s="172"/>
      <c r="R65" s="172"/>
      <c r="S65" s="166"/>
      <c r="Z65">
        <v>0</v>
      </c>
    </row>
    <row r="66" spans="1:26" ht="24.95" customHeight="1" x14ac:dyDescent="0.25">
      <c r="A66" s="170"/>
      <c r="B66" s="167" t="s">
        <v>123</v>
      </c>
      <c r="C66" s="171" t="s">
        <v>340</v>
      </c>
      <c r="D66" s="167" t="s">
        <v>341</v>
      </c>
      <c r="E66" s="167" t="s">
        <v>104</v>
      </c>
      <c r="F66" s="168">
        <v>3</v>
      </c>
      <c r="G66" s="169"/>
      <c r="H66" s="169"/>
      <c r="I66" s="169">
        <f t="shared" si="12"/>
        <v>0</v>
      </c>
      <c r="J66" s="167">
        <f t="shared" si="13"/>
        <v>17.37</v>
      </c>
      <c r="K66" s="1">
        <f t="shared" si="14"/>
        <v>0</v>
      </c>
      <c r="L66" s="1">
        <f t="shared" si="15"/>
        <v>0</v>
      </c>
      <c r="M66" s="1"/>
      <c r="N66" s="1">
        <v>5.79</v>
      </c>
      <c r="O66" s="1"/>
      <c r="P66" s="166"/>
      <c r="Q66" s="172"/>
      <c r="R66" s="172"/>
      <c r="S66" s="166"/>
      <c r="Z66">
        <v>0</v>
      </c>
    </row>
    <row r="67" spans="1:26" ht="24.95" customHeight="1" x14ac:dyDescent="0.25">
      <c r="A67" s="170"/>
      <c r="B67" s="167" t="s">
        <v>123</v>
      </c>
      <c r="C67" s="171" t="s">
        <v>342</v>
      </c>
      <c r="D67" s="167" t="s">
        <v>343</v>
      </c>
      <c r="E67" s="167" t="s">
        <v>172</v>
      </c>
      <c r="F67" s="168">
        <v>90</v>
      </c>
      <c r="G67" s="169"/>
      <c r="H67" s="169"/>
      <c r="I67" s="169">
        <f t="shared" si="12"/>
        <v>0</v>
      </c>
      <c r="J67" s="167">
        <f t="shared" si="13"/>
        <v>24.3</v>
      </c>
      <c r="K67" s="1">
        <f t="shared" si="14"/>
        <v>0</v>
      </c>
      <c r="L67" s="1">
        <f t="shared" si="15"/>
        <v>0</v>
      </c>
      <c r="M67" s="1"/>
      <c r="N67" s="1">
        <v>0.27</v>
      </c>
      <c r="O67" s="1"/>
      <c r="P67" s="166"/>
      <c r="Q67" s="172"/>
      <c r="R67" s="172"/>
      <c r="S67" s="166"/>
      <c r="Z67">
        <v>0</v>
      </c>
    </row>
    <row r="68" spans="1:26" ht="24.95" customHeight="1" x14ac:dyDescent="0.25">
      <c r="A68" s="170"/>
      <c r="B68" s="167" t="s">
        <v>123</v>
      </c>
      <c r="C68" s="171" t="s">
        <v>344</v>
      </c>
      <c r="D68" s="167" t="s">
        <v>345</v>
      </c>
      <c r="E68" s="167" t="s">
        <v>104</v>
      </c>
      <c r="F68" s="168">
        <v>3</v>
      </c>
      <c r="G68" s="169"/>
      <c r="H68" s="169"/>
      <c r="I68" s="169">
        <f t="shared" si="12"/>
        <v>0</v>
      </c>
      <c r="J68" s="167">
        <f t="shared" si="13"/>
        <v>10.41</v>
      </c>
      <c r="K68" s="1">
        <f t="shared" si="14"/>
        <v>0</v>
      </c>
      <c r="L68" s="1">
        <f t="shared" si="15"/>
        <v>0</v>
      </c>
      <c r="M68" s="1"/>
      <c r="N68" s="1">
        <v>3.4699999999999998</v>
      </c>
      <c r="O68" s="1"/>
      <c r="P68" s="166"/>
      <c r="Q68" s="172"/>
      <c r="R68" s="172"/>
      <c r="S68" s="166"/>
      <c r="Z68">
        <v>0</v>
      </c>
    </row>
    <row r="69" spans="1:26" x14ac:dyDescent="0.25">
      <c r="A69" s="155"/>
      <c r="B69" s="155"/>
      <c r="C69" s="155"/>
      <c r="D69" s="155" t="s">
        <v>250</v>
      </c>
      <c r="E69" s="155"/>
      <c r="F69" s="166"/>
      <c r="G69" s="158"/>
      <c r="H69" s="158">
        <f>ROUND((SUM(M49:M68))/1,2)</f>
        <v>0</v>
      </c>
      <c r="I69" s="158">
        <f>ROUND((SUM(I49:I68))/1,2)</f>
        <v>0</v>
      </c>
      <c r="J69" s="155"/>
      <c r="K69" s="155"/>
      <c r="L69" s="155">
        <f>ROUND((SUM(L49:L68))/1,2)</f>
        <v>0</v>
      </c>
      <c r="M69" s="155">
        <f>ROUND((SUM(M49:M68))/1,2)</f>
        <v>0</v>
      </c>
      <c r="N69" s="155"/>
      <c r="O69" s="155"/>
      <c r="P69" s="173">
        <f>ROUND((SUM(P49:P68))/1,2)</f>
        <v>0.15</v>
      </c>
      <c r="Q69" s="152"/>
      <c r="R69" s="152"/>
      <c r="S69" s="173">
        <f>ROUND((SUM(S49:S68))/1,2)</f>
        <v>0</v>
      </c>
      <c r="T69" s="152"/>
      <c r="U69" s="152"/>
      <c r="V69" s="152"/>
      <c r="W69" s="152"/>
      <c r="X69" s="152"/>
      <c r="Y69" s="152"/>
      <c r="Z69" s="152"/>
    </row>
    <row r="70" spans="1:26" x14ac:dyDescent="0.25">
      <c r="A70" s="1"/>
      <c r="B70" s="1"/>
      <c r="C70" s="1"/>
      <c r="D70" s="1"/>
      <c r="E70" s="1"/>
      <c r="F70" s="162"/>
      <c r="G70" s="148"/>
      <c r="H70" s="148"/>
      <c r="I70" s="148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55"/>
      <c r="B71" s="155"/>
      <c r="C71" s="155"/>
      <c r="D71" s="155" t="s">
        <v>251</v>
      </c>
      <c r="E71" s="155"/>
      <c r="F71" s="166"/>
      <c r="G71" s="156"/>
      <c r="H71" s="156"/>
      <c r="I71" s="156"/>
      <c r="J71" s="155"/>
      <c r="K71" s="155"/>
      <c r="L71" s="155"/>
      <c r="M71" s="155"/>
      <c r="N71" s="155"/>
      <c r="O71" s="155"/>
      <c r="P71" s="155"/>
      <c r="Q71" s="152"/>
      <c r="R71" s="152"/>
      <c r="S71" s="155"/>
      <c r="T71" s="152"/>
      <c r="U71" s="152"/>
      <c r="V71" s="152"/>
      <c r="W71" s="152"/>
      <c r="X71" s="152"/>
      <c r="Y71" s="152"/>
      <c r="Z71" s="152"/>
    </row>
    <row r="72" spans="1:26" ht="24.95" customHeight="1" x14ac:dyDescent="0.25">
      <c r="A72" s="170"/>
      <c r="B72" s="167" t="s">
        <v>346</v>
      </c>
      <c r="C72" s="171" t="s">
        <v>347</v>
      </c>
      <c r="D72" s="167" t="s">
        <v>348</v>
      </c>
      <c r="E72" s="167" t="s">
        <v>349</v>
      </c>
      <c r="F72" s="168">
        <v>6</v>
      </c>
      <c r="G72" s="169"/>
      <c r="H72" s="169"/>
      <c r="I72" s="169">
        <f t="shared" ref="I72:I100" si="17">ROUND(F72*(G72+H72),2)</f>
        <v>0</v>
      </c>
      <c r="J72" s="167">
        <f t="shared" ref="J72:J100" si="18">ROUND(F72*(N72),2)</f>
        <v>210</v>
      </c>
      <c r="K72" s="1">
        <f t="shared" ref="K72:K100" si="19">ROUND(F72*(O72),2)</f>
        <v>0</v>
      </c>
      <c r="L72" s="1">
        <f t="shared" ref="L72:L97" si="20">ROUND(F72*(G72),2)</f>
        <v>0</v>
      </c>
      <c r="M72" s="1"/>
      <c r="N72" s="1">
        <v>35</v>
      </c>
      <c r="O72" s="1"/>
      <c r="P72" s="166">
        <f t="shared" ref="P72:P82" si="21">ROUND(F72*(R72),3)</f>
        <v>1.2E-2</v>
      </c>
      <c r="Q72" s="172"/>
      <c r="R72" s="172">
        <v>2.0400000000000001E-3</v>
      </c>
      <c r="S72" s="166"/>
      <c r="Z72">
        <v>0</v>
      </c>
    </row>
    <row r="73" spans="1:26" ht="24.95" customHeight="1" x14ac:dyDescent="0.25">
      <c r="A73" s="170"/>
      <c r="B73" s="167" t="s">
        <v>346</v>
      </c>
      <c r="C73" s="171" t="s">
        <v>350</v>
      </c>
      <c r="D73" s="167" t="s">
        <v>351</v>
      </c>
      <c r="E73" s="167" t="s">
        <v>339</v>
      </c>
      <c r="F73" s="168">
        <v>12</v>
      </c>
      <c r="G73" s="169"/>
      <c r="H73" s="169"/>
      <c r="I73" s="169">
        <f t="shared" si="17"/>
        <v>0</v>
      </c>
      <c r="J73" s="167">
        <f t="shared" si="18"/>
        <v>341.4</v>
      </c>
      <c r="K73" s="1">
        <f t="shared" si="19"/>
        <v>0</v>
      </c>
      <c r="L73" s="1">
        <f t="shared" si="20"/>
        <v>0</v>
      </c>
      <c r="M73" s="1"/>
      <c r="N73" s="1">
        <v>28.45</v>
      </c>
      <c r="O73" s="1"/>
      <c r="P73" s="166">
        <f t="shared" si="21"/>
        <v>4.0000000000000001E-3</v>
      </c>
      <c r="Q73" s="172"/>
      <c r="R73" s="172">
        <v>3.6999999999999999E-4</v>
      </c>
      <c r="S73" s="166"/>
      <c r="Z73">
        <v>0</v>
      </c>
    </row>
    <row r="74" spans="1:26" ht="24.95" customHeight="1" x14ac:dyDescent="0.25">
      <c r="A74" s="170"/>
      <c r="B74" s="167" t="s">
        <v>346</v>
      </c>
      <c r="C74" s="171" t="s">
        <v>352</v>
      </c>
      <c r="D74" s="167" t="s">
        <v>353</v>
      </c>
      <c r="E74" s="167" t="s">
        <v>349</v>
      </c>
      <c r="F74" s="168">
        <v>10</v>
      </c>
      <c r="G74" s="169"/>
      <c r="H74" s="169"/>
      <c r="I74" s="169">
        <f t="shared" si="17"/>
        <v>0</v>
      </c>
      <c r="J74" s="167">
        <f t="shared" si="18"/>
        <v>304.39999999999998</v>
      </c>
      <c r="K74" s="1">
        <f t="shared" si="19"/>
        <v>0</v>
      </c>
      <c r="L74" s="1">
        <f t="shared" si="20"/>
        <v>0</v>
      </c>
      <c r="M74" s="1"/>
      <c r="N74" s="1">
        <v>30.44</v>
      </c>
      <c r="O74" s="1"/>
      <c r="P74" s="166">
        <f t="shared" si="21"/>
        <v>2.1999999999999999E-2</v>
      </c>
      <c r="Q74" s="172"/>
      <c r="R74" s="172">
        <v>2.2300000000000002E-3</v>
      </c>
      <c r="S74" s="166"/>
      <c r="Z74">
        <v>0</v>
      </c>
    </row>
    <row r="75" spans="1:26" ht="24.95" customHeight="1" x14ac:dyDescent="0.25">
      <c r="A75" s="170"/>
      <c r="B75" s="167" t="s">
        <v>346</v>
      </c>
      <c r="C75" s="171" t="s">
        <v>354</v>
      </c>
      <c r="D75" s="167" t="s">
        <v>355</v>
      </c>
      <c r="E75" s="167" t="s">
        <v>339</v>
      </c>
      <c r="F75" s="168">
        <v>12</v>
      </c>
      <c r="G75" s="169"/>
      <c r="H75" s="169"/>
      <c r="I75" s="169">
        <f t="shared" si="17"/>
        <v>0</v>
      </c>
      <c r="J75" s="167">
        <f t="shared" si="18"/>
        <v>62.52</v>
      </c>
      <c r="K75" s="1">
        <f t="shared" si="19"/>
        <v>0</v>
      </c>
      <c r="L75" s="1">
        <f t="shared" si="20"/>
        <v>0</v>
      </c>
      <c r="M75" s="1"/>
      <c r="N75" s="1">
        <v>5.21</v>
      </c>
      <c r="O75" s="1"/>
      <c r="P75" s="166">
        <f t="shared" si="21"/>
        <v>0</v>
      </c>
      <c r="Q75" s="172"/>
      <c r="R75" s="172">
        <v>3.0000000000000001E-5</v>
      </c>
      <c r="S75" s="166"/>
      <c r="Z75">
        <v>0</v>
      </c>
    </row>
    <row r="76" spans="1:26" ht="24.95" customHeight="1" x14ac:dyDescent="0.25">
      <c r="A76" s="170"/>
      <c r="B76" s="167" t="s">
        <v>346</v>
      </c>
      <c r="C76" s="171" t="s">
        <v>356</v>
      </c>
      <c r="D76" s="167" t="s">
        <v>357</v>
      </c>
      <c r="E76" s="167" t="s">
        <v>349</v>
      </c>
      <c r="F76" s="168">
        <v>38</v>
      </c>
      <c r="G76" s="169"/>
      <c r="H76" s="169"/>
      <c r="I76" s="169">
        <f t="shared" si="17"/>
        <v>0</v>
      </c>
      <c r="J76" s="167">
        <f t="shared" si="18"/>
        <v>169.1</v>
      </c>
      <c r="K76" s="1">
        <f t="shared" si="19"/>
        <v>0</v>
      </c>
      <c r="L76" s="1">
        <f t="shared" si="20"/>
        <v>0</v>
      </c>
      <c r="M76" s="1"/>
      <c r="N76" s="1">
        <v>4.45</v>
      </c>
      <c r="O76" s="1"/>
      <c r="P76" s="166">
        <f t="shared" si="21"/>
        <v>1.0999999999999999E-2</v>
      </c>
      <c r="Q76" s="172"/>
      <c r="R76" s="172">
        <v>2.7999999999999998E-4</v>
      </c>
      <c r="S76" s="166"/>
      <c r="Z76">
        <v>0</v>
      </c>
    </row>
    <row r="77" spans="1:26" ht="24.95" customHeight="1" x14ac:dyDescent="0.25">
      <c r="A77" s="170"/>
      <c r="B77" s="167" t="s">
        <v>346</v>
      </c>
      <c r="C77" s="171" t="s">
        <v>358</v>
      </c>
      <c r="D77" s="167" t="s">
        <v>359</v>
      </c>
      <c r="E77" s="167" t="s">
        <v>104</v>
      </c>
      <c r="F77" s="168">
        <v>10</v>
      </c>
      <c r="G77" s="169"/>
      <c r="H77" s="169"/>
      <c r="I77" s="169">
        <f t="shared" si="17"/>
        <v>0</v>
      </c>
      <c r="J77" s="167">
        <f t="shared" si="18"/>
        <v>96.4</v>
      </c>
      <c r="K77" s="1">
        <f t="shared" si="19"/>
        <v>0</v>
      </c>
      <c r="L77" s="1">
        <f t="shared" si="20"/>
        <v>0</v>
      </c>
      <c r="M77" s="1"/>
      <c r="N77" s="1">
        <v>9.64</v>
      </c>
      <c r="O77" s="1"/>
      <c r="P77" s="166">
        <f t="shared" si="21"/>
        <v>1E-3</v>
      </c>
      <c r="Q77" s="172"/>
      <c r="R77" s="172">
        <v>1E-4</v>
      </c>
      <c r="S77" s="166"/>
      <c r="Z77">
        <v>0</v>
      </c>
    </row>
    <row r="78" spans="1:26" ht="24.95" customHeight="1" x14ac:dyDescent="0.25">
      <c r="A78" s="170"/>
      <c r="B78" s="167" t="s">
        <v>346</v>
      </c>
      <c r="C78" s="171" t="s">
        <v>360</v>
      </c>
      <c r="D78" s="167" t="s">
        <v>361</v>
      </c>
      <c r="E78" s="167" t="s">
        <v>104</v>
      </c>
      <c r="F78" s="168">
        <v>15</v>
      </c>
      <c r="G78" s="169"/>
      <c r="H78" s="169"/>
      <c r="I78" s="169">
        <f t="shared" si="17"/>
        <v>0</v>
      </c>
      <c r="J78" s="167">
        <f t="shared" si="18"/>
        <v>22.8</v>
      </c>
      <c r="K78" s="1">
        <f t="shared" si="19"/>
        <v>0</v>
      </c>
      <c r="L78" s="1">
        <f t="shared" si="20"/>
        <v>0</v>
      </c>
      <c r="M78" s="1"/>
      <c r="N78" s="1">
        <v>1.52</v>
      </c>
      <c r="O78" s="1"/>
      <c r="P78" s="166">
        <f t="shared" si="21"/>
        <v>0</v>
      </c>
      <c r="Q78" s="172"/>
      <c r="R78" s="172">
        <v>1.0000000000000001E-5</v>
      </c>
      <c r="S78" s="166"/>
      <c r="Z78">
        <v>0</v>
      </c>
    </row>
    <row r="79" spans="1:26" ht="24.95" customHeight="1" x14ac:dyDescent="0.25">
      <c r="A79" s="170"/>
      <c r="B79" s="167" t="s">
        <v>346</v>
      </c>
      <c r="C79" s="171" t="s">
        <v>362</v>
      </c>
      <c r="D79" s="167" t="s">
        <v>363</v>
      </c>
      <c r="E79" s="167" t="s">
        <v>104</v>
      </c>
      <c r="F79" s="168">
        <v>15</v>
      </c>
      <c r="G79" s="169"/>
      <c r="H79" s="169"/>
      <c r="I79" s="169">
        <f t="shared" si="17"/>
        <v>0</v>
      </c>
      <c r="J79" s="167">
        <f t="shared" si="18"/>
        <v>103.2</v>
      </c>
      <c r="K79" s="1">
        <f t="shared" si="19"/>
        <v>0</v>
      </c>
      <c r="L79" s="1">
        <f t="shared" si="20"/>
        <v>0</v>
      </c>
      <c r="M79" s="1"/>
      <c r="N79" s="1">
        <v>6.88</v>
      </c>
      <c r="O79" s="1"/>
      <c r="P79" s="166">
        <f t="shared" si="21"/>
        <v>1E-3</v>
      </c>
      <c r="Q79" s="172"/>
      <c r="R79" s="172">
        <v>4.0000000000000003E-5</v>
      </c>
      <c r="S79" s="166"/>
      <c r="Z79">
        <v>0</v>
      </c>
    </row>
    <row r="80" spans="1:26" ht="24.95" customHeight="1" x14ac:dyDescent="0.25">
      <c r="A80" s="170"/>
      <c r="B80" s="167" t="s">
        <v>346</v>
      </c>
      <c r="C80" s="171" t="s">
        <v>364</v>
      </c>
      <c r="D80" s="167" t="s">
        <v>365</v>
      </c>
      <c r="E80" s="167" t="s">
        <v>104</v>
      </c>
      <c r="F80" s="168">
        <v>10</v>
      </c>
      <c r="G80" s="169"/>
      <c r="H80" s="169"/>
      <c r="I80" s="169">
        <f t="shared" si="17"/>
        <v>0</v>
      </c>
      <c r="J80" s="167">
        <f t="shared" si="18"/>
        <v>36.200000000000003</v>
      </c>
      <c r="K80" s="1">
        <f t="shared" si="19"/>
        <v>0</v>
      </c>
      <c r="L80" s="1">
        <f t="shared" si="20"/>
        <v>0</v>
      </c>
      <c r="M80" s="1"/>
      <c r="N80" s="1">
        <v>3.62</v>
      </c>
      <c r="O80" s="1"/>
      <c r="P80" s="166">
        <f t="shared" si="21"/>
        <v>2E-3</v>
      </c>
      <c r="Q80" s="172"/>
      <c r="R80" s="172">
        <v>1.7000000000000001E-4</v>
      </c>
      <c r="S80" s="166"/>
      <c r="Z80">
        <v>0</v>
      </c>
    </row>
    <row r="81" spans="1:26" ht="24.95" customHeight="1" x14ac:dyDescent="0.25">
      <c r="A81" s="170"/>
      <c r="B81" s="167" t="s">
        <v>346</v>
      </c>
      <c r="C81" s="171" t="s">
        <v>366</v>
      </c>
      <c r="D81" s="167" t="s">
        <v>367</v>
      </c>
      <c r="E81" s="167" t="s">
        <v>104</v>
      </c>
      <c r="F81" s="168">
        <v>10</v>
      </c>
      <c r="G81" s="169"/>
      <c r="H81" s="169"/>
      <c r="I81" s="169">
        <f t="shared" si="17"/>
        <v>0</v>
      </c>
      <c r="J81" s="167">
        <f t="shared" si="18"/>
        <v>26.4</v>
      </c>
      <c r="K81" s="1">
        <f t="shared" si="19"/>
        <v>0</v>
      </c>
      <c r="L81" s="1">
        <f t="shared" si="20"/>
        <v>0</v>
      </c>
      <c r="M81" s="1"/>
      <c r="N81" s="1">
        <v>2.64</v>
      </c>
      <c r="O81" s="1"/>
      <c r="P81" s="166">
        <f t="shared" si="21"/>
        <v>0</v>
      </c>
      <c r="Q81" s="172"/>
      <c r="R81" s="172">
        <v>1.0000000000000001E-5</v>
      </c>
      <c r="S81" s="166"/>
      <c r="Z81">
        <v>0</v>
      </c>
    </row>
    <row r="82" spans="1:26" ht="24.95" customHeight="1" x14ac:dyDescent="0.25">
      <c r="A82" s="170"/>
      <c r="B82" s="167" t="s">
        <v>346</v>
      </c>
      <c r="C82" s="171" t="s">
        <v>368</v>
      </c>
      <c r="D82" s="167" t="s">
        <v>369</v>
      </c>
      <c r="E82" s="167" t="s">
        <v>104</v>
      </c>
      <c r="F82" s="168">
        <v>12</v>
      </c>
      <c r="G82" s="169"/>
      <c r="H82" s="169"/>
      <c r="I82" s="169">
        <f t="shared" si="17"/>
        <v>0</v>
      </c>
      <c r="J82" s="167">
        <f t="shared" si="18"/>
        <v>27.24</v>
      </c>
      <c r="K82" s="1">
        <f t="shared" si="19"/>
        <v>0</v>
      </c>
      <c r="L82" s="1">
        <f t="shared" si="20"/>
        <v>0</v>
      </c>
      <c r="M82" s="1"/>
      <c r="N82" s="1">
        <v>2.27</v>
      </c>
      <c r="O82" s="1"/>
      <c r="P82" s="166">
        <f t="shared" si="21"/>
        <v>0</v>
      </c>
      <c r="Q82" s="172"/>
      <c r="R82" s="172">
        <v>1.0000000000000001E-5</v>
      </c>
      <c r="S82" s="166"/>
      <c r="Z82">
        <v>0</v>
      </c>
    </row>
    <row r="83" spans="1:26" ht="24.95" customHeight="1" x14ac:dyDescent="0.25">
      <c r="A83" s="170"/>
      <c r="B83" s="167" t="s">
        <v>346</v>
      </c>
      <c r="C83" s="171" t="s">
        <v>370</v>
      </c>
      <c r="D83" s="167" t="s">
        <v>371</v>
      </c>
      <c r="E83" s="167" t="s">
        <v>143</v>
      </c>
      <c r="F83" s="168">
        <v>0.34699999999999998</v>
      </c>
      <c r="G83" s="169"/>
      <c r="H83" s="169"/>
      <c r="I83" s="169">
        <f t="shared" si="17"/>
        <v>0</v>
      </c>
      <c r="J83" s="167">
        <f t="shared" si="18"/>
        <v>7.95</v>
      </c>
      <c r="K83" s="1">
        <f t="shared" si="19"/>
        <v>0</v>
      </c>
      <c r="L83" s="1">
        <f t="shared" si="20"/>
        <v>0</v>
      </c>
      <c r="M83" s="1"/>
      <c r="N83" s="1">
        <v>22.91</v>
      </c>
      <c r="O83" s="1"/>
      <c r="P83" s="166"/>
      <c r="Q83" s="172"/>
      <c r="R83" s="172"/>
      <c r="S83" s="166"/>
      <c r="Z83">
        <v>0</v>
      </c>
    </row>
    <row r="84" spans="1:26" ht="24.95" customHeight="1" x14ac:dyDescent="0.25">
      <c r="A84" s="170"/>
      <c r="B84" s="167" t="s">
        <v>123</v>
      </c>
      <c r="C84" s="171" t="s">
        <v>372</v>
      </c>
      <c r="D84" s="167" t="s">
        <v>373</v>
      </c>
      <c r="E84" s="167" t="s">
        <v>104</v>
      </c>
      <c r="F84" s="168">
        <v>10</v>
      </c>
      <c r="G84" s="169"/>
      <c r="H84" s="169"/>
      <c r="I84" s="169">
        <f t="shared" si="17"/>
        <v>0</v>
      </c>
      <c r="J84" s="167">
        <f t="shared" si="18"/>
        <v>179.2</v>
      </c>
      <c r="K84" s="1">
        <f t="shared" si="19"/>
        <v>0</v>
      </c>
      <c r="L84" s="1">
        <f t="shared" si="20"/>
        <v>0</v>
      </c>
      <c r="M84" s="1"/>
      <c r="N84" s="1">
        <v>17.920000000000002</v>
      </c>
      <c r="O84" s="1"/>
      <c r="P84" s="166"/>
      <c r="Q84" s="172"/>
      <c r="R84" s="172"/>
      <c r="S84" s="166"/>
      <c r="Z84">
        <v>0</v>
      </c>
    </row>
    <row r="85" spans="1:26" ht="24.95" customHeight="1" x14ac:dyDescent="0.25">
      <c r="A85" s="170"/>
      <c r="B85" s="167" t="s">
        <v>123</v>
      </c>
      <c r="C85" s="171" t="s">
        <v>374</v>
      </c>
      <c r="D85" s="167" t="s">
        <v>375</v>
      </c>
      <c r="E85" s="167" t="s">
        <v>104</v>
      </c>
      <c r="F85" s="168">
        <v>15</v>
      </c>
      <c r="G85" s="169"/>
      <c r="H85" s="169"/>
      <c r="I85" s="169">
        <f t="shared" si="17"/>
        <v>0</v>
      </c>
      <c r="J85" s="167">
        <f t="shared" si="18"/>
        <v>4800</v>
      </c>
      <c r="K85" s="1">
        <f t="shared" si="19"/>
        <v>0</v>
      </c>
      <c r="L85" s="1">
        <f t="shared" si="20"/>
        <v>0</v>
      </c>
      <c r="M85" s="1"/>
      <c r="N85" s="1">
        <v>320</v>
      </c>
      <c r="O85" s="1"/>
      <c r="P85" s="166"/>
      <c r="Q85" s="172"/>
      <c r="R85" s="172"/>
      <c r="S85" s="166"/>
      <c r="Z85">
        <v>0</v>
      </c>
    </row>
    <row r="86" spans="1:26" ht="24.95" customHeight="1" x14ac:dyDescent="0.25">
      <c r="A86" s="170"/>
      <c r="B86" s="167" t="s">
        <v>123</v>
      </c>
      <c r="C86" s="171" t="s">
        <v>376</v>
      </c>
      <c r="D86" s="167" t="s">
        <v>377</v>
      </c>
      <c r="E86" s="167" t="s">
        <v>104</v>
      </c>
      <c r="F86" s="168">
        <v>15</v>
      </c>
      <c r="G86" s="169"/>
      <c r="H86" s="169"/>
      <c r="I86" s="169">
        <f t="shared" si="17"/>
        <v>0</v>
      </c>
      <c r="J86" s="167">
        <f t="shared" si="18"/>
        <v>1455</v>
      </c>
      <c r="K86" s="1">
        <f t="shared" si="19"/>
        <v>0</v>
      </c>
      <c r="L86" s="1">
        <f t="shared" si="20"/>
        <v>0</v>
      </c>
      <c r="M86" s="1"/>
      <c r="N86" s="1">
        <v>97</v>
      </c>
      <c r="O86" s="1"/>
      <c r="P86" s="166"/>
      <c r="Q86" s="172"/>
      <c r="R86" s="172"/>
      <c r="S86" s="166"/>
      <c r="Z86">
        <v>0</v>
      </c>
    </row>
    <row r="87" spans="1:26" ht="35.1" customHeight="1" x14ac:dyDescent="0.25">
      <c r="A87" s="170"/>
      <c r="B87" s="167" t="s">
        <v>123</v>
      </c>
      <c r="C87" s="171" t="s">
        <v>378</v>
      </c>
      <c r="D87" s="167" t="s">
        <v>379</v>
      </c>
      <c r="E87" s="167" t="s">
        <v>104</v>
      </c>
      <c r="F87" s="168">
        <v>10</v>
      </c>
      <c r="G87" s="169"/>
      <c r="H87" s="169"/>
      <c r="I87" s="169">
        <f t="shared" si="17"/>
        <v>0</v>
      </c>
      <c r="J87" s="167">
        <f t="shared" si="18"/>
        <v>116.6</v>
      </c>
      <c r="K87" s="1">
        <f t="shared" si="19"/>
        <v>0</v>
      </c>
      <c r="L87" s="1">
        <f t="shared" si="20"/>
        <v>0</v>
      </c>
      <c r="M87" s="1"/>
      <c r="N87" s="1">
        <v>11.66</v>
      </c>
      <c r="O87" s="1"/>
      <c r="P87" s="166"/>
      <c r="Q87" s="172"/>
      <c r="R87" s="172"/>
      <c r="S87" s="166"/>
      <c r="Z87">
        <v>0</v>
      </c>
    </row>
    <row r="88" spans="1:26" ht="35.1" customHeight="1" x14ac:dyDescent="0.25">
      <c r="A88" s="170"/>
      <c r="B88" s="167" t="s">
        <v>123</v>
      </c>
      <c r="C88" s="171" t="s">
        <v>380</v>
      </c>
      <c r="D88" s="167" t="s">
        <v>381</v>
      </c>
      <c r="E88" s="167" t="s">
        <v>104</v>
      </c>
      <c r="F88" s="168">
        <v>12</v>
      </c>
      <c r="G88" s="169"/>
      <c r="H88" s="169"/>
      <c r="I88" s="169">
        <f t="shared" si="17"/>
        <v>0</v>
      </c>
      <c r="J88" s="167">
        <f t="shared" si="18"/>
        <v>293.88</v>
      </c>
      <c r="K88" s="1">
        <f t="shared" si="19"/>
        <v>0</v>
      </c>
      <c r="L88" s="1">
        <f t="shared" si="20"/>
        <v>0</v>
      </c>
      <c r="M88" s="1"/>
      <c r="N88" s="1">
        <v>24.49</v>
      </c>
      <c r="O88" s="1"/>
      <c r="P88" s="166"/>
      <c r="Q88" s="172"/>
      <c r="R88" s="172"/>
      <c r="S88" s="166"/>
      <c r="Z88">
        <v>0</v>
      </c>
    </row>
    <row r="89" spans="1:26" ht="35.1" customHeight="1" x14ac:dyDescent="0.25">
      <c r="A89" s="170"/>
      <c r="B89" s="167" t="s">
        <v>123</v>
      </c>
      <c r="C89" s="171" t="s">
        <v>382</v>
      </c>
      <c r="D89" s="167" t="s">
        <v>383</v>
      </c>
      <c r="E89" s="167" t="s">
        <v>104</v>
      </c>
      <c r="F89" s="168">
        <v>12</v>
      </c>
      <c r="G89" s="169"/>
      <c r="H89" s="169"/>
      <c r="I89" s="169">
        <f t="shared" si="17"/>
        <v>0</v>
      </c>
      <c r="J89" s="167">
        <f t="shared" si="18"/>
        <v>4874.3999999999996</v>
      </c>
      <c r="K89" s="1">
        <f t="shared" si="19"/>
        <v>0</v>
      </c>
      <c r="L89" s="1">
        <f t="shared" si="20"/>
        <v>0</v>
      </c>
      <c r="M89" s="1"/>
      <c r="N89" s="1">
        <v>406.2</v>
      </c>
      <c r="O89" s="1"/>
      <c r="P89" s="166"/>
      <c r="Q89" s="172"/>
      <c r="R89" s="172"/>
      <c r="S89" s="166"/>
      <c r="Z89">
        <v>0</v>
      </c>
    </row>
    <row r="90" spans="1:26" ht="24.95" customHeight="1" x14ac:dyDescent="0.25">
      <c r="A90" s="170"/>
      <c r="B90" s="167" t="s">
        <v>123</v>
      </c>
      <c r="C90" s="171" t="s">
        <v>384</v>
      </c>
      <c r="D90" s="167" t="s">
        <v>385</v>
      </c>
      <c r="E90" s="167" t="s">
        <v>104</v>
      </c>
      <c r="F90" s="168">
        <v>15</v>
      </c>
      <c r="G90" s="169"/>
      <c r="H90" s="169"/>
      <c r="I90" s="169">
        <f t="shared" si="17"/>
        <v>0</v>
      </c>
      <c r="J90" s="167">
        <f t="shared" si="18"/>
        <v>2400</v>
      </c>
      <c r="K90" s="1">
        <f t="shared" si="19"/>
        <v>0</v>
      </c>
      <c r="L90" s="1">
        <f t="shared" si="20"/>
        <v>0</v>
      </c>
      <c r="M90" s="1"/>
      <c r="N90" s="1">
        <v>160</v>
      </c>
      <c r="O90" s="1"/>
      <c r="P90" s="166"/>
      <c r="Q90" s="172"/>
      <c r="R90" s="172"/>
      <c r="S90" s="166"/>
      <c r="Z90">
        <v>0</v>
      </c>
    </row>
    <row r="91" spans="1:26" ht="24.95" customHeight="1" x14ac:dyDescent="0.25">
      <c r="A91" s="170"/>
      <c r="B91" s="167" t="s">
        <v>123</v>
      </c>
      <c r="C91" s="171" t="s">
        <v>386</v>
      </c>
      <c r="D91" s="167" t="s">
        <v>387</v>
      </c>
      <c r="E91" s="167" t="s">
        <v>104</v>
      </c>
      <c r="F91" s="168">
        <v>12</v>
      </c>
      <c r="G91" s="169"/>
      <c r="H91" s="169"/>
      <c r="I91" s="169">
        <f t="shared" si="17"/>
        <v>0</v>
      </c>
      <c r="J91" s="167">
        <f t="shared" si="18"/>
        <v>62.88</v>
      </c>
      <c r="K91" s="1">
        <f t="shared" si="19"/>
        <v>0</v>
      </c>
      <c r="L91" s="1">
        <f t="shared" si="20"/>
        <v>0</v>
      </c>
      <c r="M91" s="1"/>
      <c r="N91" s="1">
        <v>5.24</v>
      </c>
      <c r="O91" s="1"/>
      <c r="P91" s="166"/>
      <c r="Q91" s="172"/>
      <c r="R91" s="172"/>
      <c r="S91" s="166"/>
      <c r="Z91">
        <v>0</v>
      </c>
    </row>
    <row r="92" spans="1:26" ht="24.95" customHeight="1" x14ac:dyDescent="0.25">
      <c r="A92" s="170"/>
      <c r="B92" s="167" t="s">
        <v>123</v>
      </c>
      <c r="C92" s="171" t="s">
        <v>388</v>
      </c>
      <c r="D92" s="167" t="s">
        <v>389</v>
      </c>
      <c r="E92" s="167" t="s">
        <v>104</v>
      </c>
      <c r="F92" s="168">
        <v>12</v>
      </c>
      <c r="G92" s="169"/>
      <c r="H92" s="169"/>
      <c r="I92" s="169">
        <f t="shared" si="17"/>
        <v>0</v>
      </c>
      <c r="J92" s="167">
        <f t="shared" si="18"/>
        <v>223.56</v>
      </c>
      <c r="K92" s="1">
        <f t="shared" si="19"/>
        <v>0</v>
      </c>
      <c r="L92" s="1">
        <f t="shared" si="20"/>
        <v>0</v>
      </c>
      <c r="M92" s="1"/>
      <c r="N92" s="1">
        <v>18.63</v>
      </c>
      <c r="O92" s="1"/>
      <c r="P92" s="166"/>
      <c r="Q92" s="172"/>
      <c r="R92" s="172"/>
      <c r="S92" s="166"/>
      <c r="Z92">
        <v>0</v>
      </c>
    </row>
    <row r="93" spans="1:26" ht="24.95" customHeight="1" x14ac:dyDescent="0.25">
      <c r="A93" s="170"/>
      <c r="B93" s="167" t="s">
        <v>123</v>
      </c>
      <c r="C93" s="171" t="s">
        <v>390</v>
      </c>
      <c r="D93" s="167" t="s">
        <v>391</v>
      </c>
      <c r="E93" s="167" t="s">
        <v>104</v>
      </c>
      <c r="F93" s="168">
        <v>12</v>
      </c>
      <c r="G93" s="169"/>
      <c r="H93" s="169"/>
      <c r="I93" s="169">
        <f t="shared" si="17"/>
        <v>0</v>
      </c>
      <c r="J93" s="167">
        <f t="shared" si="18"/>
        <v>4449</v>
      </c>
      <c r="K93" s="1">
        <f t="shared" si="19"/>
        <v>0</v>
      </c>
      <c r="L93" s="1">
        <f t="shared" si="20"/>
        <v>0</v>
      </c>
      <c r="M93" s="1"/>
      <c r="N93" s="1">
        <v>370.75</v>
      </c>
      <c r="O93" s="1"/>
      <c r="P93" s="166"/>
      <c r="Q93" s="172"/>
      <c r="R93" s="172"/>
      <c r="S93" s="166"/>
      <c r="Z93">
        <v>0</v>
      </c>
    </row>
    <row r="94" spans="1:26" ht="24.95" customHeight="1" x14ac:dyDescent="0.25">
      <c r="A94" s="170"/>
      <c r="B94" s="167" t="s">
        <v>123</v>
      </c>
      <c r="C94" s="171" t="s">
        <v>392</v>
      </c>
      <c r="D94" s="167" t="s">
        <v>393</v>
      </c>
      <c r="E94" s="167" t="s">
        <v>349</v>
      </c>
      <c r="F94" s="168">
        <v>12</v>
      </c>
      <c r="G94" s="169"/>
      <c r="H94" s="169"/>
      <c r="I94" s="169">
        <f t="shared" si="17"/>
        <v>0</v>
      </c>
      <c r="J94" s="167">
        <f t="shared" si="18"/>
        <v>588</v>
      </c>
      <c r="K94" s="1">
        <f t="shared" si="19"/>
        <v>0</v>
      </c>
      <c r="L94" s="1">
        <f t="shared" si="20"/>
        <v>0</v>
      </c>
      <c r="M94" s="1"/>
      <c r="N94" s="1">
        <v>49</v>
      </c>
      <c r="O94" s="1"/>
      <c r="P94" s="166"/>
      <c r="Q94" s="172"/>
      <c r="R94" s="172"/>
      <c r="S94" s="166"/>
      <c r="Z94">
        <v>0</v>
      </c>
    </row>
    <row r="95" spans="1:26" ht="24.95" customHeight="1" x14ac:dyDescent="0.25">
      <c r="A95" s="170"/>
      <c r="B95" s="167" t="s">
        <v>123</v>
      </c>
      <c r="C95" s="171" t="s">
        <v>394</v>
      </c>
      <c r="D95" s="167" t="s">
        <v>395</v>
      </c>
      <c r="E95" s="167" t="s">
        <v>396</v>
      </c>
      <c r="F95" s="168">
        <v>10</v>
      </c>
      <c r="G95" s="169"/>
      <c r="H95" s="169"/>
      <c r="I95" s="169">
        <f t="shared" si="17"/>
        <v>0</v>
      </c>
      <c r="J95" s="167">
        <f t="shared" si="18"/>
        <v>164.9</v>
      </c>
      <c r="K95" s="1">
        <f t="shared" si="19"/>
        <v>0</v>
      </c>
      <c r="L95" s="1">
        <f t="shared" si="20"/>
        <v>0</v>
      </c>
      <c r="M95" s="1"/>
      <c r="N95" s="1">
        <v>16.489999999999998</v>
      </c>
      <c r="O95" s="1"/>
      <c r="P95" s="166"/>
      <c r="Q95" s="172"/>
      <c r="R95" s="172"/>
      <c r="S95" s="166"/>
      <c r="Z95">
        <v>0</v>
      </c>
    </row>
    <row r="96" spans="1:26" ht="24.95" customHeight="1" x14ac:dyDescent="0.25">
      <c r="A96" s="170"/>
      <c r="B96" s="167" t="s">
        <v>123</v>
      </c>
      <c r="C96" s="171" t="s">
        <v>397</v>
      </c>
      <c r="D96" s="167" t="s">
        <v>398</v>
      </c>
      <c r="E96" s="167" t="s">
        <v>349</v>
      </c>
      <c r="F96" s="168">
        <v>15</v>
      </c>
      <c r="G96" s="169"/>
      <c r="H96" s="169"/>
      <c r="I96" s="169">
        <f t="shared" si="17"/>
        <v>0</v>
      </c>
      <c r="J96" s="167">
        <f t="shared" si="18"/>
        <v>328.2</v>
      </c>
      <c r="K96" s="1">
        <f t="shared" si="19"/>
        <v>0</v>
      </c>
      <c r="L96" s="1">
        <f t="shared" si="20"/>
        <v>0</v>
      </c>
      <c r="M96" s="1"/>
      <c r="N96" s="1">
        <v>21.88</v>
      </c>
      <c r="O96" s="1"/>
      <c r="P96" s="166"/>
      <c r="Q96" s="172"/>
      <c r="R96" s="172"/>
      <c r="S96" s="166"/>
      <c r="Z96">
        <v>0</v>
      </c>
    </row>
    <row r="97" spans="1:26" ht="24.95" customHeight="1" x14ac:dyDescent="0.25">
      <c r="A97" s="170"/>
      <c r="B97" s="167" t="s">
        <v>123</v>
      </c>
      <c r="C97" s="171" t="s">
        <v>399</v>
      </c>
      <c r="D97" s="167" t="s">
        <v>400</v>
      </c>
      <c r="E97" s="167" t="s">
        <v>104</v>
      </c>
      <c r="F97" s="168">
        <v>15</v>
      </c>
      <c r="G97" s="169"/>
      <c r="H97" s="169"/>
      <c r="I97" s="169">
        <f t="shared" si="17"/>
        <v>0</v>
      </c>
      <c r="J97" s="167">
        <f t="shared" si="18"/>
        <v>360</v>
      </c>
      <c r="K97" s="1">
        <f t="shared" si="19"/>
        <v>0</v>
      </c>
      <c r="L97" s="1">
        <f t="shared" si="20"/>
        <v>0</v>
      </c>
      <c r="M97" s="1"/>
      <c r="N97" s="1">
        <v>24</v>
      </c>
      <c r="O97" s="1"/>
      <c r="P97" s="166"/>
      <c r="Q97" s="172"/>
      <c r="R97" s="172"/>
      <c r="S97" s="166"/>
      <c r="Z97">
        <v>0</v>
      </c>
    </row>
    <row r="98" spans="1:26" ht="24.95" customHeight="1" x14ac:dyDescent="0.25">
      <c r="A98" s="170"/>
      <c r="B98" s="167" t="s">
        <v>401</v>
      </c>
      <c r="C98" s="171" t="s">
        <v>402</v>
      </c>
      <c r="D98" s="167" t="s">
        <v>403</v>
      </c>
      <c r="E98" s="167" t="s">
        <v>396</v>
      </c>
      <c r="F98" s="168">
        <v>10</v>
      </c>
      <c r="G98" s="169"/>
      <c r="H98" s="169"/>
      <c r="I98" s="169">
        <f t="shared" si="17"/>
        <v>0</v>
      </c>
      <c r="J98" s="167">
        <f t="shared" si="18"/>
        <v>233</v>
      </c>
      <c r="K98" s="1">
        <f t="shared" si="19"/>
        <v>0</v>
      </c>
      <c r="L98" s="1"/>
      <c r="M98" s="1">
        <f>ROUND(F98*(G98),2)</f>
        <v>0</v>
      </c>
      <c r="N98" s="1">
        <v>23.3</v>
      </c>
      <c r="O98" s="1"/>
      <c r="P98" s="166"/>
      <c r="Q98" s="172"/>
      <c r="R98" s="172"/>
      <c r="S98" s="166"/>
      <c r="Z98">
        <v>0</v>
      </c>
    </row>
    <row r="99" spans="1:26" ht="24.95" customHeight="1" x14ac:dyDescent="0.25">
      <c r="A99" s="170"/>
      <c r="B99" s="167" t="s">
        <v>401</v>
      </c>
      <c r="C99" s="171" t="s">
        <v>404</v>
      </c>
      <c r="D99" s="167" t="s">
        <v>405</v>
      </c>
      <c r="E99" s="167" t="s">
        <v>396</v>
      </c>
      <c r="F99" s="168">
        <v>6</v>
      </c>
      <c r="G99" s="169"/>
      <c r="H99" s="169"/>
      <c r="I99" s="169">
        <f t="shared" si="17"/>
        <v>0</v>
      </c>
      <c r="J99" s="167">
        <f t="shared" si="18"/>
        <v>593.4</v>
      </c>
      <c r="K99" s="1">
        <f t="shared" si="19"/>
        <v>0</v>
      </c>
      <c r="L99" s="1"/>
      <c r="M99" s="1">
        <f>ROUND(F99*(G99),2)</f>
        <v>0</v>
      </c>
      <c r="N99" s="1">
        <v>98.9</v>
      </c>
      <c r="O99" s="1"/>
      <c r="P99" s="166"/>
      <c r="Q99" s="172"/>
      <c r="R99" s="172"/>
      <c r="S99" s="166"/>
      <c r="Z99">
        <v>0</v>
      </c>
    </row>
    <row r="100" spans="1:26" ht="24.95" customHeight="1" x14ac:dyDescent="0.25">
      <c r="A100" s="170"/>
      <c r="B100" s="167" t="s">
        <v>401</v>
      </c>
      <c r="C100" s="171" t="s">
        <v>406</v>
      </c>
      <c r="D100" s="167" t="s">
        <v>407</v>
      </c>
      <c r="E100" s="167" t="s">
        <v>396</v>
      </c>
      <c r="F100" s="168">
        <v>38</v>
      </c>
      <c r="G100" s="169"/>
      <c r="H100" s="169"/>
      <c r="I100" s="169">
        <f t="shared" si="17"/>
        <v>0</v>
      </c>
      <c r="J100" s="167">
        <f t="shared" si="18"/>
        <v>218.5</v>
      </c>
      <c r="K100" s="1">
        <f t="shared" si="19"/>
        <v>0</v>
      </c>
      <c r="L100" s="1"/>
      <c r="M100" s="1">
        <f>ROUND(F100*(G100),2)</f>
        <v>0</v>
      </c>
      <c r="N100" s="1">
        <v>5.75</v>
      </c>
      <c r="O100" s="1"/>
      <c r="P100" s="166"/>
      <c r="Q100" s="172"/>
      <c r="R100" s="172"/>
      <c r="S100" s="166"/>
      <c r="Z100">
        <v>0</v>
      </c>
    </row>
    <row r="101" spans="1:26" x14ac:dyDescent="0.25">
      <c r="A101" s="155"/>
      <c r="B101" s="155"/>
      <c r="C101" s="155"/>
      <c r="D101" s="155" t="s">
        <v>251</v>
      </c>
      <c r="E101" s="155"/>
      <c r="F101" s="166"/>
      <c r="G101" s="158"/>
      <c r="H101" s="158"/>
      <c r="I101" s="158">
        <f>ROUND((SUM(I71:I100))/1,2)</f>
        <v>0</v>
      </c>
      <c r="J101" s="155"/>
      <c r="K101" s="155"/>
      <c r="L101" s="155">
        <f>ROUND((SUM(L71:L100))/1,2)</f>
        <v>0</v>
      </c>
      <c r="M101" s="155">
        <f>ROUND((SUM(M71:M100))/1,2)</f>
        <v>0</v>
      </c>
      <c r="N101" s="155"/>
      <c r="O101" s="155"/>
      <c r="P101" s="173">
        <f>ROUND((SUM(P71:P100))/1,2)</f>
        <v>0.05</v>
      </c>
      <c r="S101" s="166">
        <f>ROUND((SUM(S71:S100))/1,2)</f>
        <v>0</v>
      </c>
    </row>
    <row r="102" spans="1:26" x14ac:dyDescent="0.25">
      <c r="A102" s="1"/>
      <c r="B102" s="1"/>
      <c r="C102" s="1"/>
      <c r="D102" s="1"/>
      <c r="E102" s="1"/>
      <c r="F102" s="162"/>
      <c r="G102" s="148"/>
      <c r="H102" s="148"/>
      <c r="I102" s="148"/>
      <c r="J102" s="1"/>
      <c r="K102" s="1"/>
      <c r="L102" s="1"/>
      <c r="M102" s="1"/>
      <c r="N102" s="1"/>
      <c r="O102" s="1"/>
      <c r="P102" s="1"/>
      <c r="S102" s="1"/>
    </row>
    <row r="103" spans="1:26" x14ac:dyDescent="0.25">
      <c r="A103" s="155"/>
      <c r="B103" s="155"/>
      <c r="C103" s="155"/>
      <c r="D103" s="2" t="s">
        <v>75</v>
      </c>
      <c r="E103" s="155"/>
      <c r="F103" s="166"/>
      <c r="G103" s="158"/>
      <c r="H103" s="158">
        <f>ROUND((SUM(M23:M102))/2,2)</f>
        <v>0</v>
      </c>
      <c r="I103" s="158">
        <f>ROUND((SUM(I23:I102))/2,2)</f>
        <v>0</v>
      </c>
      <c r="J103" s="155"/>
      <c r="K103" s="155"/>
      <c r="L103" s="155">
        <f>ROUND((SUM(L23:L102))/2,2)</f>
        <v>0</v>
      </c>
      <c r="M103" s="155">
        <f>ROUND((SUM(M23:M102))/2,2)</f>
        <v>0</v>
      </c>
      <c r="N103" s="155"/>
      <c r="O103" s="155"/>
      <c r="P103" s="173">
        <f>ROUND((SUM(P23:P102))/2,2)</f>
        <v>0.3</v>
      </c>
      <c r="S103" s="173">
        <f>ROUND((SUM(S23:S102))/2,2)</f>
        <v>0</v>
      </c>
    </row>
    <row r="104" spans="1:26" x14ac:dyDescent="0.25">
      <c r="A104" s="174"/>
      <c r="B104" s="174"/>
      <c r="C104" s="174"/>
      <c r="D104" s="174" t="s">
        <v>87</v>
      </c>
      <c r="E104" s="174"/>
      <c r="F104" s="175"/>
      <c r="G104" s="176"/>
      <c r="H104" s="176">
        <f>ROUND((SUM(M9:M103))/3,2)</f>
        <v>0</v>
      </c>
      <c r="I104" s="176">
        <f>ROUND((SUM(I9:I103))/3,2)</f>
        <v>0</v>
      </c>
      <c r="J104" s="174"/>
      <c r="K104" s="174">
        <f>ROUND((SUM(K9:K103))/3,2)</f>
        <v>0</v>
      </c>
      <c r="L104" s="174">
        <f>ROUND((SUM(L9:L103))/3,2)</f>
        <v>0</v>
      </c>
      <c r="M104" s="174">
        <f>ROUND((SUM(M9:M103))/3,2)</f>
        <v>0</v>
      </c>
      <c r="N104" s="174"/>
      <c r="O104" s="174"/>
      <c r="P104" s="175">
        <f>ROUND((SUM(P9:P103))/3,2)</f>
        <v>0.3</v>
      </c>
      <c r="S104" s="175">
        <f>ROUND((SUM(S9:S103))/3,2)</f>
        <v>0</v>
      </c>
      <c r="Z104">
        <f>(SUM(Z9:Z103))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ZTI - opravený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40" t="s">
        <v>408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21</v>
      </c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'Rekap 13609'!B12</f>
        <v>0</v>
      </c>
      <c r="E16" s="96">
        <f>'Rekap 13609'!C12</f>
        <v>0</v>
      </c>
      <c r="F16" s="105">
        <f>'Rekap 13609'!D12</f>
        <v>0</v>
      </c>
      <c r="G16" s="60">
        <v>6</v>
      </c>
      <c r="H16" s="114" t="s">
        <v>221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>
        <f>'Rekap 13609'!B19</f>
        <v>0</v>
      </c>
      <c r="E17" s="75">
        <f>'Rekap 13609'!C19</f>
        <v>0</v>
      </c>
      <c r="F17" s="80">
        <f>'Rekap 13609'!D19</f>
        <v>0</v>
      </c>
      <c r="G17" s="61">
        <v>7</v>
      </c>
      <c r="H17" s="115" t="s">
        <v>39</v>
      </c>
      <c r="I17" s="128"/>
      <c r="J17" s="126">
        <f>'SO 13609'!Z67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/>
      <c r="E18" s="76"/>
      <c r="F18" s="81"/>
      <c r="G18" s="61">
        <v>8</v>
      </c>
      <c r="H18" s="115" t="s">
        <v>40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49</v>
      </c>
      <c r="D22" s="86"/>
      <c r="E22" s="88" t="s">
        <v>52</v>
      </c>
      <c r="F22" s="80">
        <f>((F16*U22*0)+(F17*V22*0)+(F18*W22*0))/100</f>
        <v>0</v>
      </c>
      <c r="G22" s="60">
        <v>16</v>
      </c>
      <c r="H22" s="114" t="s">
        <v>55</v>
      </c>
      <c r="I22" s="129" t="s">
        <v>52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50</v>
      </c>
      <c r="D23" s="66"/>
      <c r="E23" s="88" t="s">
        <v>53</v>
      </c>
      <c r="F23" s="81">
        <f>((F16*U23*0)+(F17*V23*0)+(F18*W23*0))/100</f>
        <v>0</v>
      </c>
      <c r="G23" s="61">
        <v>17</v>
      </c>
      <c r="H23" s="115" t="s">
        <v>56</v>
      </c>
      <c r="I23" s="129" t="s">
        <v>52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51</v>
      </c>
      <c r="D24" s="66"/>
      <c r="E24" s="88" t="s">
        <v>52</v>
      </c>
      <c r="F24" s="81">
        <f>((F16*U24*0)+(F17*V24*0)+(F18*W24*0))/100</f>
        <v>0</v>
      </c>
      <c r="G24" s="61">
        <v>18</v>
      </c>
      <c r="H24" s="115" t="s">
        <v>57</v>
      </c>
      <c r="I24" s="129" t="s">
        <v>53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J28-SUM('SO 13609'!K9:'SO 13609'!K66)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SUM('SO 13609'!K9:'SO 13609'!K66)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46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47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02"/>
      <c r="G33" s="110">
        <v>26</v>
      </c>
      <c r="H33" s="141" t="s">
        <v>62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26</v>
      </c>
      <c r="B1" s="143"/>
      <c r="C1" s="143"/>
      <c r="D1" s="144" t="s">
        <v>23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21</v>
      </c>
      <c r="E2" s="143"/>
      <c r="F2" s="143"/>
    </row>
    <row r="3" spans="1:26" x14ac:dyDescent="0.25">
      <c r="A3" s="144" t="s">
        <v>29</v>
      </c>
      <c r="B3" s="143"/>
      <c r="C3" s="143"/>
      <c r="D3" s="144" t="s">
        <v>67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408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68</v>
      </c>
      <c r="B8" s="143"/>
      <c r="C8" s="143"/>
      <c r="D8" s="143"/>
      <c r="E8" s="143"/>
      <c r="F8" s="143"/>
    </row>
    <row r="9" spans="1:26" x14ac:dyDescent="0.25">
      <c r="A9" s="146" t="s">
        <v>64</v>
      </c>
      <c r="B9" s="146" t="s">
        <v>58</v>
      </c>
      <c r="C9" s="146" t="s">
        <v>59</v>
      </c>
      <c r="D9" s="146" t="s">
        <v>36</v>
      </c>
      <c r="E9" s="146" t="s">
        <v>65</v>
      </c>
      <c r="F9" s="146" t="s">
        <v>66</v>
      </c>
    </row>
    <row r="10" spans="1:26" x14ac:dyDescent="0.25">
      <c r="A10" s="153" t="s">
        <v>69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73</v>
      </c>
      <c r="B11" s="156">
        <f>'SO 13609'!L19</f>
        <v>0</v>
      </c>
      <c r="C11" s="156">
        <f>'SO 13609'!M19</f>
        <v>0</v>
      </c>
      <c r="D11" s="156">
        <f>'SO 13609'!I19</f>
        <v>0</v>
      </c>
      <c r="E11" s="157">
        <f>'SO 13609'!P19</f>
        <v>0</v>
      </c>
      <c r="F11" s="157">
        <f>'SO 13609'!S19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2" t="s">
        <v>69</v>
      </c>
      <c r="B12" s="158">
        <f>'SO 13609'!L21</f>
        <v>0</v>
      </c>
      <c r="C12" s="158">
        <f>'SO 13609'!M21</f>
        <v>0</v>
      </c>
      <c r="D12" s="158">
        <f>'SO 13609'!I21</f>
        <v>0</v>
      </c>
      <c r="E12" s="159">
        <f>'SO 13609'!P21</f>
        <v>0</v>
      </c>
      <c r="F12" s="159">
        <f>'SO 13609'!S21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48"/>
      <c r="C13" s="148"/>
      <c r="D13" s="148"/>
      <c r="E13" s="147"/>
      <c r="F13" s="147"/>
    </row>
    <row r="14" spans="1:26" x14ac:dyDescent="0.25">
      <c r="A14" s="2" t="s">
        <v>75</v>
      </c>
      <c r="B14" s="158"/>
      <c r="C14" s="156"/>
      <c r="D14" s="156"/>
      <c r="E14" s="157"/>
      <c r="F14" s="157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55" t="s">
        <v>248</v>
      </c>
      <c r="B15" s="156">
        <f>'SO 13609'!L29</f>
        <v>0</v>
      </c>
      <c r="C15" s="156">
        <f>'SO 13609'!M29</f>
        <v>0</v>
      </c>
      <c r="D15" s="156">
        <f>'SO 13609'!I29</f>
        <v>0</v>
      </c>
      <c r="E15" s="157">
        <f>'SO 13609'!P29</f>
        <v>0</v>
      </c>
      <c r="F15" s="157">
        <f>'SO 13609'!S29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155" t="s">
        <v>409</v>
      </c>
      <c r="B16" s="156">
        <f>'SO 13609'!L40</f>
        <v>0</v>
      </c>
      <c r="C16" s="156">
        <f>'SO 13609'!M40</f>
        <v>0</v>
      </c>
      <c r="D16" s="156">
        <f>'SO 13609'!I40</f>
        <v>0</v>
      </c>
      <c r="E16" s="157">
        <f>'SO 13609'!P40</f>
        <v>0.08</v>
      </c>
      <c r="F16" s="157">
        <f>'SO 13609'!S40</f>
        <v>0</v>
      </c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x14ac:dyDescent="0.25">
      <c r="A17" s="155" t="s">
        <v>410</v>
      </c>
      <c r="B17" s="156">
        <f>'SO 13609'!L50</f>
        <v>0</v>
      </c>
      <c r="C17" s="156">
        <f>'SO 13609'!M50</f>
        <v>0</v>
      </c>
      <c r="D17" s="156">
        <f>'SO 13609'!I50</f>
        <v>0</v>
      </c>
      <c r="E17" s="157">
        <f>'SO 13609'!P50</f>
        <v>0</v>
      </c>
      <c r="F17" s="157">
        <f>'SO 13609'!S50</f>
        <v>0</v>
      </c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x14ac:dyDescent="0.25">
      <c r="A18" s="155" t="s">
        <v>411</v>
      </c>
      <c r="B18" s="156">
        <f>'SO 13609'!L64</f>
        <v>0</v>
      </c>
      <c r="C18" s="156">
        <f>'SO 13609'!M64</f>
        <v>0</v>
      </c>
      <c r="D18" s="156">
        <f>'SO 13609'!I64</f>
        <v>0</v>
      </c>
      <c r="E18" s="157">
        <f>'SO 13609'!P64</f>
        <v>0.05</v>
      </c>
      <c r="F18" s="157">
        <f>'SO 13609'!S64</f>
        <v>0</v>
      </c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x14ac:dyDescent="0.25">
      <c r="A19" s="2" t="s">
        <v>75</v>
      </c>
      <c r="B19" s="158">
        <f>'SO 13609'!L66</f>
        <v>0</v>
      </c>
      <c r="C19" s="158">
        <f>'SO 13609'!M66</f>
        <v>0</v>
      </c>
      <c r="D19" s="158">
        <f>'SO 13609'!I66</f>
        <v>0</v>
      </c>
      <c r="E19" s="159">
        <f>'SO 13609'!P66</f>
        <v>0.13</v>
      </c>
      <c r="F19" s="159">
        <f>'SO 13609'!S66</f>
        <v>0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x14ac:dyDescent="0.25">
      <c r="A20" s="1"/>
      <c r="B20" s="148"/>
      <c r="C20" s="148"/>
      <c r="D20" s="148"/>
      <c r="E20" s="147"/>
      <c r="F20" s="147"/>
    </row>
    <row r="21" spans="1:26" x14ac:dyDescent="0.25">
      <c r="A21" s="2" t="s">
        <v>87</v>
      </c>
      <c r="B21" s="158">
        <f>'SO 13609'!L67</f>
        <v>0</v>
      </c>
      <c r="C21" s="158">
        <f>'SO 13609'!M67</f>
        <v>0</v>
      </c>
      <c r="D21" s="158">
        <f>'SO 13609'!I67</f>
        <v>0</v>
      </c>
      <c r="E21" s="159">
        <f>'SO 13609'!P67</f>
        <v>0.13</v>
      </c>
      <c r="F21" s="159">
        <f>'SO 13609'!S67</f>
        <v>0</v>
      </c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x14ac:dyDescent="0.25">
      <c r="A22" s="1"/>
      <c r="B22" s="148"/>
      <c r="C22" s="148"/>
      <c r="D22" s="148"/>
      <c r="E22" s="147"/>
      <c r="F22" s="147"/>
    </row>
    <row r="23" spans="1:26" x14ac:dyDescent="0.25">
      <c r="A23" s="1"/>
      <c r="B23" s="148"/>
      <c r="C23" s="148"/>
      <c r="D23" s="148"/>
      <c r="E23" s="147"/>
      <c r="F23" s="147"/>
    </row>
    <row r="24" spans="1:26" x14ac:dyDescent="0.25">
      <c r="A24" s="1"/>
      <c r="B24" s="148"/>
      <c r="C24" s="148"/>
      <c r="D24" s="148"/>
      <c r="E24" s="147"/>
      <c r="F24" s="147"/>
    </row>
    <row r="25" spans="1:26" x14ac:dyDescent="0.25">
      <c r="A25" s="1"/>
      <c r="B25" s="148"/>
      <c r="C25" s="148"/>
      <c r="D25" s="148"/>
      <c r="E25" s="147"/>
      <c r="F25" s="147"/>
    </row>
    <row r="26" spans="1:26" x14ac:dyDescent="0.25">
      <c r="A26" s="1"/>
      <c r="B26" s="148"/>
      <c r="C26" s="148"/>
      <c r="D26" s="148"/>
      <c r="E26" s="147"/>
      <c r="F26" s="147"/>
    </row>
    <row r="27" spans="1:26" x14ac:dyDescent="0.25">
      <c r="A27" s="1"/>
      <c r="B27" s="148"/>
      <c r="C27" s="148"/>
      <c r="D27" s="148"/>
      <c r="E27" s="147"/>
      <c r="F27" s="147"/>
    </row>
    <row r="28" spans="1:26" x14ac:dyDescent="0.25">
      <c r="A28" s="1"/>
      <c r="B28" s="148"/>
      <c r="C28" s="148"/>
      <c r="D28" s="148"/>
      <c r="E28" s="147"/>
      <c r="F28" s="147"/>
    </row>
    <row r="29" spans="1:26" x14ac:dyDescent="0.25">
      <c r="A29" s="1"/>
      <c r="B29" s="148"/>
      <c r="C29" s="148"/>
      <c r="D29" s="148"/>
      <c r="E29" s="147"/>
      <c r="F29" s="147"/>
    </row>
    <row r="30" spans="1:26" x14ac:dyDescent="0.25">
      <c r="A30" s="1"/>
      <c r="B30" s="148"/>
      <c r="C30" s="148"/>
      <c r="D30" s="148"/>
      <c r="E30" s="147"/>
      <c r="F30" s="147"/>
    </row>
    <row r="31" spans="1:26" x14ac:dyDescent="0.25">
      <c r="A31" s="1"/>
      <c r="B31" s="148"/>
      <c r="C31" s="148"/>
      <c r="D31" s="148"/>
      <c r="E31" s="147"/>
      <c r="F31" s="147"/>
    </row>
    <row r="32" spans="1:2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ySplit="8" topLeftCell="A55" activePane="bottomLeft" state="frozen"/>
      <selection pane="bottomLeft" activeCell="G11" sqref="G11:G64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26</v>
      </c>
      <c r="C1" s="3"/>
      <c r="D1" s="3"/>
      <c r="E1" s="5" t="s">
        <v>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31</v>
      </c>
      <c r="C2" s="3"/>
      <c r="D2" s="3"/>
      <c r="E2" s="5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29</v>
      </c>
      <c r="C3" s="3"/>
      <c r="D3" s="3"/>
      <c r="E3" s="5" t="s">
        <v>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408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88</v>
      </c>
      <c r="B8" s="163" t="s">
        <v>89</v>
      </c>
      <c r="C8" s="163" t="s">
        <v>90</v>
      </c>
      <c r="D8" s="163" t="s">
        <v>91</v>
      </c>
      <c r="E8" s="163" t="s">
        <v>92</v>
      </c>
      <c r="F8" s="163" t="s">
        <v>93</v>
      </c>
      <c r="G8" s="163" t="s">
        <v>94</v>
      </c>
      <c r="H8" s="163" t="s">
        <v>59</v>
      </c>
      <c r="I8" s="163" t="s">
        <v>95</v>
      </c>
      <c r="J8" s="163"/>
      <c r="K8" s="163"/>
      <c r="L8" s="163"/>
      <c r="M8" s="163"/>
      <c r="N8" s="163"/>
      <c r="O8" s="163"/>
      <c r="P8" s="163" t="s">
        <v>96</v>
      </c>
      <c r="Q8" s="160"/>
      <c r="R8" s="160"/>
      <c r="S8" s="163" t="s">
        <v>97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69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73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70"/>
      <c r="B11" s="167" t="s">
        <v>138</v>
      </c>
      <c r="C11" s="171" t="s">
        <v>412</v>
      </c>
      <c r="D11" s="167" t="s">
        <v>413</v>
      </c>
      <c r="E11" s="167" t="s">
        <v>172</v>
      </c>
      <c r="F11" s="168">
        <v>72</v>
      </c>
      <c r="G11" s="169"/>
      <c r="H11" s="169"/>
      <c r="I11" s="169">
        <f t="shared" ref="I11:I18" si="0">ROUND(F11*(G11+H11),2)</f>
        <v>0</v>
      </c>
      <c r="J11" s="167">
        <f t="shared" ref="J11:J18" si="1">ROUND(F11*(N11),2)</f>
        <v>259.2</v>
      </c>
      <c r="K11" s="1">
        <f t="shared" ref="K11:K18" si="2">ROUND(F11*(O11),2)</f>
        <v>0</v>
      </c>
      <c r="L11" s="1">
        <f t="shared" ref="L11:L18" si="3">ROUND(F11*(G11),2)</f>
        <v>0</v>
      </c>
      <c r="M11" s="1"/>
      <c r="N11" s="1">
        <v>3.6</v>
      </c>
      <c r="O11" s="1"/>
      <c r="P11" s="166"/>
      <c r="Q11" s="172"/>
      <c r="R11" s="172"/>
      <c r="S11" s="166"/>
      <c r="Z11">
        <v>0</v>
      </c>
    </row>
    <row r="12" spans="1:26" ht="24.95" customHeight="1" x14ac:dyDescent="0.25">
      <c r="A12" s="170"/>
      <c r="B12" s="167" t="s">
        <v>138</v>
      </c>
      <c r="C12" s="171" t="s">
        <v>254</v>
      </c>
      <c r="D12" s="167" t="s">
        <v>255</v>
      </c>
      <c r="E12" s="167" t="s">
        <v>143</v>
      </c>
      <c r="F12" s="168">
        <v>1.8779999999999999</v>
      </c>
      <c r="G12" s="169"/>
      <c r="H12" s="169"/>
      <c r="I12" s="169">
        <f t="shared" si="0"/>
        <v>0</v>
      </c>
      <c r="J12" s="167">
        <f t="shared" si="1"/>
        <v>37.020000000000003</v>
      </c>
      <c r="K12" s="1">
        <f t="shared" si="2"/>
        <v>0</v>
      </c>
      <c r="L12" s="1">
        <f t="shared" si="3"/>
        <v>0</v>
      </c>
      <c r="M12" s="1"/>
      <c r="N12" s="1">
        <v>19.71</v>
      </c>
      <c r="O12" s="1"/>
      <c r="P12" s="166"/>
      <c r="Q12" s="172"/>
      <c r="R12" s="172"/>
      <c r="S12" s="166"/>
      <c r="Z12">
        <v>0</v>
      </c>
    </row>
    <row r="13" spans="1:26" ht="24.95" customHeight="1" x14ac:dyDescent="0.25">
      <c r="A13" s="170"/>
      <c r="B13" s="167" t="s">
        <v>138</v>
      </c>
      <c r="C13" s="171" t="s">
        <v>141</v>
      </c>
      <c r="D13" s="167" t="s">
        <v>256</v>
      </c>
      <c r="E13" s="167" t="s">
        <v>143</v>
      </c>
      <c r="F13" s="168">
        <v>1.8779999999999999</v>
      </c>
      <c r="G13" s="169"/>
      <c r="H13" s="169"/>
      <c r="I13" s="169">
        <f t="shared" si="0"/>
        <v>0</v>
      </c>
      <c r="J13" s="167">
        <f t="shared" si="1"/>
        <v>22.14</v>
      </c>
      <c r="K13" s="1">
        <f t="shared" si="2"/>
        <v>0</v>
      </c>
      <c r="L13" s="1">
        <f t="shared" si="3"/>
        <v>0</v>
      </c>
      <c r="M13" s="1"/>
      <c r="N13" s="1">
        <v>11.79</v>
      </c>
      <c r="O13" s="1"/>
      <c r="P13" s="166"/>
      <c r="Q13" s="172"/>
      <c r="R13" s="172"/>
      <c r="S13" s="166"/>
      <c r="Z13">
        <v>0</v>
      </c>
    </row>
    <row r="14" spans="1:26" ht="24.95" customHeight="1" x14ac:dyDescent="0.25">
      <c r="A14" s="170"/>
      <c r="B14" s="167" t="s">
        <v>138</v>
      </c>
      <c r="C14" s="171" t="s">
        <v>144</v>
      </c>
      <c r="D14" s="167" t="s">
        <v>257</v>
      </c>
      <c r="E14" s="167" t="s">
        <v>143</v>
      </c>
      <c r="F14" s="168">
        <v>9.39</v>
      </c>
      <c r="G14" s="169"/>
      <c r="H14" s="169"/>
      <c r="I14" s="169">
        <f t="shared" si="0"/>
        <v>0</v>
      </c>
      <c r="J14" s="167">
        <f t="shared" si="1"/>
        <v>3.57</v>
      </c>
      <c r="K14" s="1">
        <f t="shared" si="2"/>
        <v>0</v>
      </c>
      <c r="L14" s="1">
        <f t="shared" si="3"/>
        <v>0</v>
      </c>
      <c r="M14" s="1"/>
      <c r="N14" s="1">
        <v>0.38</v>
      </c>
      <c r="O14" s="1"/>
      <c r="P14" s="166"/>
      <c r="Q14" s="172"/>
      <c r="R14" s="172"/>
      <c r="S14" s="166"/>
      <c r="Z14">
        <v>0</v>
      </c>
    </row>
    <row r="15" spans="1:26" ht="24.95" customHeight="1" x14ac:dyDescent="0.25">
      <c r="A15" s="170"/>
      <c r="B15" s="167" t="s">
        <v>138</v>
      </c>
      <c r="C15" s="171" t="s">
        <v>146</v>
      </c>
      <c r="D15" s="167" t="s">
        <v>258</v>
      </c>
      <c r="E15" s="167" t="s">
        <v>143</v>
      </c>
      <c r="F15" s="168">
        <v>1.8779999999999999</v>
      </c>
      <c r="G15" s="169"/>
      <c r="H15" s="169"/>
      <c r="I15" s="169">
        <f t="shared" si="0"/>
        <v>0</v>
      </c>
      <c r="J15" s="167">
        <f t="shared" si="1"/>
        <v>16.71</v>
      </c>
      <c r="K15" s="1">
        <f t="shared" si="2"/>
        <v>0</v>
      </c>
      <c r="L15" s="1">
        <f t="shared" si="3"/>
        <v>0</v>
      </c>
      <c r="M15" s="1"/>
      <c r="N15" s="1">
        <v>8.9</v>
      </c>
      <c r="O15" s="1"/>
      <c r="P15" s="166"/>
      <c r="Q15" s="172"/>
      <c r="R15" s="172"/>
      <c r="S15" s="166"/>
      <c r="Z15">
        <v>0</v>
      </c>
    </row>
    <row r="16" spans="1:26" ht="24.95" customHeight="1" x14ac:dyDescent="0.25">
      <c r="A16" s="170"/>
      <c r="B16" s="167" t="s">
        <v>138</v>
      </c>
      <c r="C16" s="171" t="s">
        <v>148</v>
      </c>
      <c r="D16" s="167" t="s">
        <v>259</v>
      </c>
      <c r="E16" s="167" t="s">
        <v>143</v>
      </c>
      <c r="F16" s="168">
        <v>18.78</v>
      </c>
      <c r="G16" s="169"/>
      <c r="H16" s="169"/>
      <c r="I16" s="169">
        <f t="shared" si="0"/>
        <v>0</v>
      </c>
      <c r="J16" s="167">
        <f t="shared" si="1"/>
        <v>18.78</v>
      </c>
      <c r="K16" s="1">
        <f t="shared" si="2"/>
        <v>0</v>
      </c>
      <c r="L16" s="1">
        <f t="shared" si="3"/>
        <v>0</v>
      </c>
      <c r="M16" s="1"/>
      <c r="N16" s="1">
        <v>1</v>
      </c>
      <c r="O16" s="1"/>
      <c r="P16" s="166"/>
      <c r="Q16" s="172"/>
      <c r="R16" s="172"/>
      <c r="S16" s="166"/>
      <c r="Z16">
        <v>0</v>
      </c>
    </row>
    <row r="17" spans="1:26" ht="24.95" customHeight="1" x14ac:dyDescent="0.25">
      <c r="A17" s="170"/>
      <c r="B17" s="167" t="s">
        <v>138</v>
      </c>
      <c r="C17" s="171" t="s">
        <v>260</v>
      </c>
      <c r="D17" s="167" t="s">
        <v>261</v>
      </c>
      <c r="E17" s="167" t="s">
        <v>143</v>
      </c>
      <c r="F17" s="168">
        <v>1.8779999999999999</v>
      </c>
      <c r="G17" s="169"/>
      <c r="H17" s="169"/>
      <c r="I17" s="169">
        <f t="shared" si="0"/>
        <v>0</v>
      </c>
      <c r="J17" s="167">
        <f t="shared" si="1"/>
        <v>67.61</v>
      </c>
      <c r="K17" s="1">
        <f t="shared" si="2"/>
        <v>0</v>
      </c>
      <c r="L17" s="1">
        <f t="shared" si="3"/>
        <v>0</v>
      </c>
      <c r="M17" s="1"/>
      <c r="N17" s="1">
        <v>36</v>
      </c>
      <c r="O17" s="1"/>
      <c r="P17" s="166"/>
      <c r="Q17" s="172"/>
      <c r="R17" s="172"/>
      <c r="S17" s="166"/>
      <c r="Z17">
        <v>0</v>
      </c>
    </row>
    <row r="18" spans="1:26" ht="24.95" customHeight="1" x14ac:dyDescent="0.25">
      <c r="A18" s="170"/>
      <c r="B18" s="167" t="s">
        <v>138</v>
      </c>
      <c r="C18" s="171" t="s">
        <v>262</v>
      </c>
      <c r="D18" s="167" t="s">
        <v>263</v>
      </c>
      <c r="E18" s="167" t="s">
        <v>104</v>
      </c>
      <c r="F18" s="168">
        <v>1</v>
      </c>
      <c r="G18" s="169"/>
      <c r="H18" s="169"/>
      <c r="I18" s="169">
        <f t="shared" si="0"/>
        <v>0</v>
      </c>
      <c r="J18" s="167">
        <f t="shared" si="1"/>
        <v>125</v>
      </c>
      <c r="K18" s="1">
        <f t="shared" si="2"/>
        <v>0</v>
      </c>
      <c r="L18" s="1">
        <f t="shared" si="3"/>
        <v>0</v>
      </c>
      <c r="M18" s="1"/>
      <c r="N18" s="1">
        <v>125</v>
      </c>
      <c r="O18" s="1"/>
      <c r="P18" s="166"/>
      <c r="Q18" s="172"/>
      <c r="R18" s="172"/>
      <c r="S18" s="166"/>
      <c r="Z18">
        <v>0</v>
      </c>
    </row>
    <row r="19" spans="1:26" x14ac:dyDescent="0.25">
      <c r="A19" s="155"/>
      <c r="B19" s="155"/>
      <c r="C19" s="155"/>
      <c r="D19" s="155" t="s">
        <v>73</v>
      </c>
      <c r="E19" s="155"/>
      <c r="F19" s="166"/>
      <c r="G19" s="158"/>
      <c r="H19" s="158">
        <f>ROUND((SUM(M10:M18))/1,2)</f>
        <v>0</v>
      </c>
      <c r="I19" s="158">
        <f>ROUND((SUM(I10:I18))/1,2)</f>
        <v>0</v>
      </c>
      <c r="J19" s="155"/>
      <c r="K19" s="155"/>
      <c r="L19" s="155">
        <f>ROUND((SUM(L10:L18))/1,2)</f>
        <v>0</v>
      </c>
      <c r="M19" s="155">
        <f>ROUND((SUM(M10:M18))/1,2)</f>
        <v>0</v>
      </c>
      <c r="N19" s="155"/>
      <c r="O19" s="155"/>
      <c r="P19" s="173">
        <f>ROUND((SUM(P10:P18))/1,2)</f>
        <v>0</v>
      </c>
      <c r="Q19" s="152"/>
      <c r="R19" s="152"/>
      <c r="S19" s="173">
        <f>ROUND((SUM(S10:S18))/1,2)</f>
        <v>0</v>
      </c>
      <c r="T19" s="152"/>
      <c r="U19" s="152"/>
      <c r="V19" s="152"/>
      <c r="W19" s="152"/>
      <c r="X19" s="152"/>
      <c r="Y19" s="152"/>
      <c r="Z19" s="152"/>
    </row>
    <row r="20" spans="1:26" x14ac:dyDescent="0.25">
      <c r="A20" s="1"/>
      <c r="B20" s="1"/>
      <c r="C20" s="1"/>
      <c r="D20" s="1"/>
      <c r="E20" s="1"/>
      <c r="F20" s="162"/>
      <c r="G20" s="148"/>
      <c r="H20" s="148"/>
      <c r="I20" s="148"/>
      <c r="J20" s="1"/>
      <c r="K20" s="1"/>
      <c r="L20" s="1"/>
      <c r="M20" s="1"/>
      <c r="N20" s="1"/>
      <c r="O20" s="1"/>
      <c r="P20" s="1"/>
      <c r="S20" s="1"/>
    </row>
    <row r="21" spans="1:26" x14ac:dyDescent="0.25">
      <c r="A21" s="155"/>
      <c r="B21" s="155"/>
      <c r="C21" s="155"/>
      <c r="D21" s="2" t="s">
        <v>69</v>
      </c>
      <c r="E21" s="155"/>
      <c r="F21" s="166"/>
      <c r="G21" s="158"/>
      <c r="H21" s="158">
        <f>ROUND((SUM(M9:M20))/2,2)</f>
        <v>0</v>
      </c>
      <c r="I21" s="158">
        <f>ROUND((SUM(I9:I20))/2,2)</f>
        <v>0</v>
      </c>
      <c r="J21" s="156"/>
      <c r="K21" s="155"/>
      <c r="L21" s="156">
        <f>ROUND((SUM(L9:L20))/2,2)</f>
        <v>0</v>
      </c>
      <c r="M21" s="156">
        <f>ROUND((SUM(M9:M20))/2,2)</f>
        <v>0</v>
      </c>
      <c r="N21" s="155"/>
      <c r="O21" s="155"/>
      <c r="P21" s="173">
        <f>ROUND((SUM(P9:P20))/2,2)</f>
        <v>0</v>
      </c>
      <c r="S21" s="173">
        <f>ROUND((SUM(S9:S20))/2,2)</f>
        <v>0</v>
      </c>
    </row>
    <row r="22" spans="1:26" x14ac:dyDescent="0.25">
      <c r="A22" s="1"/>
      <c r="B22" s="1"/>
      <c r="C22" s="1"/>
      <c r="D22" s="1"/>
      <c r="E22" s="1"/>
      <c r="F22" s="162"/>
      <c r="G22" s="148"/>
      <c r="H22" s="148"/>
      <c r="I22" s="148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55"/>
      <c r="B23" s="155"/>
      <c r="C23" s="155"/>
      <c r="D23" s="2" t="s">
        <v>75</v>
      </c>
      <c r="E23" s="155"/>
      <c r="F23" s="166"/>
      <c r="G23" s="156"/>
      <c r="H23" s="156"/>
      <c r="I23" s="156"/>
      <c r="J23" s="155"/>
      <c r="K23" s="155"/>
      <c r="L23" s="155"/>
      <c r="M23" s="155"/>
      <c r="N23" s="155"/>
      <c r="O23" s="155"/>
      <c r="P23" s="155"/>
      <c r="Q23" s="152"/>
      <c r="R23" s="152"/>
      <c r="S23" s="155"/>
      <c r="T23" s="152"/>
      <c r="U23" s="152"/>
      <c r="V23" s="152"/>
      <c r="W23" s="152"/>
      <c r="X23" s="152"/>
      <c r="Y23" s="152"/>
      <c r="Z23" s="152"/>
    </row>
    <row r="24" spans="1:26" x14ac:dyDescent="0.25">
      <c r="A24" s="155"/>
      <c r="B24" s="155"/>
      <c r="C24" s="155"/>
      <c r="D24" s="155" t="s">
        <v>248</v>
      </c>
      <c r="E24" s="155"/>
      <c r="F24" s="166"/>
      <c r="G24" s="156"/>
      <c r="H24" s="156"/>
      <c r="I24" s="156"/>
      <c r="J24" s="155"/>
      <c r="K24" s="155"/>
      <c r="L24" s="155"/>
      <c r="M24" s="155"/>
      <c r="N24" s="155"/>
      <c r="O24" s="155"/>
      <c r="P24" s="155"/>
      <c r="Q24" s="152"/>
      <c r="R24" s="152"/>
      <c r="S24" s="155"/>
      <c r="T24" s="152"/>
      <c r="U24" s="152"/>
      <c r="V24" s="152"/>
      <c r="W24" s="152"/>
      <c r="X24" s="152"/>
      <c r="Y24" s="152"/>
      <c r="Z24" s="152"/>
    </row>
    <row r="25" spans="1:26" ht="24.95" customHeight="1" x14ac:dyDescent="0.25">
      <c r="A25" s="170"/>
      <c r="B25" s="167" t="s">
        <v>264</v>
      </c>
      <c r="C25" s="171" t="s">
        <v>414</v>
      </c>
      <c r="D25" s="167" t="s">
        <v>415</v>
      </c>
      <c r="E25" s="167" t="s">
        <v>172</v>
      </c>
      <c r="F25" s="168">
        <v>246</v>
      </c>
      <c r="G25" s="169"/>
      <c r="H25" s="169"/>
      <c r="I25" s="169">
        <f>ROUND(F25*(G25+H25),2)</f>
        <v>0</v>
      </c>
      <c r="J25" s="167">
        <f>ROUND(F25*(N25),2)</f>
        <v>610.08000000000004</v>
      </c>
      <c r="K25" s="1">
        <f>ROUND(F25*(O25),2)</f>
        <v>0</v>
      </c>
      <c r="L25" s="1">
        <f>ROUND(F25*(G25),2)</f>
        <v>0</v>
      </c>
      <c r="M25" s="1"/>
      <c r="N25" s="1">
        <v>2.48</v>
      </c>
      <c r="O25" s="1"/>
      <c r="P25" s="166"/>
      <c r="Q25" s="172"/>
      <c r="R25" s="172"/>
      <c r="S25" s="166"/>
      <c r="Z25">
        <v>0</v>
      </c>
    </row>
    <row r="26" spans="1:26" ht="24.95" customHeight="1" x14ac:dyDescent="0.25">
      <c r="A26" s="170"/>
      <c r="B26" s="167" t="s">
        <v>273</v>
      </c>
      <c r="C26" s="171" t="s">
        <v>274</v>
      </c>
      <c r="D26" s="167" t="s">
        <v>275</v>
      </c>
      <c r="E26" s="167" t="s">
        <v>238</v>
      </c>
      <c r="F26" s="168">
        <v>1.4</v>
      </c>
      <c r="G26" s="177"/>
      <c r="H26" s="177"/>
      <c r="I26" s="177">
        <f>ROUND(F26*(G26+H26),2)</f>
        <v>0</v>
      </c>
      <c r="J26" s="167">
        <f>ROUND(F26*(N26),2)</f>
        <v>9.35</v>
      </c>
      <c r="K26" s="1">
        <f>ROUND(F26*(O26),2)</f>
        <v>0</v>
      </c>
      <c r="L26" s="1">
        <f>ROUND(F26*(G26),2)</f>
        <v>0</v>
      </c>
      <c r="M26" s="1"/>
      <c r="N26" s="1">
        <v>6.68</v>
      </c>
      <c r="O26" s="1"/>
      <c r="P26" s="166"/>
      <c r="Q26" s="172"/>
      <c r="R26" s="172"/>
      <c r="S26" s="166"/>
      <c r="Z26">
        <v>0</v>
      </c>
    </row>
    <row r="27" spans="1:26" ht="24.95" customHeight="1" x14ac:dyDescent="0.25">
      <c r="A27" s="170"/>
      <c r="B27" s="167" t="s">
        <v>123</v>
      </c>
      <c r="C27" s="171" t="s">
        <v>278</v>
      </c>
      <c r="D27" s="167" t="s">
        <v>279</v>
      </c>
      <c r="E27" s="167" t="s">
        <v>172</v>
      </c>
      <c r="F27" s="168">
        <v>195.84</v>
      </c>
      <c r="G27" s="169"/>
      <c r="H27" s="169"/>
      <c r="I27" s="169">
        <f>ROUND(F27*(G27+H27),2)</f>
        <v>0</v>
      </c>
      <c r="J27" s="167">
        <f>ROUND(F27*(N27),2)</f>
        <v>41.13</v>
      </c>
      <c r="K27" s="1">
        <f>ROUND(F27*(O27),2)</f>
        <v>0</v>
      </c>
      <c r="L27" s="1">
        <f>ROUND(F27*(G27),2)</f>
        <v>0</v>
      </c>
      <c r="M27" s="1"/>
      <c r="N27" s="1">
        <v>0.21</v>
      </c>
      <c r="O27" s="1"/>
      <c r="P27" s="166"/>
      <c r="Q27" s="172"/>
      <c r="R27" s="172"/>
      <c r="S27" s="166"/>
      <c r="Z27">
        <v>0</v>
      </c>
    </row>
    <row r="28" spans="1:26" ht="24.95" customHeight="1" x14ac:dyDescent="0.25">
      <c r="A28" s="170"/>
      <c r="B28" s="167" t="s">
        <v>123</v>
      </c>
      <c r="C28" s="171" t="s">
        <v>280</v>
      </c>
      <c r="D28" s="167" t="s">
        <v>281</v>
      </c>
      <c r="E28" s="167" t="s">
        <v>172</v>
      </c>
      <c r="F28" s="168">
        <v>55.08</v>
      </c>
      <c r="G28" s="169"/>
      <c r="H28" s="169"/>
      <c r="I28" s="169">
        <f>ROUND(F28*(G28+H28),2)</f>
        <v>0</v>
      </c>
      <c r="J28" s="167">
        <f>ROUND(F28*(N28),2)</f>
        <v>14.87</v>
      </c>
      <c r="K28" s="1">
        <f>ROUND(F28*(O28),2)</f>
        <v>0</v>
      </c>
      <c r="L28" s="1">
        <f>ROUND(F28*(G28),2)</f>
        <v>0</v>
      </c>
      <c r="M28" s="1"/>
      <c r="N28" s="1">
        <v>0.27</v>
      </c>
      <c r="O28" s="1"/>
      <c r="P28" s="166"/>
      <c r="Q28" s="172"/>
      <c r="R28" s="172"/>
      <c r="S28" s="166"/>
      <c r="Z28">
        <v>0</v>
      </c>
    </row>
    <row r="29" spans="1:26" x14ac:dyDescent="0.25">
      <c r="A29" s="155"/>
      <c r="B29" s="155"/>
      <c r="C29" s="155"/>
      <c r="D29" s="155" t="s">
        <v>248</v>
      </c>
      <c r="E29" s="155"/>
      <c r="F29" s="166"/>
      <c r="G29" s="158"/>
      <c r="H29" s="158">
        <f>ROUND((SUM(M24:M28))/1,2)</f>
        <v>0</v>
      </c>
      <c r="I29" s="158">
        <f>ROUND((SUM(I24:I28))/1,2)</f>
        <v>0</v>
      </c>
      <c r="J29" s="155"/>
      <c r="K29" s="155"/>
      <c r="L29" s="155">
        <f>ROUND((SUM(L24:L28))/1,2)</f>
        <v>0</v>
      </c>
      <c r="M29" s="155">
        <f>ROUND((SUM(M24:M28))/1,2)</f>
        <v>0</v>
      </c>
      <c r="N29" s="155"/>
      <c r="O29" s="155"/>
      <c r="P29" s="173">
        <f>ROUND((SUM(P24:P28))/1,2)</f>
        <v>0</v>
      </c>
      <c r="Q29" s="152"/>
      <c r="R29" s="152"/>
      <c r="S29" s="173">
        <f>ROUND((SUM(S24:S28))/1,2)</f>
        <v>0</v>
      </c>
      <c r="T29" s="152"/>
      <c r="U29" s="152"/>
      <c r="V29" s="152"/>
      <c r="W29" s="152"/>
      <c r="X29" s="152"/>
      <c r="Y29" s="152"/>
      <c r="Z29" s="152"/>
    </row>
    <row r="30" spans="1:26" x14ac:dyDescent="0.25">
      <c r="A30" s="1"/>
      <c r="B30" s="1"/>
      <c r="C30" s="1"/>
      <c r="D30" s="1"/>
      <c r="E30" s="1"/>
      <c r="F30" s="162"/>
      <c r="G30" s="148"/>
      <c r="H30" s="148"/>
      <c r="I30" s="148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55"/>
      <c r="B31" s="155"/>
      <c r="C31" s="155"/>
      <c r="D31" s="155" t="s">
        <v>409</v>
      </c>
      <c r="E31" s="155"/>
      <c r="F31" s="166"/>
      <c r="G31" s="156"/>
      <c r="H31" s="156"/>
      <c r="I31" s="156"/>
      <c r="J31" s="155"/>
      <c r="K31" s="155"/>
      <c r="L31" s="155"/>
      <c r="M31" s="155"/>
      <c r="N31" s="155"/>
      <c r="O31" s="155"/>
      <c r="P31" s="155"/>
      <c r="Q31" s="152"/>
      <c r="R31" s="152"/>
      <c r="S31" s="155"/>
      <c r="T31" s="152"/>
      <c r="U31" s="152"/>
      <c r="V31" s="152"/>
      <c r="W31" s="152"/>
      <c r="X31" s="152"/>
      <c r="Y31" s="152"/>
      <c r="Z31" s="152"/>
    </row>
    <row r="32" spans="1:26" ht="24.95" customHeight="1" x14ac:dyDescent="0.25">
      <c r="A32" s="170"/>
      <c r="B32" s="167" t="s">
        <v>416</v>
      </c>
      <c r="C32" s="171" t="s">
        <v>417</v>
      </c>
      <c r="D32" s="167" t="s">
        <v>418</v>
      </c>
      <c r="E32" s="167" t="s">
        <v>172</v>
      </c>
      <c r="F32" s="168">
        <v>192</v>
      </c>
      <c r="G32" s="169"/>
      <c r="H32" s="169"/>
      <c r="I32" s="169">
        <f t="shared" ref="I32:I39" si="4">ROUND(F32*(G32+H32),2)</f>
        <v>0</v>
      </c>
      <c r="J32" s="167">
        <f t="shared" ref="J32:J39" si="5">ROUND(F32*(N32),2)</f>
        <v>2640</v>
      </c>
      <c r="K32" s="1">
        <f t="shared" ref="K32:K39" si="6">ROUND(F32*(O32),2)</f>
        <v>0</v>
      </c>
      <c r="L32" s="1">
        <f t="shared" ref="L32:L39" si="7">ROUND(F32*(G32),2)</f>
        <v>0</v>
      </c>
      <c r="M32" s="1"/>
      <c r="N32" s="1">
        <v>13.75</v>
      </c>
      <c r="O32" s="1"/>
      <c r="P32" s="166">
        <f>ROUND(F32*(R32),3)</f>
        <v>4.3999999999999997E-2</v>
      </c>
      <c r="Q32" s="172"/>
      <c r="R32" s="172">
        <v>2.3000000000000001E-4</v>
      </c>
      <c r="S32" s="166"/>
      <c r="Z32">
        <v>0</v>
      </c>
    </row>
    <row r="33" spans="1:26" ht="24.95" customHeight="1" x14ac:dyDescent="0.25">
      <c r="A33" s="170"/>
      <c r="B33" s="167" t="s">
        <v>416</v>
      </c>
      <c r="C33" s="171" t="s">
        <v>419</v>
      </c>
      <c r="D33" s="167" t="s">
        <v>420</v>
      </c>
      <c r="E33" s="167" t="s">
        <v>172</v>
      </c>
      <c r="F33" s="168">
        <v>53</v>
      </c>
      <c r="G33" s="169"/>
      <c r="H33" s="169"/>
      <c r="I33" s="169">
        <f t="shared" si="4"/>
        <v>0</v>
      </c>
      <c r="J33" s="167">
        <f t="shared" si="5"/>
        <v>806.66</v>
      </c>
      <c r="K33" s="1">
        <f t="shared" si="6"/>
        <v>0</v>
      </c>
      <c r="L33" s="1">
        <f t="shared" si="7"/>
        <v>0</v>
      </c>
      <c r="M33" s="1"/>
      <c r="N33" s="1">
        <v>15.22</v>
      </c>
      <c r="O33" s="1"/>
      <c r="P33" s="166">
        <f>ROUND(F33*(R33),3)</f>
        <v>1.7000000000000001E-2</v>
      </c>
      <c r="Q33" s="172"/>
      <c r="R33" s="172">
        <v>3.2000000000000003E-4</v>
      </c>
      <c r="S33" s="166"/>
      <c r="Z33">
        <v>0</v>
      </c>
    </row>
    <row r="34" spans="1:26" ht="24.95" customHeight="1" x14ac:dyDescent="0.25">
      <c r="A34" s="170"/>
      <c r="B34" s="167" t="s">
        <v>416</v>
      </c>
      <c r="C34" s="171" t="s">
        <v>421</v>
      </c>
      <c r="D34" s="167" t="s">
        <v>422</v>
      </c>
      <c r="E34" s="167" t="s">
        <v>172</v>
      </c>
      <c r="F34" s="168">
        <v>30</v>
      </c>
      <c r="G34" s="169"/>
      <c r="H34" s="169"/>
      <c r="I34" s="169">
        <f t="shared" si="4"/>
        <v>0</v>
      </c>
      <c r="J34" s="167">
        <f t="shared" si="5"/>
        <v>588.6</v>
      </c>
      <c r="K34" s="1">
        <f t="shared" si="6"/>
        <v>0</v>
      </c>
      <c r="L34" s="1">
        <f t="shared" si="7"/>
        <v>0</v>
      </c>
      <c r="M34" s="1"/>
      <c r="N34" s="1">
        <v>19.62</v>
      </c>
      <c r="O34" s="1"/>
      <c r="P34" s="166">
        <f>ROUND(F34*(R34),3)</f>
        <v>1.4E-2</v>
      </c>
      <c r="Q34" s="172"/>
      <c r="R34" s="172">
        <v>4.6000000000000001E-4</v>
      </c>
      <c r="S34" s="166"/>
      <c r="Z34">
        <v>0</v>
      </c>
    </row>
    <row r="35" spans="1:26" ht="24.95" customHeight="1" x14ac:dyDescent="0.25">
      <c r="A35" s="170"/>
      <c r="B35" s="167" t="s">
        <v>416</v>
      </c>
      <c r="C35" s="171" t="s">
        <v>423</v>
      </c>
      <c r="D35" s="167" t="s">
        <v>424</v>
      </c>
      <c r="E35" s="167" t="s">
        <v>172</v>
      </c>
      <c r="F35" s="168">
        <v>275</v>
      </c>
      <c r="G35" s="169"/>
      <c r="H35" s="169"/>
      <c r="I35" s="169">
        <f t="shared" si="4"/>
        <v>0</v>
      </c>
      <c r="J35" s="167">
        <f t="shared" si="5"/>
        <v>115.5</v>
      </c>
      <c r="K35" s="1">
        <f t="shared" si="6"/>
        <v>0</v>
      </c>
      <c r="L35" s="1">
        <f t="shared" si="7"/>
        <v>0</v>
      </c>
      <c r="M35" s="1"/>
      <c r="N35" s="1">
        <v>0.42</v>
      </c>
      <c r="O35" s="1"/>
      <c r="P35" s="166"/>
      <c r="Q35" s="172"/>
      <c r="R35" s="172"/>
      <c r="S35" s="166"/>
      <c r="Z35">
        <v>0</v>
      </c>
    </row>
    <row r="36" spans="1:26" ht="24.95" customHeight="1" x14ac:dyDescent="0.25">
      <c r="A36" s="170"/>
      <c r="B36" s="167" t="s">
        <v>416</v>
      </c>
      <c r="C36" s="171" t="s">
        <v>425</v>
      </c>
      <c r="D36" s="167" t="s">
        <v>426</v>
      </c>
      <c r="E36" s="167" t="s">
        <v>238</v>
      </c>
      <c r="F36" s="168">
        <v>1.5</v>
      </c>
      <c r="G36" s="177"/>
      <c r="H36" s="177"/>
      <c r="I36" s="177">
        <f t="shared" si="4"/>
        <v>0</v>
      </c>
      <c r="J36" s="167">
        <f t="shared" si="5"/>
        <v>69.95</v>
      </c>
      <c r="K36" s="1">
        <f t="shared" si="6"/>
        <v>0</v>
      </c>
      <c r="L36" s="1">
        <f t="shared" si="7"/>
        <v>0</v>
      </c>
      <c r="M36" s="1"/>
      <c r="N36" s="1">
        <v>46.63</v>
      </c>
      <c r="O36" s="1"/>
      <c r="P36" s="166"/>
      <c r="Q36" s="172"/>
      <c r="R36" s="172"/>
      <c r="S36" s="166"/>
      <c r="Z36">
        <v>0</v>
      </c>
    </row>
    <row r="37" spans="1:26" ht="24.95" customHeight="1" x14ac:dyDescent="0.25">
      <c r="A37" s="170"/>
      <c r="B37" s="167" t="s">
        <v>427</v>
      </c>
      <c r="C37" s="171" t="s">
        <v>428</v>
      </c>
      <c r="D37" s="167" t="s">
        <v>429</v>
      </c>
      <c r="E37" s="167" t="s">
        <v>172</v>
      </c>
      <c r="F37" s="168">
        <v>155</v>
      </c>
      <c r="G37" s="169"/>
      <c r="H37" s="169"/>
      <c r="I37" s="169">
        <f t="shared" si="4"/>
        <v>0</v>
      </c>
      <c r="J37" s="167">
        <f t="shared" si="5"/>
        <v>105.4</v>
      </c>
      <c r="K37" s="1">
        <f t="shared" si="6"/>
        <v>0</v>
      </c>
      <c r="L37" s="1">
        <f t="shared" si="7"/>
        <v>0</v>
      </c>
      <c r="M37" s="1"/>
      <c r="N37" s="1">
        <v>0.68</v>
      </c>
      <c r="O37" s="1"/>
      <c r="P37" s="166"/>
      <c r="Q37" s="172"/>
      <c r="R37" s="172"/>
      <c r="S37" s="166"/>
      <c r="Z37">
        <v>0</v>
      </c>
    </row>
    <row r="38" spans="1:26" ht="24.95" customHeight="1" x14ac:dyDescent="0.25">
      <c r="A38" s="170"/>
      <c r="B38" s="167" t="s">
        <v>123</v>
      </c>
      <c r="C38" s="171" t="s">
        <v>430</v>
      </c>
      <c r="D38" s="167" t="s">
        <v>431</v>
      </c>
      <c r="E38" s="167" t="s">
        <v>104</v>
      </c>
      <c r="F38" s="168">
        <v>48</v>
      </c>
      <c r="G38" s="169"/>
      <c r="H38" s="169"/>
      <c r="I38" s="169">
        <f t="shared" si="4"/>
        <v>0</v>
      </c>
      <c r="J38" s="167">
        <f t="shared" si="5"/>
        <v>262.08</v>
      </c>
      <c r="K38" s="1">
        <f t="shared" si="6"/>
        <v>0</v>
      </c>
      <c r="L38" s="1">
        <f t="shared" si="7"/>
        <v>0</v>
      </c>
      <c r="M38" s="1"/>
      <c r="N38" s="1">
        <v>5.46</v>
      </c>
      <c r="O38" s="1"/>
      <c r="P38" s="166"/>
      <c r="Q38" s="172"/>
      <c r="R38" s="172"/>
      <c r="S38" s="166"/>
      <c r="Z38">
        <v>0</v>
      </c>
    </row>
    <row r="39" spans="1:26" ht="24.95" customHeight="1" x14ac:dyDescent="0.25">
      <c r="A39" s="170"/>
      <c r="B39" s="167" t="s">
        <v>123</v>
      </c>
      <c r="C39" s="171" t="s">
        <v>432</v>
      </c>
      <c r="D39" s="167" t="s">
        <v>433</v>
      </c>
      <c r="E39" s="167" t="s">
        <v>104</v>
      </c>
      <c r="F39" s="168">
        <v>48</v>
      </c>
      <c r="G39" s="169"/>
      <c r="H39" s="169"/>
      <c r="I39" s="169">
        <f t="shared" si="4"/>
        <v>0</v>
      </c>
      <c r="J39" s="167">
        <f t="shared" si="5"/>
        <v>146.4</v>
      </c>
      <c r="K39" s="1">
        <f t="shared" si="6"/>
        <v>0</v>
      </c>
      <c r="L39" s="1">
        <f t="shared" si="7"/>
        <v>0</v>
      </c>
      <c r="M39" s="1"/>
      <c r="N39" s="1">
        <v>3.05</v>
      </c>
      <c r="O39" s="1"/>
      <c r="P39" s="166"/>
      <c r="Q39" s="172"/>
      <c r="R39" s="172"/>
      <c r="S39" s="166"/>
      <c r="Z39">
        <v>0</v>
      </c>
    </row>
    <row r="40" spans="1:26" x14ac:dyDescent="0.25">
      <c r="A40" s="155"/>
      <c r="B40" s="155"/>
      <c r="C40" s="155"/>
      <c r="D40" s="155" t="s">
        <v>409</v>
      </c>
      <c r="E40" s="155"/>
      <c r="F40" s="166"/>
      <c r="G40" s="158"/>
      <c r="H40" s="158">
        <f>ROUND((SUM(M31:M39))/1,2)</f>
        <v>0</v>
      </c>
      <c r="I40" s="158">
        <f>ROUND((SUM(I31:I39))/1,2)</f>
        <v>0</v>
      </c>
      <c r="J40" s="155"/>
      <c r="K40" s="155"/>
      <c r="L40" s="155">
        <f>ROUND((SUM(L31:L39))/1,2)</f>
        <v>0</v>
      </c>
      <c r="M40" s="155">
        <f>ROUND((SUM(M31:M39))/1,2)</f>
        <v>0</v>
      </c>
      <c r="N40" s="155"/>
      <c r="O40" s="155"/>
      <c r="P40" s="173">
        <f>ROUND((SUM(P31:P39))/1,2)</f>
        <v>0.08</v>
      </c>
      <c r="Q40" s="152"/>
      <c r="R40" s="152"/>
      <c r="S40" s="173">
        <f>ROUND((SUM(S31:S39))/1,2)</f>
        <v>0</v>
      </c>
      <c r="T40" s="152"/>
      <c r="U40" s="152"/>
      <c r="V40" s="152"/>
      <c r="W40" s="152"/>
      <c r="X40" s="152"/>
      <c r="Y40" s="152"/>
      <c r="Z40" s="152"/>
    </row>
    <row r="41" spans="1:26" x14ac:dyDescent="0.25">
      <c r="A41" s="1"/>
      <c r="B41" s="1"/>
      <c r="C41" s="1"/>
      <c r="D41" s="1"/>
      <c r="E41" s="1"/>
      <c r="F41" s="162"/>
      <c r="G41" s="148"/>
      <c r="H41" s="148"/>
      <c r="I41" s="148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55"/>
      <c r="B42" s="155"/>
      <c r="C42" s="155"/>
      <c r="D42" s="155" t="s">
        <v>410</v>
      </c>
      <c r="E42" s="155"/>
      <c r="F42" s="166"/>
      <c r="G42" s="156"/>
      <c r="H42" s="156"/>
      <c r="I42" s="156"/>
      <c r="J42" s="155"/>
      <c r="K42" s="155"/>
      <c r="L42" s="155"/>
      <c r="M42" s="155"/>
      <c r="N42" s="155"/>
      <c r="O42" s="155"/>
      <c r="P42" s="155"/>
      <c r="Q42" s="152"/>
      <c r="R42" s="152"/>
      <c r="S42" s="155"/>
      <c r="T42" s="152"/>
      <c r="U42" s="152"/>
      <c r="V42" s="152"/>
      <c r="W42" s="152"/>
      <c r="X42" s="152"/>
      <c r="Y42" s="152"/>
      <c r="Z42" s="152"/>
    </row>
    <row r="43" spans="1:26" ht="24.95" customHeight="1" x14ac:dyDescent="0.25">
      <c r="A43" s="170"/>
      <c r="B43" s="167" t="s">
        <v>434</v>
      </c>
      <c r="C43" s="171" t="s">
        <v>435</v>
      </c>
      <c r="D43" s="167" t="s">
        <v>436</v>
      </c>
      <c r="E43" s="167" t="s">
        <v>396</v>
      </c>
      <c r="F43" s="168">
        <v>10</v>
      </c>
      <c r="G43" s="169"/>
      <c r="H43" s="169"/>
      <c r="I43" s="169">
        <f t="shared" ref="I43:I49" si="8">ROUND(F43*(G43+H43),2)</f>
        <v>0</v>
      </c>
      <c r="J43" s="167">
        <f t="shared" ref="J43:J49" si="9">ROUND(F43*(N43),2)</f>
        <v>35.6</v>
      </c>
      <c r="K43" s="1">
        <f t="shared" ref="K43:K49" si="10">ROUND(F43*(O43),2)</f>
        <v>0</v>
      </c>
      <c r="L43" s="1">
        <f>ROUND(F43*(G43),2)</f>
        <v>0</v>
      </c>
      <c r="M43" s="1"/>
      <c r="N43" s="1">
        <v>3.56</v>
      </c>
      <c r="O43" s="1"/>
      <c r="P43" s="166">
        <f>ROUND(F43*(R43),3)</f>
        <v>0</v>
      </c>
      <c r="Q43" s="172"/>
      <c r="R43" s="172">
        <v>2.0000000000000002E-5</v>
      </c>
      <c r="S43" s="166"/>
      <c r="Z43">
        <v>0</v>
      </c>
    </row>
    <row r="44" spans="1:26" ht="24.95" customHeight="1" x14ac:dyDescent="0.25">
      <c r="A44" s="170"/>
      <c r="B44" s="167" t="s">
        <v>434</v>
      </c>
      <c r="C44" s="171" t="s">
        <v>437</v>
      </c>
      <c r="D44" s="167" t="s">
        <v>438</v>
      </c>
      <c r="E44" s="167" t="s">
        <v>396</v>
      </c>
      <c r="F44" s="168">
        <v>5</v>
      </c>
      <c r="G44" s="169"/>
      <c r="H44" s="169"/>
      <c r="I44" s="169">
        <f t="shared" si="8"/>
        <v>0</v>
      </c>
      <c r="J44" s="167">
        <f t="shared" si="9"/>
        <v>31.85</v>
      </c>
      <c r="K44" s="1">
        <f t="shared" si="10"/>
        <v>0</v>
      </c>
      <c r="L44" s="1">
        <f>ROUND(F44*(G44),2)</f>
        <v>0</v>
      </c>
      <c r="M44" s="1"/>
      <c r="N44" s="1">
        <v>6.37</v>
      </c>
      <c r="O44" s="1"/>
      <c r="P44" s="166">
        <f>ROUND(F44*(R44),3)</f>
        <v>2E-3</v>
      </c>
      <c r="Q44" s="172"/>
      <c r="R44" s="172">
        <v>4.8999999999999998E-4</v>
      </c>
      <c r="S44" s="166"/>
      <c r="Z44">
        <v>0</v>
      </c>
    </row>
    <row r="45" spans="1:26" ht="24.95" customHeight="1" x14ac:dyDescent="0.25">
      <c r="A45" s="170"/>
      <c r="B45" s="167" t="s">
        <v>434</v>
      </c>
      <c r="C45" s="171" t="s">
        <v>439</v>
      </c>
      <c r="D45" s="167" t="s">
        <v>440</v>
      </c>
      <c r="E45" s="167" t="s">
        <v>143</v>
      </c>
      <c r="F45" s="168">
        <v>0.06</v>
      </c>
      <c r="G45" s="169"/>
      <c r="H45" s="169"/>
      <c r="I45" s="169">
        <f t="shared" si="8"/>
        <v>0</v>
      </c>
      <c r="J45" s="167">
        <f t="shared" si="9"/>
        <v>1.93</v>
      </c>
      <c r="K45" s="1">
        <f t="shared" si="10"/>
        <v>0</v>
      </c>
      <c r="L45" s="1">
        <f>ROUND(F45*(G45),2)</f>
        <v>0</v>
      </c>
      <c r="M45" s="1"/>
      <c r="N45" s="1">
        <v>32.229999999999997</v>
      </c>
      <c r="O45" s="1"/>
      <c r="P45" s="166"/>
      <c r="Q45" s="172"/>
      <c r="R45" s="172"/>
      <c r="S45" s="166"/>
      <c r="Z45">
        <v>0</v>
      </c>
    </row>
    <row r="46" spans="1:26" ht="24.95" customHeight="1" x14ac:dyDescent="0.25">
      <c r="A46" s="170"/>
      <c r="B46" s="167" t="s">
        <v>123</v>
      </c>
      <c r="C46" s="171" t="s">
        <v>441</v>
      </c>
      <c r="D46" s="167" t="s">
        <v>442</v>
      </c>
      <c r="E46" s="167" t="s">
        <v>396</v>
      </c>
      <c r="F46" s="168">
        <v>5</v>
      </c>
      <c r="G46" s="169"/>
      <c r="H46" s="169"/>
      <c r="I46" s="169">
        <f t="shared" si="8"/>
        <v>0</v>
      </c>
      <c r="J46" s="167">
        <f t="shared" si="9"/>
        <v>40.299999999999997</v>
      </c>
      <c r="K46" s="1">
        <f t="shared" si="10"/>
        <v>0</v>
      </c>
      <c r="L46" s="1">
        <f>ROUND(F46*(G46),2)</f>
        <v>0</v>
      </c>
      <c r="M46" s="1"/>
      <c r="N46" s="1">
        <v>8.06</v>
      </c>
      <c r="O46" s="1"/>
      <c r="P46" s="166"/>
      <c r="Q46" s="172"/>
      <c r="R46" s="172"/>
      <c r="S46" s="166"/>
      <c r="Z46">
        <v>0</v>
      </c>
    </row>
    <row r="47" spans="1:26" ht="24.95" customHeight="1" x14ac:dyDescent="0.25">
      <c r="A47" s="170"/>
      <c r="B47" s="167" t="s">
        <v>123</v>
      </c>
      <c r="C47" s="171" t="s">
        <v>443</v>
      </c>
      <c r="D47" s="167" t="s">
        <v>444</v>
      </c>
      <c r="E47" s="167" t="s">
        <v>396</v>
      </c>
      <c r="F47" s="168">
        <v>5</v>
      </c>
      <c r="G47" s="169"/>
      <c r="H47" s="169"/>
      <c r="I47" s="169">
        <f t="shared" si="8"/>
        <v>0</v>
      </c>
      <c r="J47" s="167">
        <f t="shared" si="9"/>
        <v>59.45</v>
      </c>
      <c r="K47" s="1">
        <f t="shared" si="10"/>
        <v>0</v>
      </c>
      <c r="L47" s="1">
        <f>ROUND(F47*(G47),2)</f>
        <v>0</v>
      </c>
      <c r="M47" s="1"/>
      <c r="N47" s="1">
        <v>11.89</v>
      </c>
      <c r="O47" s="1"/>
      <c r="P47" s="166"/>
      <c r="Q47" s="172"/>
      <c r="R47" s="172"/>
      <c r="S47" s="166"/>
      <c r="Z47">
        <v>0</v>
      </c>
    </row>
    <row r="48" spans="1:26" ht="24.95" customHeight="1" x14ac:dyDescent="0.25">
      <c r="A48" s="170"/>
      <c r="B48" s="167" t="s">
        <v>445</v>
      </c>
      <c r="C48" s="171" t="s">
        <v>446</v>
      </c>
      <c r="D48" s="167" t="s">
        <v>447</v>
      </c>
      <c r="E48" s="167" t="s">
        <v>396</v>
      </c>
      <c r="F48" s="168">
        <v>10</v>
      </c>
      <c r="G48" s="169"/>
      <c r="H48" s="169"/>
      <c r="I48" s="169">
        <f t="shared" si="8"/>
        <v>0</v>
      </c>
      <c r="J48" s="167">
        <f t="shared" si="9"/>
        <v>116</v>
      </c>
      <c r="K48" s="1">
        <f t="shared" si="10"/>
        <v>0</v>
      </c>
      <c r="L48" s="1"/>
      <c r="M48" s="1">
        <f>ROUND(F48*(G48),2)</f>
        <v>0</v>
      </c>
      <c r="N48" s="1">
        <v>11.6</v>
      </c>
      <c r="O48" s="1"/>
      <c r="P48" s="166"/>
      <c r="Q48" s="172"/>
      <c r="R48" s="172"/>
      <c r="S48" s="166"/>
      <c r="Z48">
        <v>0</v>
      </c>
    </row>
    <row r="49" spans="1:26" ht="24.95" customHeight="1" x14ac:dyDescent="0.25">
      <c r="A49" s="170"/>
      <c r="B49" s="167" t="s">
        <v>401</v>
      </c>
      <c r="C49" s="171" t="s">
        <v>448</v>
      </c>
      <c r="D49" s="167" t="s">
        <v>449</v>
      </c>
      <c r="E49" s="167" t="s">
        <v>396</v>
      </c>
      <c r="F49" s="168">
        <v>5</v>
      </c>
      <c r="G49" s="169"/>
      <c r="H49" s="169"/>
      <c r="I49" s="169">
        <f t="shared" si="8"/>
        <v>0</v>
      </c>
      <c r="J49" s="167">
        <f t="shared" si="9"/>
        <v>54.55</v>
      </c>
      <c r="K49" s="1">
        <f t="shared" si="10"/>
        <v>0</v>
      </c>
      <c r="L49" s="1"/>
      <c r="M49" s="1">
        <f>ROUND(F49*(G49),2)</f>
        <v>0</v>
      </c>
      <c r="N49" s="1">
        <v>10.91</v>
      </c>
      <c r="O49" s="1"/>
      <c r="P49" s="166"/>
      <c r="Q49" s="172"/>
      <c r="R49" s="172"/>
      <c r="S49" s="166"/>
      <c r="Z49">
        <v>0</v>
      </c>
    </row>
    <row r="50" spans="1:26" x14ac:dyDescent="0.25">
      <c r="A50" s="155"/>
      <c r="B50" s="155"/>
      <c r="C50" s="155"/>
      <c r="D50" s="155" t="s">
        <v>410</v>
      </c>
      <c r="E50" s="155"/>
      <c r="F50" s="166"/>
      <c r="G50" s="158"/>
      <c r="H50" s="158">
        <f>ROUND((SUM(M42:M49))/1,2)</f>
        <v>0</v>
      </c>
      <c r="I50" s="158">
        <f>ROUND((SUM(I42:I49))/1,2)</f>
        <v>0</v>
      </c>
      <c r="J50" s="155"/>
      <c r="K50" s="155"/>
      <c r="L50" s="155">
        <f>ROUND((SUM(L42:L49))/1,2)</f>
        <v>0</v>
      </c>
      <c r="M50" s="155">
        <f>ROUND((SUM(M42:M49))/1,2)</f>
        <v>0</v>
      </c>
      <c r="N50" s="155"/>
      <c r="O50" s="155"/>
      <c r="P50" s="173">
        <f>ROUND((SUM(P42:P49))/1,2)</f>
        <v>0</v>
      </c>
      <c r="Q50" s="152"/>
      <c r="R50" s="152"/>
      <c r="S50" s="173">
        <f>ROUND((SUM(S42:S49))/1,2)</f>
        <v>0</v>
      </c>
      <c r="T50" s="152"/>
      <c r="U50" s="152"/>
      <c r="V50" s="152"/>
      <c r="W50" s="152"/>
      <c r="X50" s="152"/>
      <c r="Y50" s="152"/>
      <c r="Z50" s="152"/>
    </row>
    <row r="51" spans="1:26" x14ac:dyDescent="0.25">
      <c r="A51" s="1"/>
      <c r="B51" s="1"/>
      <c r="C51" s="1"/>
      <c r="D51" s="1"/>
      <c r="E51" s="1"/>
      <c r="F51" s="162"/>
      <c r="G51" s="148"/>
      <c r="H51" s="148"/>
      <c r="I51" s="148"/>
      <c r="J51" s="1"/>
      <c r="K51" s="1"/>
      <c r="L51" s="1"/>
      <c r="M51" s="1"/>
      <c r="N51" s="1"/>
      <c r="O51" s="1"/>
      <c r="P51" s="1"/>
      <c r="S51" s="1"/>
    </row>
    <row r="52" spans="1:26" x14ac:dyDescent="0.25">
      <c r="A52" s="155"/>
      <c r="B52" s="155"/>
      <c r="C52" s="155"/>
      <c r="D52" s="155" t="s">
        <v>411</v>
      </c>
      <c r="E52" s="155"/>
      <c r="F52" s="166"/>
      <c r="G52" s="156"/>
      <c r="H52" s="156"/>
      <c r="I52" s="156"/>
      <c r="J52" s="155"/>
      <c r="K52" s="155"/>
      <c r="L52" s="155"/>
      <c r="M52" s="155"/>
      <c r="N52" s="155"/>
      <c r="O52" s="155"/>
      <c r="P52" s="155"/>
      <c r="Q52" s="152"/>
      <c r="R52" s="152"/>
      <c r="S52" s="155"/>
      <c r="T52" s="152"/>
      <c r="U52" s="152"/>
      <c r="V52" s="152"/>
      <c r="W52" s="152"/>
      <c r="X52" s="152"/>
      <c r="Y52" s="152"/>
      <c r="Z52" s="152"/>
    </row>
    <row r="53" spans="1:26" ht="24.95" customHeight="1" x14ac:dyDescent="0.25">
      <c r="A53" s="170"/>
      <c r="B53" s="167" t="s">
        <v>450</v>
      </c>
      <c r="C53" s="171" t="s">
        <v>451</v>
      </c>
      <c r="D53" s="167" t="s">
        <v>452</v>
      </c>
      <c r="E53" s="167" t="s">
        <v>396</v>
      </c>
      <c r="F53" s="168">
        <v>5</v>
      </c>
      <c r="G53" s="169"/>
      <c r="H53" s="169"/>
      <c r="I53" s="169">
        <f t="shared" ref="I53:I63" si="11">ROUND(F53*(G53+H53),2)</f>
        <v>0</v>
      </c>
      <c r="J53" s="167">
        <f t="shared" ref="J53:J63" si="12">ROUND(F53*(N53),2)</f>
        <v>14.5</v>
      </c>
      <c r="K53" s="1">
        <f t="shared" ref="K53:K63" si="13">ROUND(F53*(O53),2)</f>
        <v>0</v>
      </c>
      <c r="L53" s="1">
        <f t="shared" ref="L53:L62" si="14">ROUND(F53*(G53),2)</f>
        <v>0</v>
      </c>
      <c r="M53" s="1"/>
      <c r="N53" s="1">
        <v>2.9</v>
      </c>
      <c r="O53" s="1"/>
      <c r="P53" s="166"/>
      <c r="Q53" s="172"/>
      <c r="R53" s="172"/>
      <c r="S53" s="166"/>
      <c r="Z53">
        <v>0</v>
      </c>
    </row>
    <row r="54" spans="1:26" ht="24.95" customHeight="1" x14ac:dyDescent="0.25">
      <c r="A54" s="170"/>
      <c r="B54" s="167" t="s">
        <v>450</v>
      </c>
      <c r="C54" s="171" t="s">
        <v>453</v>
      </c>
      <c r="D54" s="167" t="s">
        <v>454</v>
      </c>
      <c r="E54" s="167" t="s">
        <v>396</v>
      </c>
      <c r="F54" s="168">
        <v>24</v>
      </c>
      <c r="G54" s="169"/>
      <c r="H54" s="169"/>
      <c r="I54" s="169">
        <f t="shared" si="11"/>
        <v>0</v>
      </c>
      <c r="J54" s="167">
        <f t="shared" si="12"/>
        <v>840</v>
      </c>
      <c r="K54" s="1">
        <f t="shared" si="13"/>
        <v>0</v>
      </c>
      <c r="L54" s="1">
        <f t="shared" si="14"/>
        <v>0</v>
      </c>
      <c r="M54" s="1"/>
      <c r="N54" s="1">
        <v>35</v>
      </c>
      <c r="O54" s="1"/>
      <c r="P54" s="166">
        <f>ROUND(F54*(R54),3)</f>
        <v>4.8000000000000001E-2</v>
      </c>
      <c r="Q54" s="172"/>
      <c r="R54" s="172">
        <v>1.99E-3</v>
      </c>
      <c r="S54" s="166"/>
      <c r="Z54">
        <v>0</v>
      </c>
    </row>
    <row r="55" spans="1:26" ht="24.95" customHeight="1" x14ac:dyDescent="0.25">
      <c r="A55" s="170"/>
      <c r="B55" s="167" t="s">
        <v>450</v>
      </c>
      <c r="C55" s="171" t="s">
        <v>455</v>
      </c>
      <c r="D55" s="167" t="s">
        <v>456</v>
      </c>
      <c r="E55" s="167" t="s">
        <v>143</v>
      </c>
      <c r="F55" s="168">
        <v>0.36</v>
      </c>
      <c r="G55" s="169"/>
      <c r="H55" s="169"/>
      <c r="I55" s="169">
        <f t="shared" si="11"/>
        <v>0</v>
      </c>
      <c r="J55" s="167">
        <f t="shared" si="12"/>
        <v>13.02</v>
      </c>
      <c r="K55" s="1">
        <f t="shared" si="13"/>
        <v>0</v>
      </c>
      <c r="L55" s="1">
        <f t="shared" si="14"/>
        <v>0</v>
      </c>
      <c r="M55" s="1"/>
      <c r="N55" s="1">
        <v>36.18</v>
      </c>
      <c r="O55" s="1"/>
      <c r="P55" s="166"/>
      <c r="Q55" s="172"/>
      <c r="R55" s="172"/>
      <c r="S55" s="166"/>
      <c r="Z55">
        <v>0</v>
      </c>
    </row>
    <row r="56" spans="1:26" ht="24.95" customHeight="1" x14ac:dyDescent="0.25">
      <c r="A56" s="170"/>
      <c r="B56" s="167" t="s">
        <v>457</v>
      </c>
      <c r="C56" s="171" t="s">
        <v>458</v>
      </c>
      <c r="D56" s="167" t="s">
        <v>459</v>
      </c>
      <c r="E56" s="167" t="s">
        <v>104</v>
      </c>
      <c r="F56" s="168">
        <v>19</v>
      </c>
      <c r="G56" s="169"/>
      <c r="H56" s="169"/>
      <c r="I56" s="169">
        <f t="shared" si="11"/>
        <v>0</v>
      </c>
      <c r="J56" s="167">
        <f t="shared" si="12"/>
        <v>69.16</v>
      </c>
      <c r="K56" s="1">
        <f t="shared" si="13"/>
        <v>0</v>
      </c>
      <c r="L56" s="1">
        <f t="shared" si="14"/>
        <v>0</v>
      </c>
      <c r="M56" s="1"/>
      <c r="N56" s="1">
        <v>3.64</v>
      </c>
      <c r="O56" s="1"/>
      <c r="P56" s="166">
        <f>ROUND(F56*(R56),3)</f>
        <v>2E-3</v>
      </c>
      <c r="Q56" s="172"/>
      <c r="R56" s="172">
        <v>8.0000000000000007E-5</v>
      </c>
      <c r="S56" s="166"/>
      <c r="Z56">
        <v>0</v>
      </c>
    </row>
    <row r="57" spans="1:26" ht="24.95" customHeight="1" x14ac:dyDescent="0.25">
      <c r="A57" s="170"/>
      <c r="B57" s="167" t="s">
        <v>460</v>
      </c>
      <c r="C57" s="171" t="s">
        <v>461</v>
      </c>
      <c r="D57" s="167" t="s">
        <v>462</v>
      </c>
      <c r="E57" s="167" t="s">
        <v>396</v>
      </c>
      <c r="F57" s="168">
        <v>10</v>
      </c>
      <c r="G57" s="169"/>
      <c r="H57" s="169"/>
      <c r="I57" s="169">
        <f t="shared" si="11"/>
        <v>0</v>
      </c>
      <c r="J57" s="167">
        <f t="shared" si="12"/>
        <v>40.799999999999997</v>
      </c>
      <c r="K57" s="1">
        <f t="shared" si="13"/>
        <v>0</v>
      </c>
      <c r="L57" s="1">
        <f t="shared" si="14"/>
        <v>0</v>
      </c>
      <c r="M57" s="1"/>
      <c r="N57" s="1">
        <v>4.08</v>
      </c>
      <c r="O57" s="1"/>
      <c r="P57" s="166"/>
      <c r="Q57" s="172"/>
      <c r="R57" s="172"/>
      <c r="S57" s="166"/>
      <c r="Z57">
        <v>0</v>
      </c>
    </row>
    <row r="58" spans="1:26" ht="35.1" customHeight="1" x14ac:dyDescent="0.25">
      <c r="A58" s="170"/>
      <c r="B58" s="167" t="s">
        <v>123</v>
      </c>
      <c r="C58" s="171" t="s">
        <v>463</v>
      </c>
      <c r="D58" s="167" t="s">
        <v>464</v>
      </c>
      <c r="E58" s="167" t="s">
        <v>104</v>
      </c>
      <c r="F58" s="168">
        <v>1</v>
      </c>
      <c r="G58" s="169"/>
      <c r="H58" s="169"/>
      <c r="I58" s="169">
        <f t="shared" si="11"/>
        <v>0</v>
      </c>
      <c r="J58" s="167">
        <f t="shared" si="12"/>
        <v>63.99</v>
      </c>
      <c r="K58" s="1">
        <f t="shared" si="13"/>
        <v>0</v>
      </c>
      <c r="L58" s="1">
        <f t="shared" si="14"/>
        <v>0</v>
      </c>
      <c r="M58" s="1"/>
      <c r="N58" s="1">
        <v>63.99</v>
      </c>
      <c r="O58" s="1"/>
      <c r="P58" s="166"/>
      <c r="Q58" s="172"/>
      <c r="R58" s="172"/>
      <c r="S58" s="166"/>
      <c r="Z58">
        <v>0</v>
      </c>
    </row>
    <row r="59" spans="1:26" ht="24.95" customHeight="1" x14ac:dyDescent="0.25">
      <c r="A59" s="170"/>
      <c r="B59" s="167" t="s">
        <v>123</v>
      </c>
      <c r="C59" s="171" t="s">
        <v>465</v>
      </c>
      <c r="D59" s="167" t="s">
        <v>466</v>
      </c>
      <c r="E59" s="167" t="s">
        <v>396</v>
      </c>
      <c r="F59" s="168">
        <v>2</v>
      </c>
      <c r="G59" s="169"/>
      <c r="H59" s="169"/>
      <c r="I59" s="169">
        <f t="shared" si="11"/>
        <v>0</v>
      </c>
      <c r="J59" s="167">
        <f t="shared" si="12"/>
        <v>113.46</v>
      </c>
      <c r="K59" s="1">
        <f t="shared" si="13"/>
        <v>0</v>
      </c>
      <c r="L59" s="1">
        <f t="shared" si="14"/>
        <v>0</v>
      </c>
      <c r="M59" s="1"/>
      <c r="N59" s="1">
        <v>56.73</v>
      </c>
      <c r="O59" s="1"/>
      <c r="P59" s="166"/>
      <c r="Q59" s="172"/>
      <c r="R59" s="172"/>
      <c r="S59" s="166"/>
      <c r="Z59">
        <v>0</v>
      </c>
    </row>
    <row r="60" spans="1:26" ht="24.95" customHeight="1" x14ac:dyDescent="0.25">
      <c r="A60" s="170"/>
      <c r="B60" s="167" t="s">
        <v>123</v>
      </c>
      <c r="C60" s="171" t="s">
        <v>467</v>
      </c>
      <c r="D60" s="167" t="s">
        <v>468</v>
      </c>
      <c r="E60" s="167" t="s">
        <v>396</v>
      </c>
      <c r="F60" s="168">
        <v>1</v>
      </c>
      <c r="G60" s="169"/>
      <c r="H60" s="169"/>
      <c r="I60" s="169">
        <f t="shared" si="11"/>
        <v>0</v>
      </c>
      <c r="J60" s="167">
        <f t="shared" si="12"/>
        <v>69.849999999999994</v>
      </c>
      <c r="K60" s="1">
        <f t="shared" si="13"/>
        <v>0</v>
      </c>
      <c r="L60" s="1">
        <f t="shared" si="14"/>
        <v>0</v>
      </c>
      <c r="M60" s="1"/>
      <c r="N60" s="1">
        <v>69.849999999999994</v>
      </c>
      <c r="O60" s="1"/>
      <c r="P60" s="166"/>
      <c r="Q60" s="172"/>
      <c r="R60" s="172"/>
      <c r="S60" s="166"/>
      <c r="Z60">
        <v>0</v>
      </c>
    </row>
    <row r="61" spans="1:26" ht="24.95" customHeight="1" x14ac:dyDescent="0.25">
      <c r="A61" s="170"/>
      <c r="B61" s="167" t="s">
        <v>123</v>
      </c>
      <c r="C61" s="171" t="s">
        <v>469</v>
      </c>
      <c r="D61" s="167" t="s">
        <v>470</v>
      </c>
      <c r="E61" s="167" t="s">
        <v>396</v>
      </c>
      <c r="F61" s="168">
        <v>1</v>
      </c>
      <c r="G61" s="169"/>
      <c r="H61" s="169"/>
      <c r="I61" s="169">
        <f t="shared" si="11"/>
        <v>0</v>
      </c>
      <c r="J61" s="167">
        <f t="shared" si="12"/>
        <v>71.56</v>
      </c>
      <c r="K61" s="1">
        <f t="shared" si="13"/>
        <v>0</v>
      </c>
      <c r="L61" s="1">
        <f t="shared" si="14"/>
        <v>0</v>
      </c>
      <c r="M61" s="1"/>
      <c r="N61" s="1">
        <v>71.56</v>
      </c>
      <c r="O61" s="1"/>
      <c r="P61" s="166"/>
      <c r="Q61" s="172"/>
      <c r="R61" s="172"/>
      <c r="S61" s="166"/>
      <c r="Z61">
        <v>0</v>
      </c>
    </row>
    <row r="62" spans="1:26" ht="24.95" customHeight="1" x14ac:dyDescent="0.25">
      <c r="A62" s="170"/>
      <c r="B62" s="167" t="s">
        <v>123</v>
      </c>
      <c r="C62" s="171" t="s">
        <v>471</v>
      </c>
      <c r="D62" s="167" t="s">
        <v>472</v>
      </c>
      <c r="E62" s="167" t="s">
        <v>473</v>
      </c>
      <c r="F62" s="168">
        <v>24</v>
      </c>
      <c r="G62" s="169"/>
      <c r="H62" s="169"/>
      <c r="I62" s="169">
        <f t="shared" si="11"/>
        <v>0</v>
      </c>
      <c r="J62" s="167">
        <f t="shared" si="12"/>
        <v>405.6</v>
      </c>
      <c r="K62" s="1">
        <f t="shared" si="13"/>
        <v>0</v>
      </c>
      <c r="L62" s="1">
        <f t="shared" si="14"/>
        <v>0</v>
      </c>
      <c r="M62" s="1"/>
      <c r="N62" s="1">
        <v>16.899999999999999</v>
      </c>
      <c r="O62" s="1"/>
      <c r="P62" s="166"/>
      <c r="Q62" s="172"/>
      <c r="R62" s="172"/>
      <c r="S62" s="166"/>
      <c r="Z62">
        <v>0</v>
      </c>
    </row>
    <row r="63" spans="1:26" ht="24.95" customHeight="1" x14ac:dyDescent="0.25">
      <c r="A63" s="170"/>
      <c r="B63" s="167" t="s">
        <v>401</v>
      </c>
      <c r="C63" s="171" t="s">
        <v>474</v>
      </c>
      <c r="D63" s="167" t="s">
        <v>475</v>
      </c>
      <c r="E63" s="167" t="s">
        <v>476</v>
      </c>
      <c r="F63" s="168">
        <v>36</v>
      </c>
      <c r="G63" s="169"/>
      <c r="H63" s="169"/>
      <c r="I63" s="169">
        <f t="shared" si="11"/>
        <v>0</v>
      </c>
      <c r="J63" s="167">
        <f t="shared" si="12"/>
        <v>432</v>
      </c>
      <c r="K63" s="1">
        <f t="shared" si="13"/>
        <v>0</v>
      </c>
      <c r="L63" s="1"/>
      <c r="M63" s="1">
        <f>ROUND(F63*(G63),2)</f>
        <v>0</v>
      </c>
      <c r="N63" s="1">
        <v>12</v>
      </c>
      <c r="O63" s="1"/>
      <c r="P63" s="166"/>
      <c r="Q63" s="172"/>
      <c r="R63" s="172"/>
      <c r="S63" s="166"/>
      <c r="Z63">
        <v>0</v>
      </c>
    </row>
    <row r="64" spans="1:26" x14ac:dyDescent="0.25">
      <c r="A64" s="155"/>
      <c r="B64" s="155"/>
      <c r="C64" s="155"/>
      <c r="D64" s="155" t="s">
        <v>411</v>
      </c>
      <c r="E64" s="155"/>
      <c r="F64" s="166"/>
      <c r="G64" s="158"/>
      <c r="H64" s="158"/>
      <c r="I64" s="158">
        <f>ROUND((SUM(I52:I63))/1,2)</f>
        <v>0</v>
      </c>
      <c r="J64" s="155"/>
      <c r="K64" s="155"/>
      <c r="L64" s="155">
        <f>ROUND((SUM(L52:L63))/1,2)</f>
        <v>0</v>
      </c>
      <c r="M64" s="155">
        <f>ROUND((SUM(M52:M63))/1,2)</f>
        <v>0</v>
      </c>
      <c r="N64" s="155"/>
      <c r="O64" s="155"/>
      <c r="P64" s="173">
        <f>ROUND((SUM(P52:P63))/1,2)</f>
        <v>0.05</v>
      </c>
      <c r="S64" s="166">
        <f>ROUND((SUM(S52:S63))/1,2)</f>
        <v>0</v>
      </c>
    </row>
    <row r="65" spans="1:26" x14ac:dyDescent="0.25">
      <c r="A65" s="1"/>
      <c r="B65" s="1"/>
      <c r="C65" s="1"/>
      <c r="D65" s="1"/>
      <c r="E65" s="1"/>
      <c r="F65" s="162"/>
      <c r="G65" s="148"/>
      <c r="H65" s="148"/>
      <c r="I65" s="148"/>
      <c r="J65" s="1"/>
      <c r="K65" s="1"/>
      <c r="L65" s="1"/>
      <c r="M65" s="1"/>
      <c r="N65" s="1"/>
      <c r="O65" s="1"/>
      <c r="P65" s="1"/>
      <c r="S65" s="1"/>
    </row>
    <row r="66" spans="1:26" x14ac:dyDescent="0.25">
      <c r="A66" s="155"/>
      <c r="B66" s="155"/>
      <c r="C66" s="155"/>
      <c r="D66" s="2" t="s">
        <v>75</v>
      </c>
      <c r="E66" s="155"/>
      <c r="F66" s="166"/>
      <c r="G66" s="158"/>
      <c r="H66" s="158">
        <f>ROUND((SUM(M23:M65))/2,2)</f>
        <v>0</v>
      </c>
      <c r="I66" s="158">
        <f>ROUND((SUM(I23:I65))/2,2)</f>
        <v>0</v>
      </c>
      <c r="J66" s="155"/>
      <c r="K66" s="155"/>
      <c r="L66" s="155">
        <f>ROUND((SUM(L23:L65))/2,2)</f>
        <v>0</v>
      </c>
      <c r="M66" s="155">
        <f>ROUND((SUM(M23:M65))/2,2)</f>
        <v>0</v>
      </c>
      <c r="N66" s="155"/>
      <c r="O66" s="155"/>
      <c r="P66" s="173">
        <f>ROUND((SUM(P23:P65))/2,2)</f>
        <v>0.13</v>
      </c>
      <c r="S66" s="173">
        <f>ROUND((SUM(S23:S65))/2,2)</f>
        <v>0</v>
      </c>
    </row>
    <row r="67" spans="1:26" x14ac:dyDescent="0.25">
      <c r="A67" s="174"/>
      <c r="B67" s="174"/>
      <c r="C67" s="174"/>
      <c r="D67" s="174" t="s">
        <v>87</v>
      </c>
      <c r="E67" s="174"/>
      <c r="F67" s="175"/>
      <c r="G67" s="176"/>
      <c r="H67" s="176">
        <f>ROUND((SUM(M9:M66))/3,2)</f>
        <v>0</v>
      </c>
      <c r="I67" s="176">
        <f>ROUND((SUM(I9:I66))/3,2)</f>
        <v>0</v>
      </c>
      <c r="J67" s="174"/>
      <c r="K67" s="174">
        <f>ROUND((SUM(K9:K66))/3,2)</f>
        <v>0</v>
      </c>
      <c r="L67" s="174">
        <f>ROUND((SUM(L9:L66))/3,2)</f>
        <v>0</v>
      </c>
      <c r="M67" s="174">
        <f>ROUND((SUM(M9:M66))/3,2)</f>
        <v>0</v>
      </c>
      <c r="N67" s="174"/>
      <c r="O67" s="174"/>
      <c r="P67" s="175">
        <f>ROUND((SUM(P9:P66))/3,2)</f>
        <v>0.13</v>
      </c>
      <c r="S67" s="175">
        <f>ROUND((SUM(S9:S66))/3,2)</f>
        <v>0</v>
      </c>
      <c r="Z67">
        <f>(SUM(Z9:Z66))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ÚK - opravený</oddHeader>
    <oddFooter>&amp;RStrana &amp;P z &amp;N    &amp;L&amp;7Spracované systémom Systematic®pyramida.wsn,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40" t="s">
        <v>477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21</v>
      </c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/>
      <c r="E16" s="96"/>
      <c r="F16" s="105"/>
      <c r="G16" s="60">
        <v>6</v>
      </c>
      <c r="H16" s="114" t="s">
        <v>221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/>
      <c r="E17" s="75"/>
      <c r="F17" s="80"/>
      <c r="G17" s="61">
        <v>7</v>
      </c>
      <c r="H17" s="115" t="s">
        <v>39</v>
      </c>
      <c r="I17" s="128"/>
      <c r="J17" s="126">
        <f>'SO 13614'!Z61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>
        <f>'Rekap 13614'!B12</f>
        <v>0</v>
      </c>
      <c r="E18" s="76">
        <f>'Rekap 13614'!C12</f>
        <v>0</v>
      </c>
      <c r="F18" s="81">
        <f>'Rekap 13614'!D12</f>
        <v>0</v>
      </c>
      <c r="G18" s="61">
        <v>8</v>
      </c>
      <c r="H18" s="115" t="s">
        <v>40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49</v>
      </c>
      <c r="D22" s="86"/>
      <c r="E22" s="88" t="s">
        <v>52</v>
      </c>
      <c r="F22" s="80">
        <f>((F16*U22*0)+(F17*V22*0)+(F18*W22*0))/100</f>
        <v>0</v>
      </c>
      <c r="G22" s="60">
        <v>16</v>
      </c>
      <c r="H22" s="114" t="s">
        <v>55</v>
      </c>
      <c r="I22" s="129" t="s">
        <v>52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50</v>
      </c>
      <c r="D23" s="66"/>
      <c r="E23" s="88" t="s">
        <v>53</v>
      </c>
      <c r="F23" s="81">
        <f>((F16*U23*0)+(F17*V23*0)+(F18*W23*0))/100</f>
        <v>0</v>
      </c>
      <c r="G23" s="61">
        <v>17</v>
      </c>
      <c r="H23" s="115" t="s">
        <v>56</v>
      </c>
      <c r="I23" s="129" t="s">
        <v>52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51</v>
      </c>
      <c r="D24" s="66"/>
      <c r="E24" s="88" t="s">
        <v>52</v>
      </c>
      <c r="F24" s="81">
        <f>((F16*U24*0)+(F17*V24*0)+(F18*W24*0))/100</f>
        <v>0</v>
      </c>
      <c r="G24" s="61">
        <v>18</v>
      </c>
      <c r="H24" s="115" t="s">
        <v>57</v>
      </c>
      <c r="I24" s="129" t="s">
        <v>53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J28-SUM('SO 13614'!K9:'SO 13614'!K60)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SUM('SO 13614'!K9:'SO 13614'!K60)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46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47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02"/>
      <c r="G33" s="110">
        <v>26</v>
      </c>
      <c r="H33" s="141" t="s">
        <v>62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26</v>
      </c>
      <c r="B1" s="143"/>
      <c r="C1" s="143"/>
      <c r="D1" s="144" t="s">
        <v>23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21</v>
      </c>
      <c r="E2" s="143"/>
      <c r="F2" s="143"/>
    </row>
    <row r="3" spans="1:26" x14ac:dyDescent="0.25">
      <c r="A3" s="144" t="s">
        <v>29</v>
      </c>
      <c r="B3" s="143"/>
      <c r="C3" s="143"/>
      <c r="D3" s="144" t="s">
        <v>67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477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68</v>
      </c>
      <c r="B8" s="143"/>
      <c r="C8" s="143"/>
      <c r="D8" s="143"/>
      <c r="E8" s="143"/>
      <c r="F8" s="143"/>
    </row>
    <row r="9" spans="1:26" x14ac:dyDescent="0.25">
      <c r="A9" s="146" t="s">
        <v>64</v>
      </c>
      <c r="B9" s="146" t="s">
        <v>58</v>
      </c>
      <c r="C9" s="146" t="s">
        <v>59</v>
      </c>
      <c r="D9" s="146" t="s">
        <v>36</v>
      </c>
      <c r="E9" s="146" t="s">
        <v>65</v>
      </c>
      <c r="F9" s="146" t="s">
        <v>66</v>
      </c>
    </row>
    <row r="10" spans="1:26" x14ac:dyDescent="0.25">
      <c r="A10" s="153" t="s">
        <v>85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478</v>
      </c>
      <c r="B11" s="156">
        <f>'SO 13614'!L58</f>
        <v>0</v>
      </c>
      <c r="C11" s="156">
        <f>'SO 13614'!M58</f>
        <v>0</v>
      </c>
      <c r="D11" s="156">
        <f>'SO 13614'!I58</f>
        <v>0</v>
      </c>
      <c r="E11" s="157">
        <f>'SO 13614'!P58</f>
        <v>0</v>
      </c>
      <c r="F11" s="157">
        <f>'SO 13614'!S58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2" t="s">
        <v>85</v>
      </c>
      <c r="B12" s="158">
        <f>'SO 13614'!L60</f>
        <v>0</v>
      </c>
      <c r="C12" s="158">
        <f>'SO 13614'!M60</f>
        <v>0</v>
      </c>
      <c r="D12" s="158">
        <f>'SO 13614'!I60</f>
        <v>0</v>
      </c>
      <c r="E12" s="159">
        <f>'SO 13614'!P60</f>
        <v>0</v>
      </c>
      <c r="F12" s="159">
        <f>'SO 13614'!S60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48"/>
      <c r="C13" s="148"/>
      <c r="D13" s="148"/>
      <c r="E13" s="147"/>
      <c r="F13" s="147"/>
    </row>
    <row r="14" spans="1:26" x14ac:dyDescent="0.25">
      <c r="A14" s="2" t="s">
        <v>87</v>
      </c>
      <c r="B14" s="158">
        <f>'SO 13614'!L61</f>
        <v>0</v>
      </c>
      <c r="C14" s="158">
        <f>'SO 13614'!M61</f>
        <v>0</v>
      </c>
      <c r="D14" s="158">
        <f>'SO 13614'!I61</f>
        <v>0</v>
      </c>
      <c r="E14" s="159">
        <f>'SO 13614'!P61</f>
        <v>0</v>
      </c>
      <c r="F14" s="159">
        <f>'SO 13614'!S61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"/>
      <c r="B15" s="148"/>
      <c r="C15" s="148"/>
      <c r="D15" s="148"/>
      <c r="E15" s="147"/>
      <c r="F15" s="147"/>
    </row>
    <row r="16" spans="1:26" x14ac:dyDescent="0.25">
      <c r="A16" s="1"/>
      <c r="B16" s="148"/>
      <c r="C16" s="148"/>
      <c r="D16" s="148"/>
      <c r="E16" s="147"/>
      <c r="F16" s="147"/>
    </row>
    <row r="17" spans="1:6" x14ac:dyDescent="0.25">
      <c r="A17" s="1"/>
      <c r="B17" s="148"/>
      <c r="C17" s="148"/>
      <c r="D17" s="148"/>
      <c r="E17" s="147"/>
      <c r="F17" s="147"/>
    </row>
    <row r="18" spans="1:6" x14ac:dyDescent="0.25">
      <c r="A18" s="1"/>
      <c r="B18" s="148"/>
      <c r="C18" s="148"/>
      <c r="D18" s="148"/>
      <c r="E18" s="147"/>
      <c r="F18" s="147"/>
    </row>
    <row r="19" spans="1:6" x14ac:dyDescent="0.25">
      <c r="A19" s="1"/>
      <c r="B19" s="148"/>
      <c r="C19" s="148"/>
      <c r="D19" s="148"/>
      <c r="E19" s="147"/>
      <c r="F19" s="147"/>
    </row>
    <row r="20" spans="1:6" x14ac:dyDescent="0.25">
      <c r="A20" s="1"/>
      <c r="B20" s="148"/>
      <c r="C20" s="148"/>
      <c r="D20" s="148"/>
      <c r="E20" s="147"/>
      <c r="F20" s="147"/>
    </row>
    <row r="21" spans="1:6" x14ac:dyDescent="0.25">
      <c r="A21" s="1"/>
      <c r="B21" s="148"/>
      <c r="C21" s="148"/>
      <c r="D21" s="148"/>
      <c r="E21" s="147"/>
      <c r="F21" s="147"/>
    </row>
    <row r="22" spans="1:6" x14ac:dyDescent="0.25">
      <c r="A22" s="1"/>
      <c r="B22" s="148"/>
      <c r="C22" s="148"/>
      <c r="D22" s="148"/>
      <c r="E22" s="147"/>
      <c r="F22" s="147"/>
    </row>
    <row r="23" spans="1:6" x14ac:dyDescent="0.25">
      <c r="A23" s="1"/>
      <c r="B23" s="148"/>
      <c r="C23" s="148"/>
      <c r="D23" s="148"/>
      <c r="E23" s="147"/>
      <c r="F23" s="147"/>
    </row>
    <row r="24" spans="1:6" x14ac:dyDescent="0.25">
      <c r="A24" s="1"/>
      <c r="B24" s="148"/>
      <c r="C24" s="148"/>
      <c r="D24" s="148"/>
      <c r="E24" s="147"/>
      <c r="F24" s="147"/>
    </row>
    <row r="25" spans="1:6" x14ac:dyDescent="0.25">
      <c r="A25" s="1"/>
      <c r="B25" s="148"/>
      <c r="C25" s="148"/>
      <c r="D25" s="148"/>
      <c r="E25" s="147"/>
      <c r="F25" s="147"/>
    </row>
    <row r="26" spans="1:6" x14ac:dyDescent="0.25">
      <c r="A26" s="1"/>
      <c r="B26" s="148"/>
      <c r="C26" s="148"/>
      <c r="D26" s="148"/>
      <c r="E26" s="147"/>
      <c r="F26" s="147"/>
    </row>
    <row r="27" spans="1:6" x14ac:dyDescent="0.25">
      <c r="A27" s="1"/>
      <c r="B27" s="148"/>
      <c r="C27" s="148"/>
      <c r="D27" s="148"/>
      <c r="E27" s="147"/>
      <c r="F27" s="147"/>
    </row>
    <row r="28" spans="1:6" x14ac:dyDescent="0.25">
      <c r="A28" s="1"/>
      <c r="B28" s="148"/>
      <c r="C28" s="148"/>
      <c r="D28" s="148"/>
      <c r="E28" s="147"/>
      <c r="F28" s="147"/>
    </row>
    <row r="29" spans="1:6" x14ac:dyDescent="0.25">
      <c r="A29" s="1"/>
      <c r="B29" s="148"/>
      <c r="C29" s="148"/>
      <c r="D29" s="148"/>
      <c r="E29" s="147"/>
      <c r="F29" s="147"/>
    </row>
    <row r="30" spans="1:6" x14ac:dyDescent="0.25">
      <c r="A30" s="1"/>
      <c r="B30" s="148"/>
      <c r="C30" s="148"/>
      <c r="D30" s="148"/>
      <c r="E30" s="147"/>
      <c r="F30" s="147"/>
    </row>
    <row r="31" spans="1:6" x14ac:dyDescent="0.25">
      <c r="A31" s="1"/>
      <c r="B31" s="148"/>
      <c r="C31" s="148"/>
      <c r="D31" s="148"/>
      <c r="E31" s="147"/>
      <c r="F31" s="147"/>
    </row>
    <row r="32" spans="1: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ySplit="8" topLeftCell="A51" activePane="bottomLeft" state="frozen"/>
      <selection pane="bottomLeft" activeCell="G57" sqref="G11:G57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26</v>
      </c>
      <c r="C1" s="3"/>
      <c r="D1" s="3"/>
      <c r="E1" s="5" t="s">
        <v>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31</v>
      </c>
      <c r="C2" s="3"/>
      <c r="D2" s="3"/>
      <c r="E2" s="5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29</v>
      </c>
      <c r="C3" s="3"/>
      <c r="D3" s="3"/>
      <c r="E3" s="5" t="s">
        <v>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477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88</v>
      </c>
      <c r="B8" s="163" t="s">
        <v>89</v>
      </c>
      <c r="C8" s="163" t="s">
        <v>90</v>
      </c>
      <c r="D8" s="163" t="s">
        <v>91</v>
      </c>
      <c r="E8" s="163" t="s">
        <v>92</v>
      </c>
      <c r="F8" s="163" t="s">
        <v>93</v>
      </c>
      <c r="G8" s="163" t="s">
        <v>94</v>
      </c>
      <c r="H8" s="163" t="s">
        <v>59</v>
      </c>
      <c r="I8" s="163" t="s">
        <v>95</v>
      </c>
      <c r="J8" s="163"/>
      <c r="K8" s="163"/>
      <c r="L8" s="163"/>
      <c r="M8" s="163"/>
      <c r="N8" s="163"/>
      <c r="O8" s="163"/>
      <c r="P8" s="163" t="s">
        <v>96</v>
      </c>
      <c r="Q8" s="160"/>
      <c r="R8" s="160"/>
      <c r="S8" s="163" t="s">
        <v>97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85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478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35.1" customHeight="1" x14ac:dyDescent="0.25">
      <c r="A11" s="170"/>
      <c r="B11" s="167">
        <v>921</v>
      </c>
      <c r="C11" s="171" t="s">
        <v>479</v>
      </c>
      <c r="D11" s="167" t="s">
        <v>480</v>
      </c>
      <c r="E11" s="167" t="s">
        <v>481</v>
      </c>
      <c r="F11" s="168">
        <v>1</v>
      </c>
      <c r="G11" s="169"/>
      <c r="H11" s="169"/>
      <c r="I11" s="169">
        <f t="shared" ref="I11:I57" si="0">ROUND(F11*(G11+H11),2)</f>
        <v>0</v>
      </c>
      <c r="J11" s="167">
        <f t="shared" ref="J11:J57" si="1">ROUND(F11*(N11),2)</f>
        <v>7.27</v>
      </c>
      <c r="K11" s="1">
        <f t="shared" ref="K11:K57" si="2">ROUND(F11*(O11),2)</f>
        <v>0</v>
      </c>
      <c r="L11" s="1">
        <f t="shared" ref="L11:L31" si="3">ROUND(F11*(G11),2)</f>
        <v>0</v>
      </c>
      <c r="M11" s="1"/>
      <c r="N11" s="1">
        <v>7.27</v>
      </c>
      <c r="O11" s="1"/>
      <c r="P11" s="166"/>
      <c r="Q11" s="172"/>
      <c r="R11" s="172"/>
      <c r="S11" s="166"/>
      <c r="Z11">
        <v>0</v>
      </c>
    </row>
    <row r="12" spans="1:26" ht="35.1" customHeight="1" x14ac:dyDescent="0.25">
      <c r="A12" s="170"/>
      <c r="B12" s="167">
        <v>921</v>
      </c>
      <c r="C12" s="171" t="s">
        <v>482</v>
      </c>
      <c r="D12" s="167" t="s">
        <v>483</v>
      </c>
      <c r="E12" s="167" t="s">
        <v>481</v>
      </c>
      <c r="F12" s="168">
        <v>70</v>
      </c>
      <c r="G12" s="169"/>
      <c r="H12" s="169"/>
      <c r="I12" s="169">
        <f t="shared" si="0"/>
        <v>0</v>
      </c>
      <c r="J12" s="167">
        <f t="shared" si="1"/>
        <v>485.8</v>
      </c>
      <c r="K12" s="1">
        <f t="shared" si="2"/>
        <v>0</v>
      </c>
      <c r="L12" s="1">
        <f t="shared" si="3"/>
        <v>0</v>
      </c>
      <c r="M12" s="1"/>
      <c r="N12" s="1">
        <v>6.9399999999999995</v>
      </c>
      <c r="O12" s="1"/>
      <c r="P12" s="166"/>
      <c r="Q12" s="172"/>
      <c r="R12" s="172"/>
      <c r="S12" s="166"/>
      <c r="Z12">
        <v>0</v>
      </c>
    </row>
    <row r="13" spans="1:26" ht="35.1" customHeight="1" x14ac:dyDescent="0.25">
      <c r="A13" s="170"/>
      <c r="B13" s="167">
        <v>921</v>
      </c>
      <c r="C13" s="171" t="s">
        <v>484</v>
      </c>
      <c r="D13" s="167" t="s">
        <v>485</v>
      </c>
      <c r="E13" s="167" t="s">
        <v>486</v>
      </c>
      <c r="F13" s="168">
        <v>4</v>
      </c>
      <c r="G13" s="169"/>
      <c r="H13" s="169"/>
      <c r="I13" s="169">
        <f t="shared" si="0"/>
        <v>0</v>
      </c>
      <c r="J13" s="167">
        <f t="shared" si="1"/>
        <v>48.4</v>
      </c>
      <c r="K13" s="1">
        <f t="shared" si="2"/>
        <v>0</v>
      </c>
      <c r="L13" s="1">
        <f t="shared" si="3"/>
        <v>0</v>
      </c>
      <c r="M13" s="1"/>
      <c r="N13" s="1">
        <v>12.1</v>
      </c>
      <c r="O13" s="1"/>
      <c r="P13" s="166"/>
      <c r="Q13" s="172"/>
      <c r="R13" s="172"/>
      <c r="S13" s="166"/>
      <c r="Z13">
        <v>0</v>
      </c>
    </row>
    <row r="14" spans="1:26" ht="35.1" customHeight="1" x14ac:dyDescent="0.25">
      <c r="A14" s="170"/>
      <c r="B14" s="167">
        <v>921</v>
      </c>
      <c r="C14" s="171" t="s">
        <v>487</v>
      </c>
      <c r="D14" s="167" t="s">
        <v>488</v>
      </c>
      <c r="E14" s="167" t="s">
        <v>486</v>
      </c>
      <c r="F14" s="168">
        <v>14</v>
      </c>
      <c r="G14" s="169"/>
      <c r="H14" s="169"/>
      <c r="I14" s="169">
        <f t="shared" si="0"/>
        <v>0</v>
      </c>
      <c r="J14" s="167">
        <f t="shared" si="1"/>
        <v>169.4</v>
      </c>
      <c r="K14" s="1">
        <f t="shared" si="2"/>
        <v>0</v>
      </c>
      <c r="L14" s="1">
        <f t="shared" si="3"/>
        <v>0</v>
      </c>
      <c r="M14" s="1"/>
      <c r="N14" s="1">
        <v>12.1</v>
      </c>
      <c r="O14" s="1"/>
      <c r="P14" s="166"/>
      <c r="Q14" s="172"/>
      <c r="R14" s="172"/>
      <c r="S14" s="166"/>
      <c r="Z14">
        <v>0</v>
      </c>
    </row>
    <row r="15" spans="1:26" ht="35.1" customHeight="1" x14ac:dyDescent="0.25">
      <c r="A15" s="170"/>
      <c r="B15" s="167" t="s">
        <v>489</v>
      </c>
      <c r="C15" s="171" t="s">
        <v>490</v>
      </c>
      <c r="D15" s="167" t="s">
        <v>491</v>
      </c>
      <c r="E15" s="167" t="s">
        <v>492</v>
      </c>
      <c r="F15" s="168">
        <v>690</v>
      </c>
      <c r="G15" s="169"/>
      <c r="H15" s="169"/>
      <c r="I15" s="169">
        <f t="shared" si="0"/>
        <v>0</v>
      </c>
      <c r="J15" s="167">
        <f t="shared" si="1"/>
        <v>1235.0999999999999</v>
      </c>
      <c r="K15" s="1">
        <f t="shared" si="2"/>
        <v>0</v>
      </c>
      <c r="L15" s="1">
        <f t="shared" si="3"/>
        <v>0</v>
      </c>
      <c r="M15" s="1"/>
      <c r="N15" s="1">
        <v>1.79</v>
      </c>
      <c r="O15" s="1"/>
      <c r="P15" s="166"/>
      <c r="Q15" s="172"/>
      <c r="R15" s="172"/>
      <c r="S15" s="166"/>
      <c r="Z15">
        <v>0</v>
      </c>
    </row>
    <row r="16" spans="1:26" ht="35.1" customHeight="1" x14ac:dyDescent="0.25">
      <c r="A16" s="170"/>
      <c r="B16" s="167" t="s">
        <v>489</v>
      </c>
      <c r="C16" s="171" t="s">
        <v>493</v>
      </c>
      <c r="D16" s="167" t="s">
        <v>494</v>
      </c>
      <c r="E16" s="167" t="s">
        <v>492</v>
      </c>
      <c r="F16" s="168">
        <v>534</v>
      </c>
      <c r="G16" s="169"/>
      <c r="H16" s="169"/>
      <c r="I16" s="169">
        <f t="shared" si="0"/>
        <v>0</v>
      </c>
      <c r="J16" s="167">
        <f t="shared" si="1"/>
        <v>955.86</v>
      </c>
      <c r="K16" s="1">
        <f t="shared" si="2"/>
        <v>0</v>
      </c>
      <c r="L16" s="1">
        <f t="shared" si="3"/>
        <v>0</v>
      </c>
      <c r="M16" s="1"/>
      <c r="N16" s="1">
        <v>1.79</v>
      </c>
      <c r="O16" s="1"/>
      <c r="P16" s="166"/>
      <c r="Q16" s="172"/>
      <c r="R16" s="172"/>
      <c r="S16" s="166"/>
      <c r="Z16">
        <v>0</v>
      </c>
    </row>
    <row r="17" spans="1:26" ht="35.1" customHeight="1" x14ac:dyDescent="0.25">
      <c r="A17" s="170"/>
      <c r="B17" s="167" t="s">
        <v>489</v>
      </c>
      <c r="C17" s="171" t="s">
        <v>495</v>
      </c>
      <c r="D17" s="167" t="s">
        <v>496</v>
      </c>
      <c r="E17" s="167" t="s">
        <v>481</v>
      </c>
      <c r="F17" s="168">
        <v>29</v>
      </c>
      <c r="G17" s="169"/>
      <c r="H17" s="169"/>
      <c r="I17" s="169">
        <f t="shared" si="0"/>
        <v>0</v>
      </c>
      <c r="J17" s="167">
        <f t="shared" si="1"/>
        <v>125.28</v>
      </c>
      <c r="K17" s="1">
        <f t="shared" si="2"/>
        <v>0</v>
      </c>
      <c r="L17" s="1">
        <f t="shared" si="3"/>
        <v>0</v>
      </c>
      <c r="M17" s="1"/>
      <c r="N17" s="1">
        <v>4.32</v>
      </c>
      <c r="O17" s="1"/>
      <c r="P17" s="166"/>
      <c r="Q17" s="172"/>
      <c r="R17" s="172"/>
      <c r="S17" s="166"/>
      <c r="Z17">
        <v>0</v>
      </c>
    </row>
    <row r="18" spans="1:26" ht="35.1" customHeight="1" x14ac:dyDescent="0.25">
      <c r="A18" s="170"/>
      <c r="B18" s="167" t="s">
        <v>489</v>
      </c>
      <c r="C18" s="171" t="s">
        <v>497</v>
      </c>
      <c r="D18" s="167" t="s">
        <v>498</v>
      </c>
      <c r="E18" s="167" t="s">
        <v>481</v>
      </c>
      <c r="F18" s="168">
        <v>197</v>
      </c>
      <c r="G18" s="169"/>
      <c r="H18" s="169"/>
      <c r="I18" s="169">
        <f t="shared" si="0"/>
        <v>0</v>
      </c>
      <c r="J18" s="167">
        <f t="shared" si="1"/>
        <v>1392.79</v>
      </c>
      <c r="K18" s="1">
        <f t="shared" si="2"/>
        <v>0</v>
      </c>
      <c r="L18" s="1">
        <f t="shared" si="3"/>
        <v>0</v>
      </c>
      <c r="M18" s="1"/>
      <c r="N18" s="1">
        <v>7.07</v>
      </c>
      <c r="O18" s="1"/>
      <c r="P18" s="166"/>
      <c r="Q18" s="172"/>
      <c r="R18" s="172"/>
      <c r="S18" s="166"/>
      <c r="Z18">
        <v>0</v>
      </c>
    </row>
    <row r="19" spans="1:26" ht="35.1" customHeight="1" x14ac:dyDescent="0.25">
      <c r="A19" s="170"/>
      <c r="B19" s="167" t="s">
        <v>489</v>
      </c>
      <c r="C19" s="171" t="s">
        <v>499</v>
      </c>
      <c r="D19" s="167" t="s">
        <v>500</v>
      </c>
      <c r="E19" s="167" t="s">
        <v>481</v>
      </c>
      <c r="F19" s="168">
        <v>29</v>
      </c>
      <c r="G19" s="169"/>
      <c r="H19" s="169"/>
      <c r="I19" s="169">
        <f t="shared" si="0"/>
        <v>0</v>
      </c>
      <c r="J19" s="167">
        <f t="shared" si="1"/>
        <v>2.3199999999999998</v>
      </c>
      <c r="K19" s="1">
        <f t="shared" si="2"/>
        <v>0</v>
      </c>
      <c r="L19" s="1">
        <f t="shared" si="3"/>
        <v>0</v>
      </c>
      <c r="M19" s="1"/>
      <c r="N19" s="1">
        <v>0.08</v>
      </c>
      <c r="O19" s="1"/>
      <c r="P19" s="166"/>
      <c r="Q19" s="172"/>
      <c r="R19" s="172"/>
      <c r="S19" s="166"/>
      <c r="Z19">
        <v>0</v>
      </c>
    </row>
    <row r="20" spans="1:26" ht="35.1" customHeight="1" x14ac:dyDescent="0.25">
      <c r="A20" s="170"/>
      <c r="B20" s="167" t="s">
        <v>489</v>
      </c>
      <c r="C20" s="171" t="s">
        <v>501</v>
      </c>
      <c r="D20" s="167" t="s">
        <v>502</v>
      </c>
      <c r="E20" s="167" t="s">
        <v>481</v>
      </c>
      <c r="F20" s="168">
        <v>197</v>
      </c>
      <c r="G20" s="169"/>
      <c r="H20" s="169"/>
      <c r="I20" s="169">
        <f t="shared" si="0"/>
        <v>0</v>
      </c>
      <c r="J20" s="167">
        <f t="shared" si="1"/>
        <v>39.4</v>
      </c>
      <c r="K20" s="1">
        <f t="shared" si="2"/>
        <v>0</v>
      </c>
      <c r="L20" s="1">
        <f t="shared" si="3"/>
        <v>0</v>
      </c>
      <c r="M20" s="1"/>
      <c r="N20" s="1">
        <v>0.2</v>
      </c>
      <c r="O20" s="1"/>
      <c r="P20" s="166"/>
      <c r="Q20" s="172"/>
      <c r="R20" s="172"/>
      <c r="S20" s="166"/>
      <c r="Z20">
        <v>0</v>
      </c>
    </row>
    <row r="21" spans="1:26" ht="35.1" customHeight="1" x14ac:dyDescent="0.25">
      <c r="A21" s="170"/>
      <c r="B21" s="167" t="s">
        <v>489</v>
      </c>
      <c r="C21" s="171" t="s">
        <v>503</v>
      </c>
      <c r="D21" s="167" t="s">
        <v>504</v>
      </c>
      <c r="E21" s="167" t="s">
        <v>481</v>
      </c>
      <c r="F21" s="168">
        <v>21</v>
      </c>
      <c r="G21" s="169"/>
      <c r="H21" s="169"/>
      <c r="I21" s="169">
        <f t="shared" si="0"/>
        <v>0</v>
      </c>
      <c r="J21" s="167">
        <f t="shared" si="1"/>
        <v>85.47</v>
      </c>
      <c r="K21" s="1">
        <f t="shared" si="2"/>
        <v>0</v>
      </c>
      <c r="L21" s="1">
        <f t="shared" si="3"/>
        <v>0</v>
      </c>
      <c r="M21" s="1"/>
      <c r="N21" s="1">
        <v>4.07</v>
      </c>
      <c r="O21" s="1"/>
      <c r="P21" s="166"/>
      <c r="Q21" s="172"/>
      <c r="R21" s="172"/>
      <c r="S21" s="166"/>
      <c r="Z21">
        <v>0</v>
      </c>
    </row>
    <row r="22" spans="1:26" ht="35.1" customHeight="1" x14ac:dyDescent="0.25">
      <c r="A22" s="170"/>
      <c r="B22" s="167" t="s">
        <v>489</v>
      </c>
      <c r="C22" s="171" t="s">
        <v>505</v>
      </c>
      <c r="D22" s="167" t="s">
        <v>506</v>
      </c>
      <c r="E22" s="167" t="s">
        <v>481</v>
      </c>
      <c r="F22" s="168">
        <v>18</v>
      </c>
      <c r="G22" s="169"/>
      <c r="H22" s="169"/>
      <c r="I22" s="169">
        <f t="shared" si="0"/>
        <v>0</v>
      </c>
      <c r="J22" s="167">
        <f t="shared" si="1"/>
        <v>77.22</v>
      </c>
      <c r="K22" s="1">
        <f t="shared" si="2"/>
        <v>0</v>
      </c>
      <c r="L22" s="1">
        <f t="shared" si="3"/>
        <v>0</v>
      </c>
      <c r="M22" s="1"/>
      <c r="N22" s="1">
        <v>4.29</v>
      </c>
      <c r="O22" s="1"/>
      <c r="P22" s="166"/>
      <c r="Q22" s="172"/>
      <c r="R22" s="172"/>
      <c r="S22" s="166"/>
      <c r="Z22">
        <v>0</v>
      </c>
    </row>
    <row r="23" spans="1:26" ht="35.1" customHeight="1" x14ac:dyDescent="0.25">
      <c r="A23" s="170"/>
      <c r="B23" s="167" t="s">
        <v>489</v>
      </c>
      <c r="C23" s="171" t="s">
        <v>507</v>
      </c>
      <c r="D23" s="167" t="s">
        <v>508</v>
      </c>
      <c r="E23" s="167" t="s">
        <v>481</v>
      </c>
      <c r="F23" s="168">
        <v>8</v>
      </c>
      <c r="G23" s="169"/>
      <c r="H23" s="169"/>
      <c r="I23" s="169">
        <f t="shared" si="0"/>
        <v>0</v>
      </c>
      <c r="J23" s="167">
        <f t="shared" si="1"/>
        <v>34.32</v>
      </c>
      <c r="K23" s="1">
        <f t="shared" si="2"/>
        <v>0</v>
      </c>
      <c r="L23" s="1">
        <f t="shared" si="3"/>
        <v>0</v>
      </c>
      <c r="M23" s="1"/>
      <c r="N23" s="1">
        <v>4.29</v>
      </c>
      <c r="O23" s="1"/>
      <c r="P23" s="166"/>
      <c r="Q23" s="172"/>
      <c r="R23" s="172"/>
      <c r="S23" s="166"/>
      <c r="Z23">
        <v>0</v>
      </c>
    </row>
    <row r="24" spans="1:26" ht="35.1" customHeight="1" x14ac:dyDescent="0.25">
      <c r="A24" s="170"/>
      <c r="B24" s="167" t="s">
        <v>489</v>
      </c>
      <c r="C24" s="171" t="s">
        <v>509</v>
      </c>
      <c r="D24" s="167" t="s">
        <v>510</v>
      </c>
      <c r="E24" s="167" t="s">
        <v>481</v>
      </c>
      <c r="F24" s="168">
        <v>54</v>
      </c>
      <c r="G24" s="169"/>
      <c r="H24" s="169"/>
      <c r="I24" s="169">
        <f t="shared" si="0"/>
        <v>0</v>
      </c>
      <c r="J24" s="167">
        <f t="shared" si="1"/>
        <v>218.16</v>
      </c>
      <c r="K24" s="1">
        <f t="shared" si="2"/>
        <v>0</v>
      </c>
      <c r="L24" s="1">
        <f t="shared" si="3"/>
        <v>0</v>
      </c>
      <c r="M24" s="1"/>
      <c r="N24" s="1">
        <v>4.04</v>
      </c>
      <c r="O24" s="1"/>
      <c r="P24" s="166"/>
      <c r="Q24" s="172"/>
      <c r="R24" s="172"/>
      <c r="S24" s="166"/>
      <c r="Z24">
        <v>0</v>
      </c>
    </row>
    <row r="25" spans="1:26" ht="35.1" customHeight="1" x14ac:dyDescent="0.25">
      <c r="A25" s="170"/>
      <c r="B25" s="167" t="s">
        <v>489</v>
      </c>
      <c r="C25" s="171" t="s">
        <v>511</v>
      </c>
      <c r="D25" s="167" t="s">
        <v>512</v>
      </c>
      <c r="E25" s="167" t="s">
        <v>481</v>
      </c>
      <c r="F25" s="168">
        <v>3</v>
      </c>
      <c r="G25" s="169"/>
      <c r="H25" s="169"/>
      <c r="I25" s="169">
        <f t="shared" si="0"/>
        <v>0</v>
      </c>
      <c r="J25" s="167">
        <f t="shared" si="1"/>
        <v>0.45</v>
      </c>
      <c r="K25" s="1">
        <f t="shared" si="2"/>
        <v>0</v>
      </c>
      <c r="L25" s="1">
        <f t="shared" si="3"/>
        <v>0</v>
      </c>
      <c r="M25" s="1"/>
      <c r="N25" s="1">
        <v>0.15</v>
      </c>
      <c r="O25" s="1"/>
      <c r="P25" s="166"/>
      <c r="Q25" s="172"/>
      <c r="R25" s="172"/>
      <c r="S25" s="166"/>
      <c r="Z25">
        <v>0</v>
      </c>
    </row>
    <row r="26" spans="1:26" ht="35.1" customHeight="1" x14ac:dyDescent="0.25">
      <c r="A26" s="170"/>
      <c r="B26" s="167" t="s">
        <v>489</v>
      </c>
      <c r="C26" s="171" t="s">
        <v>513</v>
      </c>
      <c r="D26" s="167" t="s">
        <v>514</v>
      </c>
      <c r="E26" s="167" t="s">
        <v>481</v>
      </c>
      <c r="F26" s="168">
        <v>16</v>
      </c>
      <c r="G26" s="169"/>
      <c r="H26" s="169"/>
      <c r="I26" s="169">
        <f t="shared" si="0"/>
        <v>0</v>
      </c>
      <c r="J26" s="167">
        <f t="shared" si="1"/>
        <v>91.68</v>
      </c>
      <c r="K26" s="1">
        <f t="shared" si="2"/>
        <v>0</v>
      </c>
      <c r="L26" s="1">
        <f t="shared" si="3"/>
        <v>0</v>
      </c>
      <c r="M26" s="1"/>
      <c r="N26" s="1">
        <v>5.73</v>
      </c>
      <c r="O26" s="1"/>
      <c r="P26" s="166"/>
      <c r="Q26" s="172"/>
      <c r="R26" s="172"/>
      <c r="S26" s="166"/>
      <c r="Z26">
        <v>0</v>
      </c>
    </row>
    <row r="27" spans="1:26" ht="35.1" customHeight="1" x14ac:dyDescent="0.25">
      <c r="A27" s="170"/>
      <c r="B27" s="167" t="s">
        <v>489</v>
      </c>
      <c r="C27" s="171" t="s">
        <v>515</v>
      </c>
      <c r="D27" s="167" t="s">
        <v>516</v>
      </c>
      <c r="E27" s="167" t="s">
        <v>481</v>
      </c>
      <c r="F27" s="168">
        <v>7</v>
      </c>
      <c r="G27" s="169"/>
      <c r="H27" s="169"/>
      <c r="I27" s="169">
        <f t="shared" si="0"/>
        <v>0</v>
      </c>
      <c r="J27" s="167">
        <f t="shared" si="1"/>
        <v>58.52</v>
      </c>
      <c r="K27" s="1">
        <f t="shared" si="2"/>
        <v>0</v>
      </c>
      <c r="L27" s="1">
        <f t="shared" si="3"/>
        <v>0</v>
      </c>
      <c r="M27" s="1"/>
      <c r="N27" s="1">
        <v>8.36</v>
      </c>
      <c r="O27" s="1"/>
      <c r="P27" s="166"/>
      <c r="Q27" s="172"/>
      <c r="R27" s="172"/>
      <c r="S27" s="166"/>
      <c r="Z27">
        <v>0</v>
      </c>
    </row>
    <row r="28" spans="1:26" ht="35.1" customHeight="1" x14ac:dyDescent="0.25">
      <c r="A28" s="170"/>
      <c r="B28" s="167" t="s">
        <v>489</v>
      </c>
      <c r="C28" s="171" t="s">
        <v>517</v>
      </c>
      <c r="D28" s="167" t="s">
        <v>516</v>
      </c>
      <c r="E28" s="167" t="s">
        <v>481</v>
      </c>
      <c r="F28" s="168">
        <v>48</v>
      </c>
      <c r="G28" s="169"/>
      <c r="H28" s="169"/>
      <c r="I28" s="169">
        <f t="shared" si="0"/>
        <v>0</v>
      </c>
      <c r="J28" s="167">
        <f t="shared" si="1"/>
        <v>401.28</v>
      </c>
      <c r="K28" s="1">
        <f t="shared" si="2"/>
        <v>0</v>
      </c>
      <c r="L28" s="1">
        <f t="shared" si="3"/>
        <v>0</v>
      </c>
      <c r="M28" s="1"/>
      <c r="N28" s="1">
        <v>8.36</v>
      </c>
      <c r="O28" s="1"/>
      <c r="P28" s="166"/>
      <c r="Q28" s="172"/>
      <c r="R28" s="172"/>
      <c r="S28" s="166"/>
      <c r="Z28">
        <v>0</v>
      </c>
    </row>
    <row r="29" spans="1:26" ht="35.1" customHeight="1" x14ac:dyDescent="0.25">
      <c r="A29" s="170"/>
      <c r="B29" s="167" t="s">
        <v>518</v>
      </c>
      <c r="C29" s="171" t="s">
        <v>519</v>
      </c>
      <c r="D29" s="167" t="s">
        <v>520</v>
      </c>
      <c r="E29" s="167" t="s">
        <v>481</v>
      </c>
      <c r="F29" s="168">
        <v>1100</v>
      </c>
      <c r="G29" s="169"/>
      <c r="H29" s="169"/>
      <c r="I29" s="169">
        <f t="shared" si="0"/>
        <v>0</v>
      </c>
      <c r="J29" s="167">
        <f t="shared" si="1"/>
        <v>1903</v>
      </c>
      <c r="K29" s="1">
        <f t="shared" si="2"/>
        <v>0</v>
      </c>
      <c r="L29" s="1">
        <f t="shared" si="3"/>
        <v>0</v>
      </c>
      <c r="M29" s="1"/>
      <c r="N29" s="1">
        <v>1.73</v>
      </c>
      <c r="O29" s="1"/>
      <c r="P29" s="166"/>
      <c r="Q29" s="172"/>
      <c r="R29" s="172"/>
      <c r="S29" s="166"/>
      <c r="Z29">
        <v>0</v>
      </c>
    </row>
    <row r="30" spans="1:26" ht="35.1" customHeight="1" x14ac:dyDescent="0.25">
      <c r="A30" s="170"/>
      <c r="B30" s="167" t="s">
        <v>123</v>
      </c>
      <c r="C30" s="171" t="s">
        <v>521</v>
      </c>
      <c r="D30" s="167" t="s">
        <v>522</v>
      </c>
      <c r="E30" s="167" t="s">
        <v>486</v>
      </c>
      <c r="F30" s="168">
        <v>7</v>
      </c>
      <c r="G30" s="169"/>
      <c r="H30" s="169"/>
      <c r="I30" s="169">
        <f t="shared" si="0"/>
        <v>0</v>
      </c>
      <c r="J30" s="167">
        <f t="shared" si="1"/>
        <v>84.7</v>
      </c>
      <c r="K30" s="1">
        <f t="shared" si="2"/>
        <v>0</v>
      </c>
      <c r="L30" s="1">
        <f t="shared" si="3"/>
        <v>0</v>
      </c>
      <c r="M30" s="1"/>
      <c r="N30" s="1">
        <v>12.1</v>
      </c>
      <c r="O30" s="1"/>
      <c r="P30" s="166"/>
      <c r="Q30" s="172"/>
      <c r="R30" s="172"/>
      <c r="S30" s="166"/>
      <c r="Z30">
        <v>0</v>
      </c>
    </row>
    <row r="31" spans="1:26" ht="35.1" customHeight="1" x14ac:dyDescent="0.25">
      <c r="A31" s="170"/>
      <c r="B31" s="167" t="s">
        <v>123</v>
      </c>
      <c r="C31" s="171" t="s">
        <v>523</v>
      </c>
      <c r="D31" s="167" t="s">
        <v>524</v>
      </c>
      <c r="E31" s="167" t="s">
        <v>481</v>
      </c>
      <c r="F31" s="168">
        <v>14</v>
      </c>
      <c r="G31" s="169"/>
      <c r="H31" s="169"/>
      <c r="I31" s="169">
        <f t="shared" si="0"/>
        <v>0</v>
      </c>
      <c r="J31" s="167">
        <f t="shared" si="1"/>
        <v>2368.8000000000002</v>
      </c>
      <c r="K31" s="1">
        <f t="shared" si="2"/>
        <v>0</v>
      </c>
      <c r="L31" s="1">
        <f t="shared" si="3"/>
        <v>0</v>
      </c>
      <c r="M31" s="1"/>
      <c r="N31" s="1">
        <v>169.2</v>
      </c>
      <c r="O31" s="1"/>
      <c r="P31" s="166"/>
      <c r="Q31" s="172"/>
      <c r="R31" s="172"/>
      <c r="S31" s="166"/>
      <c r="Z31">
        <v>0</v>
      </c>
    </row>
    <row r="32" spans="1:26" ht="35.1" customHeight="1" x14ac:dyDescent="0.25">
      <c r="A32" s="170"/>
      <c r="B32" s="167" t="s">
        <v>401</v>
      </c>
      <c r="C32" s="171" t="s">
        <v>525</v>
      </c>
      <c r="D32" s="167" t="s">
        <v>526</v>
      </c>
      <c r="E32" s="167" t="s">
        <v>481</v>
      </c>
      <c r="F32" s="168">
        <v>24</v>
      </c>
      <c r="G32" s="169"/>
      <c r="H32" s="169"/>
      <c r="I32" s="169">
        <f t="shared" si="0"/>
        <v>0</v>
      </c>
      <c r="J32" s="167">
        <f t="shared" si="1"/>
        <v>873.36</v>
      </c>
      <c r="K32" s="1">
        <f t="shared" si="2"/>
        <v>0</v>
      </c>
      <c r="L32" s="1"/>
      <c r="M32" s="1">
        <f t="shared" ref="M32:M52" si="4">ROUND(F32*(G32),2)</f>
        <v>0</v>
      </c>
      <c r="N32" s="1">
        <v>36.39</v>
      </c>
      <c r="O32" s="1"/>
      <c r="P32" s="166"/>
      <c r="Q32" s="172"/>
      <c r="R32" s="172"/>
      <c r="S32" s="166"/>
      <c r="Z32">
        <v>0</v>
      </c>
    </row>
    <row r="33" spans="1:26" ht="35.1" customHeight="1" x14ac:dyDescent="0.25">
      <c r="A33" s="170"/>
      <c r="B33" s="167" t="s">
        <v>401</v>
      </c>
      <c r="C33" s="171" t="s">
        <v>527</v>
      </c>
      <c r="D33" s="167" t="s">
        <v>528</v>
      </c>
      <c r="E33" s="167" t="s">
        <v>481</v>
      </c>
      <c r="F33" s="168">
        <v>21</v>
      </c>
      <c r="G33" s="169"/>
      <c r="H33" s="169"/>
      <c r="I33" s="169">
        <f t="shared" si="0"/>
        <v>0</v>
      </c>
      <c r="J33" s="167">
        <f t="shared" si="1"/>
        <v>50.82</v>
      </c>
      <c r="K33" s="1">
        <f t="shared" si="2"/>
        <v>0</v>
      </c>
      <c r="L33" s="1"/>
      <c r="M33" s="1">
        <f t="shared" si="4"/>
        <v>0</v>
      </c>
      <c r="N33" s="1">
        <v>2.42</v>
      </c>
      <c r="O33" s="1"/>
      <c r="P33" s="166"/>
      <c r="Q33" s="172"/>
      <c r="R33" s="172"/>
      <c r="S33" s="166"/>
      <c r="Z33">
        <v>0</v>
      </c>
    </row>
    <row r="34" spans="1:26" ht="35.1" customHeight="1" x14ac:dyDescent="0.25">
      <c r="A34" s="170"/>
      <c r="B34" s="167" t="s">
        <v>401</v>
      </c>
      <c r="C34" s="171" t="s">
        <v>529</v>
      </c>
      <c r="D34" s="167" t="s">
        <v>530</v>
      </c>
      <c r="E34" s="167" t="s">
        <v>481</v>
      </c>
      <c r="F34" s="168">
        <v>18</v>
      </c>
      <c r="G34" s="169"/>
      <c r="H34" s="169"/>
      <c r="I34" s="169">
        <f t="shared" si="0"/>
        <v>0</v>
      </c>
      <c r="J34" s="167">
        <f t="shared" si="1"/>
        <v>57.06</v>
      </c>
      <c r="K34" s="1">
        <f t="shared" si="2"/>
        <v>0</v>
      </c>
      <c r="L34" s="1"/>
      <c r="M34" s="1">
        <f t="shared" si="4"/>
        <v>0</v>
      </c>
      <c r="N34" s="1">
        <v>3.17</v>
      </c>
      <c r="O34" s="1"/>
      <c r="P34" s="166"/>
      <c r="Q34" s="172"/>
      <c r="R34" s="172"/>
      <c r="S34" s="166"/>
      <c r="Z34">
        <v>0</v>
      </c>
    </row>
    <row r="35" spans="1:26" ht="35.1" customHeight="1" x14ac:dyDescent="0.25">
      <c r="A35" s="170"/>
      <c r="B35" s="167" t="s">
        <v>401</v>
      </c>
      <c r="C35" s="171" t="s">
        <v>531</v>
      </c>
      <c r="D35" s="167" t="s">
        <v>532</v>
      </c>
      <c r="E35" s="167" t="s">
        <v>481</v>
      </c>
      <c r="F35" s="168">
        <v>8</v>
      </c>
      <c r="G35" s="169"/>
      <c r="H35" s="169"/>
      <c r="I35" s="169">
        <f t="shared" si="0"/>
        <v>0</v>
      </c>
      <c r="J35" s="167">
        <f t="shared" si="1"/>
        <v>20.079999999999998</v>
      </c>
      <c r="K35" s="1">
        <f t="shared" si="2"/>
        <v>0</v>
      </c>
      <c r="L35" s="1"/>
      <c r="M35" s="1">
        <f t="shared" si="4"/>
        <v>0</v>
      </c>
      <c r="N35" s="1">
        <v>2.5099999999999998</v>
      </c>
      <c r="O35" s="1"/>
      <c r="P35" s="166"/>
      <c r="Q35" s="172"/>
      <c r="R35" s="172"/>
      <c r="S35" s="166"/>
      <c r="Z35">
        <v>0</v>
      </c>
    </row>
    <row r="36" spans="1:26" ht="35.1" customHeight="1" x14ac:dyDescent="0.25">
      <c r="A36" s="170"/>
      <c r="B36" s="167" t="s">
        <v>401</v>
      </c>
      <c r="C36" s="171" t="s">
        <v>533</v>
      </c>
      <c r="D36" s="167" t="s">
        <v>534</v>
      </c>
      <c r="E36" s="167" t="s">
        <v>481</v>
      </c>
      <c r="F36" s="168">
        <v>7</v>
      </c>
      <c r="G36" s="169"/>
      <c r="H36" s="169"/>
      <c r="I36" s="169">
        <f t="shared" si="0"/>
        <v>0</v>
      </c>
      <c r="J36" s="167">
        <f t="shared" si="1"/>
        <v>111.3</v>
      </c>
      <c r="K36" s="1">
        <f t="shared" si="2"/>
        <v>0</v>
      </c>
      <c r="L36" s="1"/>
      <c r="M36" s="1">
        <f t="shared" si="4"/>
        <v>0</v>
      </c>
      <c r="N36" s="1">
        <v>15.9</v>
      </c>
      <c r="O36" s="1"/>
      <c r="P36" s="166"/>
      <c r="Q36" s="172"/>
      <c r="R36" s="172"/>
      <c r="S36" s="166"/>
      <c r="Z36">
        <v>0</v>
      </c>
    </row>
    <row r="37" spans="1:26" ht="35.1" customHeight="1" x14ac:dyDescent="0.25">
      <c r="A37" s="170"/>
      <c r="B37" s="167" t="s">
        <v>401</v>
      </c>
      <c r="C37" s="171" t="s">
        <v>535</v>
      </c>
      <c r="D37" s="167" t="s">
        <v>536</v>
      </c>
      <c r="E37" s="167" t="s">
        <v>481</v>
      </c>
      <c r="F37" s="168">
        <v>70</v>
      </c>
      <c r="G37" s="169"/>
      <c r="H37" s="169"/>
      <c r="I37" s="169">
        <f t="shared" si="0"/>
        <v>0</v>
      </c>
      <c r="J37" s="167">
        <f t="shared" si="1"/>
        <v>2067.1</v>
      </c>
      <c r="K37" s="1">
        <f t="shared" si="2"/>
        <v>0</v>
      </c>
      <c r="L37" s="1"/>
      <c r="M37" s="1">
        <f t="shared" si="4"/>
        <v>0</v>
      </c>
      <c r="N37" s="1">
        <v>29.53</v>
      </c>
      <c r="O37" s="1"/>
      <c r="P37" s="166"/>
      <c r="Q37" s="172"/>
      <c r="R37" s="172"/>
      <c r="S37" s="166"/>
      <c r="Z37">
        <v>0</v>
      </c>
    </row>
    <row r="38" spans="1:26" ht="35.1" customHeight="1" x14ac:dyDescent="0.25">
      <c r="A38" s="170"/>
      <c r="B38" s="167" t="s">
        <v>401</v>
      </c>
      <c r="C38" s="171" t="s">
        <v>537</v>
      </c>
      <c r="D38" s="167" t="s">
        <v>538</v>
      </c>
      <c r="E38" s="167" t="s">
        <v>481</v>
      </c>
      <c r="F38" s="168">
        <v>54</v>
      </c>
      <c r="G38" s="169"/>
      <c r="H38" s="169"/>
      <c r="I38" s="169">
        <f t="shared" si="0"/>
        <v>0</v>
      </c>
      <c r="J38" s="167">
        <f t="shared" si="1"/>
        <v>141.47999999999999</v>
      </c>
      <c r="K38" s="1">
        <f t="shared" si="2"/>
        <v>0</v>
      </c>
      <c r="L38" s="1"/>
      <c r="M38" s="1">
        <f t="shared" si="4"/>
        <v>0</v>
      </c>
      <c r="N38" s="1">
        <v>2.62</v>
      </c>
      <c r="O38" s="1"/>
      <c r="P38" s="166"/>
      <c r="Q38" s="172"/>
      <c r="R38" s="172"/>
      <c r="S38" s="166"/>
      <c r="Z38">
        <v>0</v>
      </c>
    </row>
    <row r="39" spans="1:26" ht="35.1" customHeight="1" x14ac:dyDescent="0.25">
      <c r="A39" s="170"/>
      <c r="B39" s="167" t="s">
        <v>401</v>
      </c>
      <c r="C39" s="171" t="s">
        <v>539</v>
      </c>
      <c r="D39" s="167" t="s">
        <v>540</v>
      </c>
      <c r="E39" s="167" t="s">
        <v>481</v>
      </c>
      <c r="F39" s="168">
        <v>1</v>
      </c>
      <c r="G39" s="169"/>
      <c r="H39" s="169"/>
      <c r="I39" s="169">
        <f t="shared" si="0"/>
        <v>0</v>
      </c>
      <c r="J39" s="167">
        <f t="shared" si="1"/>
        <v>107.35</v>
      </c>
      <c r="K39" s="1">
        <f t="shared" si="2"/>
        <v>0</v>
      </c>
      <c r="L39" s="1"/>
      <c r="M39" s="1">
        <f t="shared" si="4"/>
        <v>0</v>
      </c>
      <c r="N39" s="1">
        <v>107.35</v>
      </c>
      <c r="O39" s="1"/>
      <c r="P39" s="166"/>
      <c r="Q39" s="172"/>
      <c r="R39" s="172"/>
      <c r="S39" s="166"/>
      <c r="Z39">
        <v>0</v>
      </c>
    </row>
    <row r="40" spans="1:26" ht="35.1" customHeight="1" x14ac:dyDescent="0.25">
      <c r="A40" s="170"/>
      <c r="B40" s="167" t="s">
        <v>401</v>
      </c>
      <c r="C40" s="171" t="s">
        <v>541</v>
      </c>
      <c r="D40" s="167" t="s">
        <v>542</v>
      </c>
      <c r="E40" s="167" t="s">
        <v>481</v>
      </c>
      <c r="F40" s="168">
        <v>3</v>
      </c>
      <c r="G40" s="169"/>
      <c r="H40" s="169"/>
      <c r="I40" s="169">
        <f t="shared" si="0"/>
        <v>0</v>
      </c>
      <c r="J40" s="167">
        <f t="shared" si="1"/>
        <v>24.57</v>
      </c>
      <c r="K40" s="1">
        <f t="shared" si="2"/>
        <v>0</v>
      </c>
      <c r="L40" s="1"/>
      <c r="M40" s="1">
        <f t="shared" si="4"/>
        <v>0</v>
      </c>
      <c r="N40" s="1">
        <v>8.19</v>
      </c>
      <c r="O40" s="1"/>
      <c r="P40" s="166"/>
      <c r="Q40" s="172"/>
      <c r="R40" s="172"/>
      <c r="S40" s="166"/>
      <c r="Z40">
        <v>0</v>
      </c>
    </row>
    <row r="41" spans="1:26" ht="35.1" customHeight="1" x14ac:dyDescent="0.25">
      <c r="A41" s="170"/>
      <c r="B41" s="167" t="s">
        <v>401</v>
      </c>
      <c r="C41" s="171" t="s">
        <v>543</v>
      </c>
      <c r="D41" s="167" t="s">
        <v>544</v>
      </c>
      <c r="E41" s="167" t="s">
        <v>481</v>
      </c>
      <c r="F41" s="168">
        <v>140</v>
      </c>
      <c r="G41" s="169"/>
      <c r="H41" s="169"/>
      <c r="I41" s="169">
        <f t="shared" si="0"/>
        <v>0</v>
      </c>
      <c r="J41" s="167">
        <f t="shared" si="1"/>
        <v>245</v>
      </c>
      <c r="K41" s="1">
        <f t="shared" si="2"/>
        <v>0</v>
      </c>
      <c r="L41" s="1"/>
      <c r="M41" s="1">
        <f t="shared" si="4"/>
        <v>0</v>
      </c>
      <c r="N41" s="1">
        <v>1.75</v>
      </c>
      <c r="O41" s="1"/>
      <c r="P41" s="166"/>
      <c r="Q41" s="172"/>
      <c r="R41" s="172"/>
      <c r="S41" s="166"/>
      <c r="Z41">
        <v>0</v>
      </c>
    </row>
    <row r="42" spans="1:26" ht="35.1" customHeight="1" x14ac:dyDescent="0.25">
      <c r="A42" s="170"/>
      <c r="B42" s="167" t="s">
        <v>401</v>
      </c>
      <c r="C42" s="171" t="s">
        <v>545</v>
      </c>
      <c r="D42" s="167" t="s">
        <v>546</v>
      </c>
      <c r="E42" s="167" t="s">
        <v>481</v>
      </c>
      <c r="F42" s="168">
        <v>29</v>
      </c>
      <c r="G42" s="169"/>
      <c r="H42" s="169"/>
      <c r="I42" s="169">
        <f t="shared" si="0"/>
        <v>0</v>
      </c>
      <c r="J42" s="167">
        <f t="shared" si="1"/>
        <v>94.83</v>
      </c>
      <c r="K42" s="1">
        <f t="shared" si="2"/>
        <v>0</v>
      </c>
      <c r="L42" s="1"/>
      <c r="M42" s="1">
        <f t="shared" si="4"/>
        <v>0</v>
      </c>
      <c r="N42" s="1">
        <v>3.27</v>
      </c>
      <c r="O42" s="1"/>
      <c r="P42" s="166"/>
      <c r="Q42" s="172"/>
      <c r="R42" s="172"/>
      <c r="S42" s="166"/>
      <c r="Z42">
        <v>0</v>
      </c>
    </row>
    <row r="43" spans="1:26" ht="35.1" customHeight="1" x14ac:dyDescent="0.25">
      <c r="A43" s="170"/>
      <c r="B43" s="167" t="s">
        <v>401</v>
      </c>
      <c r="C43" s="171" t="s">
        <v>547</v>
      </c>
      <c r="D43" s="167" t="s">
        <v>548</v>
      </c>
      <c r="E43" s="167" t="s">
        <v>481</v>
      </c>
      <c r="F43" s="168">
        <v>197</v>
      </c>
      <c r="G43" s="169"/>
      <c r="H43" s="169"/>
      <c r="I43" s="169">
        <f t="shared" si="0"/>
        <v>0</v>
      </c>
      <c r="J43" s="167">
        <f t="shared" si="1"/>
        <v>845.13</v>
      </c>
      <c r="K43" s="1">
        <f t="shared" si="2"/>
        <v>0</v>
      </c>
      <c r="L43" s="1"/>
      <c r="M43" s="1">
        <f t="shared" si="4"/>
        <v>0</v>
      </c>
      <c r="N43" s="1">
        <v>4.29</v>
      </c>
      <c r="O43" s="1"/>
      <c r="P43" s="166"/>
      <c r="Q43" s="172"/>
      <c r="R43" s="172"/>
      <c r="S43" s="166"/>
      <c r="Z43">
        <v>0</v>
      </c>
    </row>
    <row r="44" spans="1:26" ht="35.1" customHeight="1" x14ac:dyDescent="0.25">
      <c r="A44" s="170"/>
      <c r="B44" s="167" t="s">
        <v>401</v>
      </c>
      <c r="C44" s="171" t="s">
        <v>549</v>
      </c>
      <c r="D44" s="167" t="s">
        <v>550</v>
      </c>
      <c r="E44" s="167" t="s">
        <v>492</v>
      </c>
      <c r="F44" s="168">
        <v>690</v>
      </c>
      <c r="G44" s="169"/>
      <c r="H44" s="169"/>
      <c r="I44" s="169">
        <f t="shared" si="0"/>
        <v>0</v>
      </c>
      <c r="J44" s="167">
        <f t="shared" si="1"/>
        <v>427.8</v>
      </c>
      <c r="K44" s="1">
        <f t="shared" si="2"/>
        <v>0</v>
      </c>
      <c r="L44" s="1"/>
      <c r="M44" s="1">
        <f t="shared" si="4"/>
        <v>0</v>
      </c>
      <c r="N44" s="1">
        <v>0.62</v>
      </c>
      <c r="O44" s="1"/>
      <c r="P44" s="166"/>
      <c r="Q44" s="172"/>
      <c r="R44" s="172"/>
      <c r="S44" s="166"/>
      <c r="Z44">
        <v>0</v>
      </c>
    </row>
    <row r="45" spans="1:26" ht="35.1" customHeight="1" x14ac:dyDescent="0.25">
      <c r="A45" s="170"/>
      <c r="B45" s="167" t="s">
        <v>401</v>
      </c>
      <c r="C45" s="171" t="s">
        <v>551</v>
      </c>
      <c r="D45" s="167" t="s">
        <v>552</v>
      </c>
      <c r="E45" s="167" t="s">
        <v>492</v>
      </c>
      <c r="F45" s="168">
        <v>244</v>
      </c>
      <c r="G45" s="169"/>
      <c r="H45" s="169"/>
      <c r="I45" s="169">
        <f t="shared" si="0"/>
        <v>0</v>
      </c>
      <c r="J45" s="167">
        <f t="shared" si="1"/>
        <v>170.8</v>
      </c>
      <c r="K45" s="1">
        <f t="shared" si="2"/>
        <v>0</v>
      </c>
      <c r="L45" s="1"/>
      <c r="M45" s="1">
        <f t="shared" si="4"/>
        <v>0</v>
      </c>
      <c r="N45" s="1">
        <v>0.7</v>
      </c>
      <c r="O45" s="1"/>
      <c r="P45" s="166"/>
      <c r="Q45" s="172"/>
      <c r="R45" s="172"/>
      <c r="S45" s="166"/>
      <c r="Z45">
        <v>0</v>
      </c>
    </row>
    <row r="46" spans="1:26" ht="35.1" customHeight="1" x14ac:dyDescent="0.25">
      <c r="A46" s="170"/>
      <c r="B46" s="167" t="s">
        <v>401</v>
      </c>
      <c r="C46" s="171" t="s">
        <v>553</v>
      </c>
      <c r="D46" s="167" t="s">
        <v>554</v>
      </c>
      <c r="E46" s="167" t="s">
        <v>492</v>
      </c>
      <c r="F46" s="168">
        <v>290</v>
      </c>
      <c r="G46" s="169"/>
      <c r="H46" s="169"/>
      <c r="I46" s="169">
        <f t="shared" si="0"/>
        <v>0</v>
      </c>
      <c r="J46" s="167">
        <f t="shared" si="1"/>
        <v>307.39999999999998</v>
      </c>
      <c r="K46" s="1">
        <f t="shared" si="2"/>
        <v>0</v>
      </c>
      <c r="L46" s="1"/>
      <c r="M46" s="1">
        <f t="shared" si="4"/>
        <v>0</v>
      </c>
      <c r="N46" s="1">
        <v>1.06</v>
      </c>
      <c r="O46" s="1"/>
      <c r="P46" s="166"/>
      <c r="Q46" s="172"/>
      <c r="R46" s="172"/>
      <c r="S46" s="166"/>
      <c r="Z46">
        <v>0</v>
      </c>
    </row>
    <row r="47" spans="1:26" ht="35.1" customHeight="1" x14ac:dyDescent="0.25">
      <c r="A47" s="170"/>
      <c r="B47" s="167" t="s">
        <v>401</v>
      </c>
      <c r="C47" s="171" t="s">
        <v>555</v>
      </c>
      <c r="D47" s="167" t="s">
        <v>556</v>
      </c>
      <c r="E47" s="167" t="s">
        <v>481</v>
      </c>
      <c r="F47" s="168">
        <v>16</v>
      </c>
      <c r="G47" s="169"/>
      <c r="H47" s="169"/>
      <c r="I47" s="169">
        <f t="shared" si="0"/>
        <v>0</v>
      </c>
      <c r="J47" s="167">
        <f t="shared" si="1"/>
        <v>1320</v>
      </c>
      <c r="K47" s="1">
        <f t="shared" si="2"/>
        <v>0</v>
      </c>
      <c r="L47" s="1"/>
      <c r="M47" s="1">
        <f t="shared" si="4"/>
        <v>0</v>
      </c>
      <c r="N47" s="1">
        <v>82.5</v>
      </c>
      <c r="O47" s="1"/>
      <c r="P47" s="166"/>
      <c r="Q47" s="172"/>
      <c r="R47" s="172"/>
      <c r="S47" s="166"/>
      <c r="Z47">
        <v>0</v>
      </c>
    </row>
    <row r="48" spans="1:26" ht="35.1" customHeight="1" x14ac:dyDescent="0.25">
      <c r="A48" s="170"/>
      <c r="B48" s="167" t="s">
        <v>401</v>
      </c>
      <c r="C48" s="171" t="s">
        <v>557</v>
      </c>
      <c r="D48" s="167" t="s">
        <v>558</v>
      </c>
      <c r="E48" s="167" t="s">
        <v>481</v>
      </c>
      <c r="F48" s="168">
        <v>15</v>
      </c>
      <c r="G48" s="169"/>
      <c r="H48" s="169"/>
      <c r="I48" s="169">
        <f t="shared" si="0"/>
        <v>0</v>
      </c>
      <c r="J48" s="167">
        <f t="shared" si="1"/>
        <v>615</v>
      </c>
      <c r="K48" s="1">
        <f t="shared" si="2"/>
        <v>0</v>
      </c>
      <c r="L48" s="1"/>
      <c r="M48" s="1">
        <f t="shared" si="4"/>
        <v>0</v>
      </c>
      <c r="N48" s="1">
        <v>41</v>
      </c>
      <c r="O48" s="1"/>
      <c r="P48" s="166"/>
      <c r="Q48" s="172"/>
      <c r="R48" s="172"/>
      <c r="S48" s="166"/>
      <c r="Z48">
        <v>0</v>
      </c>
    </row>
    <row r="49" spans="1:26" ht="35.1" customHeight="1" x14ac:dyDescent="0.25">
      <c r="A49" s="170"/>
      <c r="B49" s="167" t="s">
        <v>401</v>
      </c>
      <c r="C49" s="171" t="s">
        <v>559</v>
      </c>
      <c r="D49" s="167" t="s">
        <v>560</v>
      </c>
      <c r="E49" s="167" t="s">
        <v>481</v>
      </c>
      <c r="F49" s="168">
        <v>9</v>
      </c>
      <c r="G49" s="169"/>
      <c r="H49" s="169"/>
      <c r="I49" s="169">
        <f t="shared" si="0"/>
        <v>0</v>
      </c>
      <c r="J49" s="167">
        <f t="shared" si="1"/>
        <v>286.2</v>
      </c>
      <c r="K49" s="1">
        <f t="shared" si="2"/>
        <v>0</v>
      </c>
      <c r="L49" s="1"/>
      <c r="M49" s="1">
        <f t="shared" si="4"/>
        <v>0</v>
      </c>
      <c r="N49" s="1">
        <v>31.8</v>
      </c>
      <c r="O49" s="1"/>
      <c r="P49" s="166"/>
      <c r="Q49" s="172"/>
      <c r="R49" s="172"/>
      <c r="S49" s="166"/>
      <c r="Z49">
        <v>0</v>
      </c>
    </row>
    <row r="50" spans="1:26" ht="35.1" customHeight="1" x14ac:dyDescent="0.25">
      <c r="A50" s="170"/>
      <c r="B50" s="167" t="s">
        <v>401</v>
      </c>
      <c r="C50" s="171" t="s">
        <v>561</v>
      </c>
      <c r="D50" s="167" t="s">
        <v>562</v>
      </c>
      <c r="E50" s="167" t="s">
        <v>481</v>
      </c>
      <c r="F50" s="168">
        <v>7</v>
      </c>
      <c r="G50" s="169"/>
      <c r="H50" s="169"/>
      <c r="I50" s="169">
        <f t="shared" si="0"/>
        <v>0</v>
      </c>
      <c r="J50" s="167">
        <f t="shared" si="1"/>
        <v>599.20000000000005</v>
      </c>
      <c r="K50" s="1">
        <f t="shared" si="2"/>
        <v>0</v>
      </c>
      <c r="L50" s="1"/>
      <c r="M50" s="1">
        <f t="shared" si="4"/>
        <v>0</v>
      </c>
      <c r="N50" s="1">
        <v>85.6</v>
      </c>
      <c r="O50" s="1"/>
      <c r="P50" s="166"/>
      <c r="Q50" s="172"/>
      <c r="R50" s="172"/>
      <c r="S50" s="166"/>
      <c r="Z50">
        <v>0</v>
      </c>
    </row>
    <row r="51" spans="1:26" ht="35.1" customHeight="1" x14ac:dyDescent="0.25">
      <c r="A51" s="170"/>
      <c r="B51" s="167" t="s">
        <v>401</v>
      </c>
      <c r="C51" s="171" t="s">
        <v>563</v>
      </c>
      <c r="D51" s="167" t="s">
        <v>564</v>
      </c>
      <c r="E51" s="167" t="s">
        <v>481</v>
      </c>
      <c r="F51" s="168">
        <v>1100</v>
      </c>
      <c r="G51" s="169"/>
      <c r="H51" s="169"/>
      <c r="I51" s="169">
        <f t="shared" si="0"/>
        <v>0</v>
      </c>
      <c r="J51" s="167">
        <f t="shared" si="1"/>
        <v>110</v>
      </c>
      <c r="K51" s="1">
        <f t="shared" si="2"/>
        <v>0</v>
      </c>
      <c r="L51" s="1"/>
      <c r="M51" s="1">
        <f t="shared" si="4"/>
        <v>0</v>
      </c>
      <c r="N51" s="1">
        <v>0.1</v>
      </c>
      <c r="O51" s="1"/>
      <c r="P51" s="166"/>
      <c r="Q51" s="172"/>
      <c r="R51" s="172"/>
      <c r="S51" s="166"/>
      <c r="Z51">
        <v>0</v>
      </c>
    </row>
    <row r="52" spans="1:26" ht="35.1" customHeight="1" x14ac:dyDescent="0.25">
      <c r="A52" s="170"/>
      <c r="B52" s="167" t="s">
        <v>401</v>
      </c>
      <c r="C52" s="171" t="s">
        <v>565</v>
      </c>
      <c r="D52" s="167" t="s">
        <v>566</v>
      </c>
      <c r="E52" s="167" t="s">
        <v>481</v>
      </c>
      <c r="F52" s="168">
        <v>4</v>
      </c>
      <c r="G52" s="169"/>
      <c r="H52" s="169"/>
      <c r="I52" s="169">
        <f t="shared" si="0"/>
        <v>0</v>
      </c>
      <c r="J52" s="167">
        <f t="shared" si="1"/>
        <v>324</v>
      </c>
      <c r="K52" s="1">
        <f t="shared" si="2"/>
        <v>0</v>
      </c>
      <c r="L52" s="1"/>
      <c r="M52" s="1">
        <f t="shared" si="4"/>
        <v>0</v>
      </c>
      <c r="N52" s="1">
        <v>81</v>
      </c>
      <c r="O52" s="1"/>
      <c r="P52" s="166"/>
      <c r="Q52" s="172"/>
      <c r="R52" s="172"/>
      <c r="S52" s="166"/>
      <c r="Z52">
        <v>0</v>
      </c>
    </row>
    <row r="53" spans="1:26" ht="35.1" customHeight="1" x14ac:dyDescent="0.25">
      <c r="A53" s="170"/>
      <c r="B53" s="167">
        <v>921</v>
      </c>
      <c r="C53" s="171" t="s">
        <v>567</v>
      </c>
      <c r="D53" s="167" t="s">
        <v>568</v>
      </c>
      <c r="E53" s="167" t="s">
        <v>569</v>
      </c>
      <c r="F53" s="168">
        <v>6</v>
      </c>
      <c r="G53" s="177"/>
      <c r="H53" s="177"/>
      <c r="I53" s="177">
        <f t="shared" si="0"/>
        <v>0</v>
      </c>
      <c r="J53" s="167">
        <f t="shared" si="1"/>
        <v>36</v>
      </c>
      <c r="K53" s="1">
        <f t="shared" si="2"/>
        <v>0</v>
      </c>
      <c r="L53" s="1">
        <f>ROUND(F53*(G53),2)</f>
        <v>0</v>
      </c>
      <c r="M53" s="1"/>
      <c r="N53" s="1">
        <v>6</v>
      </c>
      <c r="O53" s="1"/>
      <c r="P53" s="166"/>
      <c r="Q53" s="172"/>
      <c r="R53" s="172"/>
      <c r="S53" s="166"/>
      <c r="Z53">
        <v>0</v>
      </c>
    </row>
    <row r="54" spans="1:26" ht="35.1" customHeight="1" x14ac:dyDescent="0.25">
      <c r="A54" s="170"/>
      <c r="B54" s="167">
        <v>921</v>
      </c>
      <c r="C54" s="171" t="s">
        <v>570</v>
      </c>
      <c r="D54" s="167" t="s">
        <v>571</v>
      </c>
      <c r="E54" s="167" t="s">
        <v>569</v>
      </c>
      <c r="F54" s="168">
        <v>3</v>
      </c>
      <c r="G54" s="177"/>
      <c r="H54" s="177"/>
      <c r="I54" s="177">
        <f t="shared" si="0"/>
        <v>0</v>
      </c>
      <c r="J54" s="167">
        <f t="shared" si="1"/>
        <v>9</v>
      </c>
      <c r="K54" s="1">
        <f t="shared" si="2"/>
        <v>0</v>
      </c>
      <c r="L54" s="1">
        <f>ROUND(F54*(G54),2)</f>
        <v>0</v>
      </c>
      <c r="M54" s="1"/>
      <c r="N54" s="1">
        <v>3</v>
      </c>
      <c r="O54" s="1"/>
      <c r="P54" s="166"/>
      <c r="Q54" s="172"/>
      <c r="R54" s="172"/>
      <c r="S54" s="166"/>
      <c r="Z54">
        <v>0</v>
      </c>
    </row>
    <row r="55" spans="1:26" ht="35.1" customHeight="1" x14ac:dyDescent="0.25">
      <c r="A55" s="170"/>
      <c r="B55" s="167">
        <v>921</v>
      </c>
      <c r="C55" s="171" t="s">
        <v>572</v>
      </c>
      <c r="D55" s="167" t="s">
        <v>573</v>
      </c>
      <c r="E55" s="167" t="s">
        <v>569</v>
      </c>
      <c r="F55" s="168">
        <v>10</v>
      </c>
      <c r="G55" s="177"/>
      <c r="H55" s="177"/>
      <c r="I55" s="177">
        <f t="shared" si="0"/>
        <v>0</v>
      </c>
      <c r="J55" s="167">
        <f t="shared" si="1"/>
        <v>100</v>
      </c>
      <c r="K55" s="1">
        <f t="shared" si="2"/>
        <v>0</v>
      </c>
      <c r="L55" s="1">
        <f>ROUND(F55*(G55),2)</f>
        <v>0</v>
      </c>
      <c r="M55" s="1"/>
      <c r="N55" s="1">
        <v>10</v>
      </c>
      <c r="O55" s="1"/>
      <c r="P55" s="166"/>
      <c r="Q55" s="172"/>
      <c r="R55" s="172"/>
      <c r="S55" s="166"/>
      <c r="Z55">
        <v>0</v>
      </c>
    </row>
    <row r="56" spans="1:26" ht="35.1" customHeight="1" x14ac:dyDescent="0.25">
      <c r="A56" s="170"/>
      <c r="B56" s="167">
        <v>921</v>
      </c>
      <c r="C56" s="171" t="s">
        <v>574</v>
      </c>
      <c r="D56" s="167" t="s">
        <v>575</v>
      </c>
      <c r="E56" s="167" t="s">
        <v>569</v>
      </c>
      <c r="F56" s="168">
        <v>3.6</v>
      </c>
      <c r="G56" s="177"/>
      <c r="H56" s="177"/>
      <c r="I56" s="177">
        <f t="shared" si="0"/>
        <v>0</v>
      </c>
      <c r="J56" s="167">
        <f t="shared" si="1"/>
        <v>12.96</v>
      </c>
      <c r="K56" s="1">
        <f t="shared" si="2"/>
        <v>0</v>
      </c>
      <c r="L56" s="1">
        <f>ROUND(F56*(G56),2)</f>
        <v>0</v>
      </c>
      <c r="M56" s="1"/>
      <c r="N56" s="1">
        <v>3.6</v>
      </c>
      <c r="O56" s="1"/>
      <c r="P56" s="166"/>
      <c r="Q56" s="172"/>
      <c r="R56" s="172"/>
      <c r="S56" s="166"/>
      <c r="Z56">
        <v>0</v>
      </c>
    </row>
    <row r="57" spans="1:26" ht="35.1" customHeight="1" x14ac:dyDescent="0.25">
      <c r="A57" s="170"/>
      <c r="B57" s="167">
        <v>921</v>
      </c>
      <c r="C57" s="171" t="s">
        <v>576</v>
      </c>
      <c r="D57" s="167" t="s">
        <v>577</v>
      </c>
      <c r="E57" s="167" t="s">
        <v>569</v>
      </c>
      <c r="F57" s="168">
        <v>1</v>
      </c>
      <c r="G57" s="177"/>
      <c r="H57" s="177"/>
      <c r="I57" s="177">
        <f t="shared" si="0"/>
        <v>0</v>
      </c>
      <c r="J57" s="167">
        <f t="shared" si="1"/>
        <v>1</v>
      </c>
      <c r="K57" s="1">
        <f t="shared" si="2"/>
        <v>0</v>
      </c>
      <c r="L57" s="1">
        <f>ROUND(F57*(G57),2)</f>
        <v>0</v>
      </c>
      <c r="M57" s="1"/>
      <c r="N57" s="1">
        <v>1</v>
      </c>
      <c r="O57" s="1"/>
      <c r="P57" s="166"/>
      <c r="Q57" s="172"/>
      <c r="R57" s="172"/>
      <c r="S57" s="166"/>
      <c r="Z57">
        <v>0</v>
      </c>
    </row>
    <row r="58" spans="1:26" x14ac:dyDescent="0.25">
      <c r="A58" s="155"/>
      <c r="B58" s="155"/>
      <c r="C58" s="155"/>
      <c r="D58" s="155" t="s">
        <v>478</v>
      </c>
      <c r="E58" s="155"/>
      <c r="F58" s="166"/>
      <c r="G58" s="158"/>
      <c r="H58" s="158"/>
      <c r="I58" s="158">
        <f>ROUND((SUM(I10:I57))/1,2)</f>
        <v>0</v>
      </c>
      <c r="J58" s="155"/>
      <c r="K58" s="155"/>
      <c r="L58" s="155">
        <f>ROUND((SUM(L10:L57))/1,2)</f>
        <v>0</v>
      </c>
      <c r="M58" s="155">
        <f>ROUND((SUM(M10:M57))/1,2)</f>
        <v>0</v>
      </c>
      <c r="N58" s="155"/>
      <c r="O58" s="155"/>
      <c r="P58" s="173">
        <f>ROUND((SUM(P10:P57))/1,2)</f>
        <v>0</v>
      </c>
      <c r="S58" s="166">
        <f>ROUND((SUM(S10:S57))/1,2)</f>
        <v>0</v>
      </c>
    </row>
    <row r="59" spans="1:26" x14ac:dyDescent="0.25">
      <c r="A59" s="1"/>
      <c r="B59" s="1"/>
      <c r="C59" s="1"/>
      <c r="D59" s="1"/>
      <c r="E59" s="1"/>
      <c r="F59" s="162"/>
      <c r="G59" s="148"/>
      <c r="H59" s="148"/>
      <c r="I59" s="148"/>
      <c r="J59" s="1"/>
      <c r="K59" s="1"/>
      <c r="L59" s="1"/>
      <c r="M59" s="1"/>
      <c r="N59" s="1"/>
      <c r="O59" s="1"/>
      <c r="P59" s="1"/>
      <c r="S59" s="1"/>
    </row>
    <row r="60" spans="1:26" x14ac:dyDescent="0.25">
      <c r="A60" s="155"/>
      <c r="B60" s="155"/>
      <c r="C60" s="155"/>
      <c r="D60" s="2" t="s">
        <v>85</v>
      </c>
      <c r="E60" s="155"/>
      <c r="F60" s="166"/>
      <c r="G60" s="158"/>
      <c r="H60" s="158">
        <f>ROUND((SUM(M9:M59))/2,2)</f>
        <v>0</v>
      </c>
      <c r="I60" s="158">
        <f>ROUND((SUM(I9:I59))/2,2)</f>
        <v>0</v>
      </c>
      <c r="J60" s="155"/>
      <c r="K60" s="155"/>
      <c r="L60" s="155">
        <f>ROUND((SUM(L9:L59))/2,2)</f>
        <v>0</v>
      </c>
      <c r="M60" s="155">
        <f>ROUND((SUM(M9:M59))/2,2)</f>
        <v>0</v>
      </c>
      <c r="N60" s="155"/>
      <c r="O60" s="155"/>
      <c r="P60" s="173">
        <f>ROUND((SUM(P9:P59))/2,2)</f>
        <v>0</v>
      </c>
      <c r="S60" s="173">
        <f>ROUND((SUM(S9:S59))/2,2)</f>
        <v>0</v>
      </c>
    </row>
    <row r="61" spans="1:26" x14ac:dyDescent="0.25">
      <c r="A61" s="174"/>
      <c r="B61" s="174"/>
      <c r="C61" s="174"/>
      <c r="D61" s="174" t="s">
        <v>87</v>
      </c>
      <c r="E61" s="174"/>
      <c r="F61" s="175"/>
      <c r="G61" s="176"/>
      <c r="H61" s="176">
        <f>ROUND((SUM(M9:M60))/3,2)</f>
        <v>0</v>
      </c>
      <c r="I61" s="176">
        <f>ROUND((SUM(I9:I60))/3,2)</f>
        <v>0</v>
      </c>
      <c r="J61" s="174"/>
      <c r="K61" s="174">
        <f>ROUND((SUM(K9:K60))/3,2)</f>
        <v>0</v>
      </c>
      <c r="L61" s="174">
        <f>ROUND((SUM(L9:L60))/3,2)</f>
        <v>0</v>
      </c>
      <c r="M61" s="174">
        <f>ROUND((SUM(M9:M60))/3,2)</f>
        <v>0</v>
      </c>
      <c r="N61" s="174"/>
      <c r="O61" s="174"/>
      <c r="P61" s="175">
        <f>ROUND((SUM(P9:P60))/3,2)</f>
        <v>0</v>
      </c>
      <c r="S61" s="175">
        <f>ROUND((SUM(S9:S60))/3,2)</f>
        <v>0</v>
      </c>
      <c r="Z61">
        <f>(SUM(Z9:Z60))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ELI</oddHeader>
    <oddFooter>&amp;RStrana &amp;P z &amp;N    &amp;L&amp;7Spracované systémom Systematic®pyramida.wsn,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40" t="s">
        <v>578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21</v>
      </c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/>
      <c r="E16" s="96"/>
      <c r="F16" s="105"/>
      <c r="G16" s="60">
        <v>6</v>
      </c>
      <c r="H16" s="114" t="s">
        <v>221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/>
      <c r="E17" s="75"/>
      <c r="F17" s="80"/>
      <c r="G17" s="61">
        <v>7</v>
      </c>
      <c r="H17" s="115" t="s">
        <v>39</v>
      </c>
      <c r="I17" s="128"/>
      <c r="J17" s="126">
        <f>'SO 13615'!Z36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>
        <f>'Rekap 13615'!B12</f>
        <v>0</v>
      </c>
      <c r="E18" s="76">
        <f>'Rekap 13615'!C12</f>
        <v>0</v>
      </c>
      <c r="F18" s="81">
        <f>'Rekap 13615'!D12</f>
        <v>0</v>
      </c>
      <c r="G18" s="61">
        <v>8</v>
      </c>
      <c r="H18" s="115" t="s">
        <v>40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49</v>
      </c>
      <c r="D22" s="86"/>
      <c r="E22" s="88" t="s">
        <v>52</v>
      </c>
      <c r="F22" s="80">
        <f>((F16*U22*0)+(F17*V22*0)+(F18*W22*0))/100</f>
        <v>0</v>
      </c>
      <c r="G22" s="60">
        <v>16</v>
      </c>
      <c r="H22" s="114" t="s">
        <v>55</v>
      </c>
      <c r="I22" s="129" t="s">
        <v>52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50</v>
      </c>
      <c r="D23" s="66"/>
      <c r="E23" s="88" t="s">
        <v>53</v>
      </c>
      <c r="F23" s="81">
        <f>((F16*U23*0)+(F17*V23*0)+(F18*W23*0))/100</f>
        <v>0</v>
      </c>
      <c r="G23" s="61">
        <v>17</v>
      </c>
      <c r="H23" s="115" t="s">
        <v>56</v>
      </c>
      <c r="I23" s="129" t="s">
        <v>52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51</v>
      </c>
      <c r="D24" s="66"/>
      <c r="E24" s="88" t="s">
        <v>52</v>
      </c>
      <c r="F24" s="81">
        <f>((F16*U24*0)+(F17*V24*0)+(F18*W24*0))/100</f>
        <v>0</v>
      </c>
      <c r="G24" s="61">
        <v>18</v>
      </c>
      <c r="H24" s="115" t="s">
        <v>57</v>
      </c>
      <c r="I24" s="129" t="s">
        <v>53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J28-SUM('SO 13615'!K9:'SO 13615'!K35)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SUM('SO 13615'!K9:'SO 13615'!K35)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46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47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02"/>
      <c r="G33" s="110">
        <v>26</v>
      </c>
      <c r="H33" s="141" t="s">
        <v>62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26</v>
      </c>
      <c r="B1" s="143"/>
      <c r="C1" s="143"/>
      <c r="D1" s="144" t="s">
        <v>23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21</v>
      </c>
      <c r="E2" s="143"/>
      <c r="F2" s="143"/>
    </row>
    <row r="3" spans="1:26" x14ac:dyDescent="0.25">
      <c r="A3" s="144" t="s">
        <v>29</v>
      </c>
      <c r="B3" s="143"/>
      <c r="C3" s="143"/>
      <c r="D3" s="144" t="s">
        <v>67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578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68</v>
      </c>
      <c r="B8" s="143"/>
      <c r="C8" s="143"/>
      <c r="D8" s="143"/>
      <c r="E8" s="143"/>
      <c r="F8" s="143"/>
    </row>
    <row r="9" spans="1:26" x14ac:dyDescent="0.25">
      <c r="A9" s="146" t="s">
        <v>64</v>
      </c>
      <c r="B9" s="146" t="s">
        <v>58</v>
      </c>
      <c r="C9" s="146" t="s">
        <v>59</v>
      </c>
      <c r="D9" s="146" t="s">
        <v>36</v>
      </c>
      <c r="E9" s="146" t="s">
        <v>65</v>
      </c>
      <c r="F9" s="146" t="s">
        <v>66</v>
      </c>
    </row>
    <row r="10" spans="1:26" x14ac:dyDescent="0.25">
      <c r="A10" s="153" t="s">
        <v>85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478</v>
      </c>
      <c r="B11" s="156">
        <f>'SO 13615'!L33</f>
        <v>0</v>
      </c>
      <c r="C11" s="156">
        <f>'SO 13615'!M33</f>
        <v>0</v>
      </c>
      <c r="D11" s="156">
        <f>'SO 13615'!I33</f>
        <v>0</v>
      </c>
      <c r="E11" s="157">
        <f>'SO 13615'!P33</f>
        <v>0.09</v>
      </c>
      <c r="F11" s="157">
        <f>'SO 13615'!S33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2" t="s">
        <v>85</v>
      </c>
      <c r="B12" s="158">
        <f>'SO 13615'!L35</f>
        <v>0</v>
      </c>
      <c r="C12" s="158">
        <f>'SO 13615'!M35</f>
        <v>0</v>
      </c>
      <c r="D12" s="158">
        <f>'SO 13615'!I35</f>
        <v>0</v>
      </c>
      <c r="E12" s="159">
        <f>'SO 13615'!P35</f>
        <v>0.09</v>
      </c>
      <c r="F12" s="159">
        <f>'SO 13615'!S35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48"/>
      <c r="C13" s="148"/>
      <c r="D13" s="148"/>
      <c r="E13" s="147"/>
      <c r="F13" s="147"/>
    </row>
    <row r="14" spans="1:26" x14ac:dyDescent="0.25">
      <c r="A14" s="2" t="s">
        <v>87</v>
      </c>
      <c r="B14" s="158">
        <f>'SO 13615'!L36</f>
        <v>0</v>
      </c>
      <c r="C14" s="158">
        <f>'SO 13615'!M36</f>
        <v>0</v>
      </c>
      <c r="D14" s="158">
        <f>'SO 13615'!I36</f>
        <v>0</v>
      </c>
      <c r="E14" s="159">
        <f>'SO 13615'!P36</f>
        <v>0.09</v>
      </c>
      <c r="F14" s="159">
        <f>'SO 13615'!S36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"/>
      <c r="B15" s="148"/>
      <c r="C15" s="148"/>
      <c r="D15" s="148"/>
      <c r="E15" s="147"/>
      <c r="F15" s="147"/>
    </row>
    <row r="16" spans="1:26" x14ac:dyDescent="0.25">
      <c r="A16" s="1"/>
      <c r="B16" s="148"/>
      <c r="C16" s="148"/>
      <c r="D16" s="148"/>
      <c r="E16" s="147"/>
      <c r="F16" s="147"/>
    </row>
    <row r="17" spans="1:6" x14ac:dyDescent="0.25">
      <c r="A17" s="1"/>
      <c r="B17" s="148"/>
      <c r="C17" s="148"/>
      <c r="D17" s="148"/>
      <c r="E17" s="147"/>
      <c r="F17" s="147"/>
    </row>
    <row r="18" spans="1:6" x14ac:dyDescent="0.25">
      <c r="A18" s="1"/>
      <c r="B18" s="148"/>
      <c r="C18" s="148"/>
      <c r="D18" s="148"/>
      <c r="E18" s="147"/>
      <c r="F18" s="147"/>
    </row>
    <row r="19" spans="1:6" x14ac:dyDescent="0.25">
      <c r="A19" s="1"/>
      <c r="B19" s="148"/>
      <c r="C19" s="148"/>
      <c r="D19" s="148"/>
      <c r="E19" s="147"/>
      <c r="F19" s="147"/>
    </row>
    <row r="20" spans="1:6" x14ac:dyDescent="0.25">
      <c r="A20" s="1"/>
      <c r="B20" s="148"/>
      <c r="C20" s="148"/>
      <c r="D20" s="148"/>
      <c r="E20" s="147"/>
      <c r="F20" s="147"/>
    </row>
    <row r="21" spans="1:6" x14ac:dyDescent="0.25">
      <c r="A21" s="1"/>
      <c r="B21" s="148"/>
      <c r="C21" s="148"/>
      <c r="D21" s="148"/>
      <c r="E21" s="147"/>
      <c r="F21" s="147"/>
    </row>
    <row r="22" spans="1:6" x14ac:dyDescent="0.25">
      <c r="A22" s="1"/>
      <c r="B22" s="148"/>
      <c r="C22" s="148"/>
      <c r="D22" s="148"/>
      <c r="E22" s="147"/>
      <c r="F22" s="147"/>
    </row>
    <row r="23" spans="1:6" x14ac:dyDescent="0.25">
      <c r="A23" s="1"/>
      <c r="B23" s="148"/>
      <c r="C23" s="148"/>
      <c r="D23" s="148"/>
      <c r="E23" s="147"/>
      <c r="F23" s="147"/>
    </row>
    <row r="24" spans="1:6" x14ac:dyDescent="0.25">
      <c r="A24" s="1"/>
      <c r="B24" s="148"/>
      <c r="C24" s="148"/>
      <c r="D24" s="148"/>
      <c r="E24" s="147"/>
      <c r="F24" s="147"/>
    </row>
    <row r="25" spans="1:6" x14ac:dyDescent="0.25">
      <c r="A25" s="1"/>
      <c r="B25" s="148"/>
      <c r="C25" s="148"/>
      <c r="D25" s="148"/>
      <c r="E25" s="147"/>
      <c r="F25" s="147"/>
    </row>
    <row r="26" spans="1:6" x14ac:dyDescent="0.25">
      <c r="A26" s="1"/>
      <c r="B26" s="148"/>
      <c r="C26" s="148"/>
      <c r="D26" s="148"/>
      <c r="E26" s="147"/>
      <c r="F26" s="147"/>
    </row>
    <row r="27" spans="1:6" x14ac:dyDescent="0.25">
      <c r="A27" s="1"/>
      <c r="B27" s="148"/>
      <c r="C27" s="148"/>
      <c r="D27" s="148"/>
      <c r="E27" s="147"/>
      <c r="F27" s="147"/>
    </row>
    <row r="28" spans="1:6" x14ac:dyDescent="0.25">
      <c r="A28" s="1"/>
      <c r="B28" s="148"/>
      <c r="C28" s="148"/>
      <c r="D28" s="148"/>
      <c r="E28" s="147"/>
      <c r="F28" s="147"/>
    </row>
    <row r="29" spans="1:6" x14ac:dyDescent="0.25">
      <c r="A29" s="1"/>
      <c r="B29" s="148"/>
      <c r="C29" s="148"/>
      <c r="D29" s="148"/>
      <c r="E29" s="147"/>
      <c r="F29" s="147"/>
    </row>
    <row r="30" spans="1:6" x14ac:dyDescent="0.25">
      <c r="A30" s="1"/>
      <c r="B30" s="148"/>
      <c r="C30" s="148"/>
      <c r="D30" s="148"/>
      <c r="E30" s="147"/>
      <c r="F30" s="147"/>
    </row>
    <row r="31" spans="1:6" x14ac:dyDescent="0.25">
      <c r="A31" s="1"/>
      <c r="B31" s="148"/>
      <c r="C31" s="148"/>
      <c r="D31" s="148"/>
      <c r="E31" s="147"/>
      <c r="F31" s="147"/>
    </row>
    <row r="32" spans="1: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613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6" t="s">
        <v>21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'Kryci_list 13573'!D16+'Kryci_list 13575'!D16+'Kryci_list 13606'!D16+'Kryci_list 13609'!D16+'Kryci_list 13614'!D16+'Kryci_list 13615'!D16</f>
        <v>0</v>
      </c>
      <c r="E16" s="96">
        <f>'Kryci_list 13573'!E16+'Kryci_list 13575'!E16+'Kryci_list 13606'!E16+'Kryci_list 13609'!E16+'Kryci_list 13614'!E16+'Kryci_list 13615'!E16</f>
        <v>0</v>
      </c>
      <c r="F16" s="105">
        <f>'Kryci_list 13573'!F16+'Kryci_list 13575'!F16+'Kryci_list 13606'!F16+'Kryci_list 13609'!F16+'Kryci_list 13614'!F16+'Kryci_list 13615'!F16</f>
        <v>0</v>
      </c>
      <c r="G16" s="60">
        <v>6</v>
      </c>
      <c r="H16" s="114" t="s">
        <v>221</v>
      </c>
      <c r="I16" s="128"/>
      <c r="J16" s="125">
        <f>Rekapitulácia!F13</f>
        <v>0</v>
      </c>
    </row>
    <row r="17" spans="1:10" ht="18" customHeight="1" x14ac:dyDescent="0.25">
      <c r="A17" s="11"/>
      <c r="B17" s="67">
        <v>2</v>
      </c>
      <c r="C17" s="70" t="s">
        <v>34</v>
      </c>
      <c r="D17" s="77">
        <f>'Kryci_list 13573'!D17+'Kryci_list 13575'!D17+'Kryci_list 13606'!D17+'Kryci_list 13609'!D17+'Kryci_list 13614'!D17+'Kryci_list 13615'!D17</f>
        <v>0</v>
      </c>
      <c r="E17" s="75">
        <f>'Kryci_list 13573'!E17+'Kryci_list 13575'!E17+'Kryci_list 13606'!E17+'Kryci_list 13609'!E17+'Kryci_list 13614'!E17+'Kryci_list 13615'!E17</f>
        <v>0</v>
      </c>
      <c r="F17" s="80">
        <f>'Kryci_list 13573'!F17+'Kryci_list 13575'!F17+'Kryci_list 13606'!F17+'Kryci_list 13609'!F17+'Kryci_list 13614'!F17+'Kryci_list 13615'!F17</f>
        <v>0</v>
      </c>
      <c r="G17" s="61">
        <v>7</v>
      </c>
      <c r="H17" s="115" t="s">
        <v>39</v>
      </c>
      <c r="I17" s="128"/>
      <c r="J17" s="126">
        <f>Rekapitulácia!E13</f>
        <v>0</v>
      </c>
    </row>
    <row r="18" spans="1:10" ht="18" customHeight="1" x14ac:dyDescent="0.25">
      <c r="A18" s="11"/>
      <c r="B18" s="68">
        <v>3</v>
      </c>
      <c r="C18" s="71" t="s">
        <v>35</v>
      </c>
      <c r="D18" s="78">
        <f>'Kryci_list 13573'!D18+'Kryci_list 13575'!D18+'Kryci_list 13606'!D18+'Kryci_list 13609'!D18+'Kryci_list 13614'!D18+'Kryci_list 13615'!D18</f>
        <v>0</v>
      </c>
      <c r="E18" s="76">
        <f>'Kryci_list 13573'!E18+'Kryci_list 13575'!E18+'Kryci_list 13606'!E18+'Kryci_list 13609'!E18+'Kryci_list 13614'!E18+'Kryci_list 13615'!E18</f>
        <v>0</v>
      </c>
      <c r="F18" s="81">
        <f>'Kryci_list 13573'!F18+'Kryci_list 13575'!F18+'Kryci_list 13606'!F18+'Kryci_list 13609'!F18+'Kryci_list 13614'!F18+'Kryci_list 13615'!F18</f>
        <v>0</v>
      </c>
      <c r="G18" s="61">
        <v>8</v>
      </c>
      <c r="H18" s="115" t="s">
        <v>40</v>
      </c>
      <c r="I18" s="128"/>
      <c r="J18" s="126">
        <f>Rekapitulácia!D13</f>
        <v>0</v>
      </c>
    </row>
    <row r="19" spans="1:10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10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10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10" ht="18" customHeight="1" x14ac:dyDescent="0.25">
      <c r="A22" s="11"/>
      <c r="B22" s="60">
        <v>11</v>
      </c>
      <c r="C22" s="63" t="s">
        <v>49</v>
      </c>
      <c r="D22" s="86"/>
      <c r="E22" s="89"/>
      <c r="F22" s="80">
        <f>'Kryci_list 13573'!F22+'Kryci_list 13575'!F22+'Kryci_list 13606'!F22+'Kryci_list 13609'!F22+'Kryci_list 13614'!F22+'Kryci_list 13615'!F22</f>
        <v>0</v>
      </c>
      <c r="G22" s="60">
        <v>16</v>
      </c>
      <c r="H22" s="114" t="s">
        <v>55</v>
      </c>
      <c r="I22" s="128"/>
      <c r="J22" s="125">
        <f>'Kryci_list 13573'!J22+'Kryci_list 13575'!J22+'Kryci_list 13606'!J22+'Kryci_list 13609'!J22+'Kryci_list 13614'!J22+'Kryci_list 13615'!J22</f>
        <v>0</v>
      </c>
    </row>
    <row r="23" spans="1:10" ht="18" customHeight="1" x14ac:dyDescent="0.25">
      <c r="A23" s="11"/>
      <c r="B23" s="61">
        <v>12</v>
      </c>
      <c r="C23" s="64" t="s">
        <v>50</v>
      </c>
      <c r="D23" s="66"/>
      <c r="E23" s="89"/>
      <c r="F23" s="81">
        <f>'Kryci_list 13573'!F23+'Kryci_list 13575'!F23+'Kryci_list 13606'!F23+'Kryci_list 13609'!F23+'Kryci_list 13614'!F23+'Kryci_list 13615'!F23</f>
        <v>0</v>
      </c>
      <c r="G23" s="61">
        <v>17</v>
      </c>
      <c r="H23" s="115" t="s">
        <v>56</v>
      </c>
      <c r="I23" s="128"/>
      <c r="J23" s="126">
        <f>'Kryci_list 13573'!J23+'Kryci_list 13575'!J23+'Kryci_list 13606'!J23+'Kryci_list 13609'!J23+'Kryci_list 13614'!J23+'Kryci_list 13615'!J23</f>
        <v>0</v>
      </c>
    </row>
    <row r="24" spans="1:10" ht="18" customHeight="1" x14ac:dyDescent="0.25">
      <c r="A24" s="11"/>
      <c r="B24" s="61">
        <v>13</v>
      </c>
      <c r="C24" s="64" t="s">
        <v>51</v>
      </c>
      <c r="D24" s="66"/>
      <c r="E24" s="89"/>
      <c r="F24" s="81">
        <f>'Kryci_list 13573'!F24+'Kryci_list 13575'!F24+'Kryci_list 13606'!F24+'Kryci_list 13609'!F24+'Kryci_list 13614'!F24+'Kryci_list 13615'!F24</f>
        <v>0</v>
      </c>
      <c r="G24" s="61">
        <v>18</v>
      </c>
      <c r="H24" s="115" t="s">
        <v>57</v>
      </c>
      <c r="I24" s="128"/>
      <c r="J24" s="126">
        <f>'Kryci_list 13573'!J24+'Kryci_list 13575'!J24+'Kryci_list 13606'!J24+'Kryci_list 13609'!J24+'Kryci_list 13614'!J24+'Kryci_list 13615'!J24</f>
        <v>0</v>
      </c>
    </row>
    <row r="25" spans="1:10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6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10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10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10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Rekapitulácia!B14</f>
        <v>0</v>
      </c>
      <c r="J29" s="118">
        <f>ROUND(((ROUND(I29,2)*20)/100),2)*1</f>
        <v>0</v>
      </c>
    </row>
    <row r="30" spans="1:10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Rekapitulácia!B15</f>
        <v>0</v>
      </c>
      <c r="J30" s="119">
        <f>ROUND(((ROUND(I30,2)*0)/100),2)</f>
        <v>0</v>
      </c>
    </row>
    <row r="31" spans="1:10" ht="18" customHeight="1" x14ac:dyDescent="0.25">
      <c r="A31" s="11"/>
      <c r="B31" s="24"/>
      <c r="C31" s="138"/>
      <c r="D31" s="139"/>
      <c r="E31" s="22"/>
      <c r="F31" s="11"/>
      <c r="G31" s="61">
        <v>24</v>
      </c>
      <c r="H31" s="115" t="s">
        <v>46</v>
      </c>
      <c r="I31" s="28"/>
      <c r="J31" s="191">
        <f>SUM(J28:J30)</f>
        <v>0</v>
      </c>
    </row>
    <row r="32" spans="1:10" ht="18" customHeight="1" thickBot="1" x14ac:dyDescent="0.3">
      <c r="A32" s="11"/>
      <c r="B32" s="48"/>
      <c r="C32" s="116"/>
      <c r="D32" s="123"/>
      <c r="E32" s="83"/>
      <c r="F32" s="84"/>
      <c r="G32" s="187" t="s">
        <v>47</v>
      </c>
      <c r="H32" s="188"/>
      <c r="I32" s="189"/>
      <c r="J32" s="19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5"/>
      <c r="G33" s="14"/>
      <c r="H33" s="140" t="s">
        <v>62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pane ySplit="8" topLeftCell="A9" activePane="bottomLeft" state="frozen"/>
      <selection pane="bottomLeft" activeCell="G32" sqref="G11:G32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26</v>
      </c>
      <c r="C1" s="3"/>
      <c r="D1" s="3"/>
      <c r="E1" s="5" t="s">
        <v>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31</v>
      </c>
      <c r="C2" s="3"/>
      <c r="D2" s="3"/>
      <c r="E2" s="5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29</v>
      </c>
      <c r="C3" s="3"/>
      <c r="D3" s="3"/>
      <c r="E3" s="5" t="s">
        <v>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578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88</v>
      </c>
      <c r="B8" s="163" t="s">
        <v>89</v>
      </c>
      <c r="C8" s="163" t="s">
        <v>90</v>
      </c>
      <c r="D8" s="163" t="s">
        <v>91</v>
      </c>
      <c r="E8" s="163" t="s">
        <v>92</v>
      </c>
      <c r="F8" s="163" t="s">
        <v>93</v>
      </c>
      <c r="G8" s="163" t="s">
        <v>94</v>
      </c>
      <c r="H8" s="163" t="s">
        <v>59</v>
      </c>
      <c r="I8" s="163" t="s">
        <v>95</v>
      </c>
      <c r="J8" s="163"/>
      <c r="K8" s="163"/>
      <c r="L8" s="163"/>
      <c r="M8" s="163"/>
      <c r="N8" s="163"/>
      <c r="O8" s="163"/>
      <c r="P8" s="163" t="s">
        <v>96</v>
      </c>
      <c r="Q8" s="160"/>
      <c r="R8" s="160"/>
      <c r="S8" s="163" t="s">
        <v>97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85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478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70"/>
      <c r="B11" s="167" t="s">
        <v>489</v>
      </c>
      <c r="C11" s="171" t="s">
        <v>579</v>
      </c>
      <c r="D11" s="167" t="s">
        <v>580</v>
      </c>
      <c r="E11" s="167" t="s">
        <v>172</v>
      </c>
      <c r="F11" s="168">
        <v>14</v>
      </c>
      <c r="G11" s="169"/>
      <c r="H11" s="169"/>
      <c r="I11" s="169">
        <f t="shared" ref="I11:I32" si="0">ROUND(F11*(G11+H11),2)</f>
        <v>0</v>
      </c>
      <c r="J11" s="167">
        <f t="shared" ref="J11:J32" si="1">ROUND(F11*(N11),2)</f>
        <v>24.36</v>
      </c>
      <c r="K11" s="1">
        <f t="shared" ref="K11:K32" si="2">ROUND(F11*(O11),2)</f>
        <v>0</v>
      </c>
      <c r="L11" s="1">
        <f t="shared" ref="L11:L25" si="3">ROUND(F11*(G11),2)</f>
        <v>0</v>
      </c>
      <c r="M11" s="1"/>
      <c r="N11" s="1">
        <v>1.74</v>
      </c>
      <c r="O11" s="1"/>
      <c r="P11" s="166"/>
      <c r="Q11" s="172"/>
      <c r="R11" s="172"/>
      <c r="S11" s="166"/>
      <c r="Z11">
        <v>0</v>
      </c>
    </row>
    <row r="12" spans="1:26" ht="24.95" customHeight="1" x14ac:dyDescent="0.25">
      <c r="A12" s="170"/>
      <c r="B12" s="167" t="s">
        <v>489</v>
      </c>
      <c r="C12" s="171" t="s">
        <v>579</v>
      </c>
      <c r="D12" s="167" t="s">
        <v>581</v>
      </c>
      <c r="E12" s="167" t="s">
        <v>172</v>
      </c>
      <c r="F12" s="168">
        <v>110</v>
      </c>
      <c r="G12" s="169"/>
      <c r="H12" s="169"/>
      <c r="I12" s="169">
        <f t="shared" si="0"/>
        <v>0</v>
      </c>
      <c r="J12" s="167">
        <f t="shared" si="1"/>
        <v>191.4</v>
      </c>
      <c r="K12" s="1">
        <f t="shared" si="2"/>
        <v>0</v>
      </c>
      <c r="L12" s="1">
        <f t="shared" si="3"/>
        <v>0</v>
      </c>
      <c r="M12" s="1"/>
      <c r="N12" s="1">
        <v>1.74</v>
      </c>
      <c r="O12" s="1"/>
      <c r="P12" s="166"/>
      <c r="Q12" s="172"/>
      <c r="R12" s="172"/>
      <c r="S12" s="166"/>
      <c r="Z12">
        <v>0</v>
      </c>
    </row>
    <row r="13" spans="1:26" ht="24.95" customHeight="1" x14ac:dyDescent="0.25">
      <c r="A13" s="170"/>
      <c r="B13" s="167" t="s">
        <v>216</v>
      </c>
      <c r="C13" s="171" t="s">
        <v>582</v>
      </c>
      <c r="D13" s="167" t="s">
        <v>583</v>
      </c>
      <c r="E13" s="167" t="s">
        <v>396</v>
      </c>
      <c r="F13" s="168">
        <v>1</v>
      </c>
      <c r="G13" s="169"/>
      <c r="H13" s="169"/>
      <c r="I13" s="169">
        <f t="shared" si="0"/>
        <v>0</v>
      </c>
      <c r="J13" s="167">
        <f t="shared" si="1"/>
        <v>500</v>
      </c>
      <c r="K13" s="1">
        <f t="shared" si="2"/>
        <v>0</v>
      </c>
      <c r="L13" s="1">
        <f t="shared" si="3"/>
        <v>0</v>
      </c>
      <c r="M13" s="1"/>
      <c r="N13" s="1">
        <v>500</v>
      </c>
      <c r="O13" s="1"/>
      <c r="P13" s="166"/>
      <c r="Q13" s="172"/>
      <c r="R13" s="172"/>
      <c r="S13" s="166"/>
      <c r="Z13">
        <v>0</v>
      </c>
    </row>
    <row r="14" spans="1:26" ht="24.95" customHeight="1" x14ac:dyDescent="0.25">
      <c r="A14" s="170"/>
      <c r="B14" s="167" t="s">
        <v>123</v>
      </c>
      <c r="C14" s="171" t="s">
        <v>584</v>
      </c>
      <c r="D14" s="167" t="s">
        <v>585</v>
      </c>
      <c r="E14" s="167" t="s">
        <v>172</v>
      </c>
      <c r="F14" s="168">
        <v>120</v>
      </c>
      <c r="G14" s="169"/>
      <c r="H14" s="169"/>
      <c r="I14" s="169">
        <f t="shared" si="0"/>
        <v>0</v>
      </c>
      <c r="J14" s="167">
        <f t="shared" si="1"/>
        <v>63.6</v>
      </c>
      <c r="K14" s="1">
        <f t="shared" si="2"/>
        <v>0</v>
      </c>
      <c r="L14" s="1">
        <f t="shared" si="3"/>
        <v>0</v>
      </c>
      <c r="M14" s="1"/>
      <c r="N14" s="1">
        <v>0.53</v>
      </c>
      <c r="O14" s="1"/>
      <c r="P14" s="166"/>
      <c r="Q14" s="172"/>
      <c r="R14" s="172"/>
      <c r="S14" s="166"/>
      <c r="Z14">
        <v>0</v>
      </c>
    </row>
    <row r="15" spans="1:26" ht="24.95" customHeight="1" x14ac:dyDescent="0.25">
      <c r="A15" s="170"/>
      <c r="B15" s="167" t="s">
        <v>123</v>
      </c>
      <c r="C15" s="171" t="s">
        <v>584</v>
      </c>
      <c r="D15" s="167" t="s">
        <v>586</v>
      </c>
      <c r="E15" s="167" t="s">
        <v>172</v>
      </c>
      <c r="F15" s="168">
        <v>110</v>
      </c>
      <c r="G15" s="169"/>
      <c r="H15" s="169"/>
      <c r="I15" s="169">
        <f t="shared" si="0"/>
        <v>0</v>
      </c>
      <c r="J15" s="167">
        <f t="shared" si="1"/>
        <v>58.3</v>
      </c>
      <c r="K15" s="1">
        <f t="shared" si="2"/>
        <v>0</v>
      </c>
      <c r="L15" s="1">
        <f t="shared" si="3"/>
        <v>0</v>
      </c>
      <c r="M15" s="1"/>
      <c r="N15" s="1">
        <v>0.53</v>
      </c>
      <c r="O15" s="1"/>
      <c r="P15" s="166"/>
      <c r="Q15" s="172"/>
      <c r="R15" s="172"/>
      <c r="S15" s="166"/>
      <c r="Z15">
        <v>0</v>
      </c>
    </row>
    <row r="16" spans="1:26" ht="24.95" customHeight="1" x14ac:dyDescent="0.25">
      <c r="A16" s="170"/>
      <c r="B16" s="167" t="s">
        <v>123</v>
      </c>
      <c r="C16" s="171" t="s">
        <v>587</v>
      </c>
      <c r="D16" s="167" t="s">
        <v>588</v>
      </c>
      <c r="E16" s="167" t="s">
        <v>172</v>
      </c>
      <c r="F16" s="168">
        <v>240</v>
      </c>
      <c r="G16" s="169"/>
      <c r="H16" s="169"/>
      <c r="I16" s="169">
        <f t="shared" si="0"/>
        <v>0</v>
      </c>
      <c r="J16" s="167">
        <f t="shared" si="1"/>
        <v>132</v>
      </c>
      <c r="K16" s="1">
        <f t="shared" si="2"/>
        <v>0</v>
      </c>
      <c r="L16" s="1">
        <f t="shared" si="3"/>
        <v>0</v>
      </c>
      <c r="M16" s="1"/>
      <c r="N16" s="1">
        <v>0.55000000000000004</v>
      </c>
      <c r="O16" s="1"/>
      <c r="P16" s="166"/>
      <c r="Q16" s="172"/>
      <c r="R16" s="172"/>
      <c r="S16" s="166"/>
      <c r="Z16">
        <v>0</v>
      </c>
    </row>
    <row r="17" spans="1:26" ht="24.95" customHeight="1" x14ac:dyDescent="0.25">
      <c r="A17" s="170"/>
      <c r="B17" s="167" t="s">
        <v>123</v>
      </c>
      <c r="C17" s="171" t="s">
        <v>589</v>
      </c>
      <c r="D17" s="167" t="s">
        <v>590</v>
      </c>
      <c r="E17" s="167" t="s">
        <v>172</v>
      </c>
      <c r="F17" s="168">
        <v>305</v>
      </c>
      <c r="G17" s="169"/>
      <c r="H17" s="169"/>
      <c r="I17" s="169">
        <f t="shared" si="0"/>
        <v>0</v>
      </c>
      <c r="J17" s="167">
        <f t="shared" si="1"/>
        <v>204.35</v>
      </c>
      <c r="K17" s="1">
        <f t="shared" si="2"/>
        <v>0</v>
      </c>
      <c r="L17" s="1">
        <f t="shared" si="3"/>
        <v>0</v>
      </c>
      <c r="M17" s="1"/>
      <c r="N17" s="1">
        <v>0.67</v>
      </c>
      <c r="O17" s="1"/>
      <c r="P17" s="166"/>
      <c r="Q17" s="172"/>
      <c r="R17" s="172"/>
      <c r="S17" s="166"/>
      <c r="Z17">
        <v>0</v>
      </c>
    </row>
    <row r="18" spans="1:26" ht="24.95" customHeight="1" x14ac:dyDescent="0.25">
      <c r="A18" s="170"/>
      <c r="B18" s="167" t="s">
        <v>123</v>
      </c>
      <c r="C18" s="171" t="s">
        <v>591</v>
      </c>
      <c r="D18" s="167" t="s">
        <v>592</v>
      </c>
      <c r="E18" s="167" t="s">
        <v>172</v>
      </c>
      <c r="F18" s="168">
        <v>265</v>
      </c>
      <c r="G18" s="169"/>
      <c r="H18" s="169"/>
      <c r="I18" s="169">
        <f t="shared" si="0"/>
        <v>0</v>
      </c>
      <c r="J18" s="167">
        <f t="shared" si="1"/>
        <v>180.2</v>
      </c>
      <c r="K18" s="1">
        <f t="shared" si="2"/>
        <v>0</v>
      </c>
      <c r="L18" s="1">
        <f t="shared" si="3"/>
        <v>0</v>
      </c>
      <c r="M18" s="1"/>
      <c r="N18" s="1">
        <v>0.68</v>
      </c>
      <c r="O18" s="1"/>
      <c r="P18" s="166"/>
      <c r="Q18" s="172"/>
      <c r="R18" s="172"/>
      <c r="S18" s="166"/>
      <c r="Z18">
        <v>0</v>
      </c>
    </row>
    <row r="19" spans="1:26" ht="24.95" customHeight="1" x14ac:dyDescent="0.25">
      <c r="A19" s="170"/>
      <c r="B19" s="167" t="s">
        <v>123</v>
      </c>
      <c r="C19" s="171" t="s">
        <v>593</v>
      </c>
      <c r="D19" s="167" t="s">
        <v>594</v>
      </c>
      <c r="E19" s="167" t="s">
        <v>172</v>
      </c>
      <c r="F19" s="168">
        <v>110</v>
      </c>
      <c r="G19" s="169"/>
      <c r="H19" s="169"/>
      <c r="I19" s="169">
        <f t="shared" si="0"/>
        <v>0</v>
      </c>
      <c r="J19" s="167">
        <f t="shared" si="1"/>
        <v>91.3</v>
      </c>
      <c r="K19" s="1">
        <f t="shared" si="2"/>
        <v>0</v>
      </c>
      <c r="L19" s="1">
        <f t="shared" si="3"/>
        <v>0</v>
      </c>
      <c r="M19" s="1"/>
      <c r="N19" s="1">
        <v>0.83</v>
      </c>
      <c r="O19" s="1"/>
      <c r="P19" s="166"/>
      <c r="Q19" s="172"/>
      <c r="R19" s="172"/>
      <c r="S19" s="166"/>
      <c r="Z19">
        <v>0</v>
      </c>
    </row>
    <row r="20" spans="1:26" ht="24.95" customHeight="1" x14ac:dyDescent="0.25">
      <c r="A20" s="170"/>
      <c r="B20" s="167" t="s">
        <v>123</v>
      </c>
      <c r="C20" s="171" t="s">
        <v>595</v>
      </c>
      <c r="D20" s="167" t="s">
        <v>596</v>
      </c>
      <c r="E20" s="167" t="s">
        <v>172</v>
      </c>
      <c r="F20" s="168">
        <v>120</v>
      </c>
      <c r="G20" s="169"/>
      <c r="H20" s="169"/>
      <c r="I20" s="169">
        <f t="shared" si="0"/>
        <v>0</v>
      </c>
      <c r="J20" s="167">
        <f t="shared" si="1"/>
        <v>48</v>
      </c>
      <c r="K20" s="1">
        <f t="shared" si="2"/>
        <v>0</v>
      </c>
      <c r="L20" s="1">
        <f t="shared" si="3"/>
        <v>0</v>
      </c>
      <c r="M20" s="1"/>
      <c r="N20" s="1">
        <v>0.4</v>
      </c>
      <c r="O20" s="1"/>
      <c r="P20" s="166"/>
      <c r="Q20" s="172"/>
      <c r="R20" s="172"/>
      <c r="S20" s="166"/>
      <c r="Z20">
        <v>0</v>
      </c>
    </row>
    <row r="21" spans="1:26" ht="24.95" customHeight="1" x14ac:dyDescent="0.25">
      <c r="A21" s="170"/>
      <c r="B21" s="167" t="s">
        <v>123</v>
      </c>
      <c r="C21" s="171" t="s">
        <v>595</v>
      </c>
      <c r="D21" s="167" t="s">
        <v>597</v>
      </c>
      <c r="E21" s="167" t="s">
        <v>172</v>
      </c>
      <c r="F21" s="168">
        <v>110</v>
      </c>
      <c r="G21" s="169"/>
      <c r="H21" s="169"/>
      <c r="I21" s="169">
        <f t="shared" si="0"/>
        <v>0</v>
      </c>
      <c r="J21" s="167">
        <f t="shared" si="1"/>
        <v>37.4</v>
      </c>
      <c r="K21" s="1">
        <f t="shared" si="2"/>
        <v>0</v>
      </c>
      <c r="L21" s="1">
        <f t="shared" si="3"/>
        <v>0</v>
      </c>
      <c r="M21" s="1"/>
      <c r="N21" s="1">
        <v>0.34</v>
      </c>
      <c r="O21" s="1"/>
      <c r="P21" s="166"/>
      <c r="Q21" s="172"/>
      <c r="R21" s="172"/>
      <c r="S21" s="166"/>
      <c r="Z21">
        <v>0</v>
      </c>
    </row>
    <row r="22" spans="1:26" ht="24.95" customHeight="1" x14ac:dyDescent="0.25">
      <c r="A22" s="170"/>
      <c r="B22" s="167" t="s">
        <v>123</v>
      </c>
      <c r="C22" s="171" t="s">
        <v>598</v>
      </c>
      <c r="D22" s="167" t="s">
        <v>599</v>
      </c>
      <c r="E22" s="167" t="s">
        <v>172</v>
      </c>
      <c r="F22" s="168">
        <v>240</v>
      </c>
      <c r="G22" s="169"/>
      <c r="H22" s="169"/>
      <c r="I22" s="169">
        <f t="shared" si="0"/>
        <v>0</v>
      </c>
      <c r="J22" s="167">
        <f t="shared" si="1"/>
        <v>249.6</v>
      </c>
      <c r="K22" s="1">
        <f t="shared" si="2"/>
        <v>0</v>
      </c>
      <c r="L22" s="1">
        <f t="shared" si="3"/>
        <v>0</v>
      </c>
      <c r="M22" s="1"/>
      <c r="N22" s="1">
        <v>1.04</v>
      </c>
      <c r="O22" s="1"/>
      <c r="P22" s="166"/>
      <c r="Q22" s="172"/>
      <c r="R22" s="172"/>
      <c r="S22" s="166"/>
      <c r="Z22">
        <v>0</v>
      </c>
    </row>
    <row r="23" spans="1:26" ht="24.95" customHeight="1" x14ac:dyDescent="0.25">
      <c r="A23" s="170"/>
      <c r="B23" s="167" t="s">
        <v>123</v>
      </c>
      <c r="C23" s="171" t="s">
        <v>598</v>
      </c>
      <c r="D23" s="167" t="s">
        <v>600</v>
      </c>
      <c r="E23" s="167" t="s">
        <v>172</v>
      </c>
      <c r="F23" s="168">
        <v>305</v>
      </c>
      <c r="G23" s="169"/>
      <c r="H23" s="169"/>
      <c r="I23" s="169">
        <f t="shared" si="0"/>
        <v>0</v>
      </c>
      <c r="J23" s="167">
        <f t="shared" si="1"/>
        <v>317.2</v>
      </c>
      <c r="K23" s="1">
        <f t="shared" si="2"/>
        <v>0</v>
      </c>
      <c r="L23" s="1">
        <f t="shared" si="3"/>
        <v>0</v>
      </c>
      <c r="M23" s="1"/>
      <c r="N23" s="1">
        <v>1.04</v>
      </c>
      <c r="O23" s="1"/>
      <c r="P23" s="166"/>
      <c r="Q23" s="172"/>
      <c r="R23" s="172"/>
      <c r="S23" s="166"/>
      <c r="Z23">
        <v>0</v>
      </c>
    </row>
    <row r="24" spans="1:26" ht="24.95" customHeight="1" x14ac:dyDescent="0.25">
      <c r="A24" s="170"/>
      <c r="B24" s="167" t="s">
        <v>123</v>
      </c>
      <c r="C24" s="171" t="s">
        <v>601</v>
      </c>
      <c r="D24" s="167" t="s">
        <v>602</v>
      </c>
      <c r="E24" s="167" t="s">
        <v>172</v>
      </c>
      <c r="F24" s="168">
        <v>265</v>
      </c>
      <c r="G24" s="169"/>
      <c r="H24" s="169"/>
      <c r="I24" s="169">
        <f t="shared" si="0"/>
        <v>0</v>
      </c>
      <c r="J24" s="167">
        <f t="shared" si="1"/>
        <v>365.7</v>
      </c>
      <c r="K24" s="1">
        <f t="shared" si="2"/>
        <v>0</v>
      </c>
      <c r="L24" s="1">
        <f t="shared" si="3"/>
        <v>0</v>
      </c>
      <c r="M24" s="1"/>
      <c r="N24" s="1">
        <v>1.38</v>
      </c>
      <c r="O24" s="1"/>
      <c r="P24" s="166"/>
      <c r="Q24" s="172"/>
      <c r="R24" s="172"/>
      <c r="S24" s="166"/>
      <c r="Z24">
        <v>0</v>
      </c>
    </row>
    <row r="25" spans="1:26" ht="24.95" customHeight="1" x14ac:dyDescent="0.25">
      <c r="A25" s="170"/>
      <c r="B25" s="167" t="s">
        <v>123</v>
      </c>
      <c r="C25" s="171" t="s">
        <v>603</v>
      </c>
      <c r="D25" s="167" t="s">
        <v>604</v>
      </c>
      <c r="E25" s="167" t="s">
        <v>172</v>
      </c>
      <c r="F25" s="168">
        <v>110</v>
      </c>
      <c r="G25" s="169"/>
      <c r="H25" s="169"/>
      <c r="I25" s="169">
        <f t="shared" si="0"/>
        <v>0</v>
      </c>
      <c r="J25" s="167">
        <f t="shared" si="1"/>
        <v>324.5</v>
      </c>
      <c r="K25" s="1">
        <f t="shared" si="2"/>
        <v>0</v>
      </c>
      <c r="L25" s="1">
        <f t="shared" si="3"/>
        <v>0</v>
      </c>
      <c r="M25" s="1"/>
      <c r="N25" s="1">
        <v>2.95</v>
      </c>
      <c r="O25" s="1"/>
      <c r="P25" s="166"/>
      <c r="Q25" s="172"/>
      <c r="R25" s="172"/>
      <c r="S25" s="166"/>
      <c r="Z25">
        <v>0</v>
      </c>
    </row>
    <row r="26" spans="1:26" ht="24.95" customHeight="1" x14ac:dyDescent="0.25">
      <c r="A26" s="170"/>
      <c r="B26" s="167" t="s">
        <v>605</v>
      </c>
      <c r="C26" s="171" t="s">
        <v>606</v>
      </c>
      <c r="D26" s="167" t="s">
        <v>607</v>
      </c>
      <c r="E26" s="167" t="s">
        <v>396</v>
      </c>
      <c r="F26" s="168">
        <v>14</v>
      </c>
      <c r="G26" s="169"/>
      <c r="H26" s="169"/>
      <c r="I26" s="169">
        <f t="shared" si="0"/>
        <v>0</v>
      </c>
      <c r="J26" s="167">
        <f t="shared" si="1"/>
        <v>17.5</v>
      </c>
      <c r="K26" s="1">
        <f t="shared" si="2"/>
        <v>0</v>
      </c>
      <c r="L26" s="1"/>
      <c r="M26" s="1">
        <f>ROUND(F26*(G26),2)</f>
        <v>0</v>
      </c>
      <c r="N26" s="1">
        <v>1.25</v>
      </c>
      <c r="O26" s="1"/>
      <c r="P26" s="166">
        <f>ROUND(F26*(R26),3)</f>
        <v>1.0999999999999999E-2</v>
      </c>
      <c r="Q26" s="172"/>
      <c r="R26" s="172">
        <v>7.5000000000000002E-4</v>
      </c>
      <c r="S26" s="166"/>
      <c r="Z26">
        <v>0</v>
      </c>
    </row>
    <row r="27" spans="1:26" ht="24.95" customHeight="1" x14ac:dyDescent="0.25">
      <c r="A27" s="170"/>
      <c r="B27" s="167" t="s">
        <v>605</v>
      </c>
      <c r="C27" s="171" t="s">
        <v>606</v>
      </c>
      <c r="D27" s="167" t="s">
        <v>608</v>
      </c>
      <c r="E27" s="167" t="s">
        <v>396</v>
      </c>
      <c r="F27" s="168">
        <v>110</v>
      </c>
      <c r="G27" s="169"/>
      <c r="H27" s="169"/>
      <c r="I27" s="169">
        <f t="shared" si="0"/>
        <v>0</v>
      </c>
      <c r="J27" s="167">
        <f t="shared" si="1"/>
        <v>137.5</v>
      </c>
      <c r="K27" s="1">
        <f t="shared" si="2"/>
        <v>0</v>
      </c>
      <c r="L27" s="1"/>
      <c r="M27" s="1">
        <f>ROUND(F27*(G27),2)</f>
        <v>0</v>
      </c>
      <c r="N27" s="1">
        <v>1.25</v>
      </c>
      <c r="O27" s="1"/>
      <c r="P27" s="166">
        <f>ROUND(F27*(R27),3)</f>
        <v>8.3000000000000004E-2</v>
      </c>
      <c r="Q27" s="172"/>
      <c r="R27" s="172">
        <v>7.5000000000000002E-4</v>
      </c>
      <c r="S27" s="166"/>
      <c r="Z27">
        <v>0</v>
      </c>
    </row>
    <row r="28" spans="1:26" ht="35.1" customHeight="1" x14ac:dyDescent="0.25">
      <c r="A28" s="170"/>
      <c r="B28" s="167">
        <v>921</v>
      </c>
      <c r="C28" s="171" t="s">
        <v>567</v>
      </c>
      <c r="D28" s="167" t="s">
        <v>568</v>
      </c>
      <c r="E28" s="167" t="s">
        <v>569</v>
      </c>
      <c r="F28" s="168">
        <v>6</v>
      </c>
      <c r="G28" s="177"/>
      <c r="H28" s="177"/>
      <c r="I28" s="177">
        <f t="shared" si="0"/>
        <v>0</v>
      </c>
      <c r="J28" s="167">
        <f t="shared" si="1"/>
        <v>146.58000000000001</v>
      </c>
      <c r="K28" s="1">
        <f t="shared" si="2"/>
        <v>0</v>
      </c>
      <c r="L28" s="1">
        <f>ROUND(F28*(G28),2)</f>
        <v>0</v>
      </c>
      <c r="M28" s="1"/>
      <c r="N28" s="1">
        <v>24.43</v>
      </c>
      <c r="O28" s="1"/>
      <c r="P28" s="166"/>
      <c r="Q28" s="172"/>
      <c r="R28" s="172"/>
      <c r="S28" s="166"/>
      <c r="Z28">
        <v>0</v>
      </c>
    </row>
    <row r="29" spans="1:26" ht="35.1" customHeight="1" x14ac:dyDescent="0.25">
      <c r="A29" s="170"/>
      <c r="B29" s="167">
        <v>921</v>
      </c>
      <c r="C29" s="171" t="s">
        <v>570</v>
      </c>
      <c r="D29" s="167" t="s">
        <v>571</v>
      </c>
      <c r="E29" s="167" t="s">
        <v>569</v>
      </c>
      <c r="F29" s="168">
        <v>3</v>
      </c>
      <c r="G29" s="177"/>
      <c r="H29" s="177"/>
      <c r="I29" s="177">
        <f t="shared" si="0"/>
        <v>0</v>
      </c>
      <c r="J29" s="167">
        <f t="shared" si="1"/>
        <v>73.290000000000006</v>
      </c>
      <c r="K29" s="1">
        <f t="shared" si="2"/>
        <v>0</v>
      </c>
      <c r="L29" s="1">
        <f>ROUND(F29*(G29),2)</f>
        <v>0</v>
      </c>
      <c r="M29" s="1"/>
      <c r="N29" s="1">
        <v>24.43</v>
      </c>
      <c r="O29" s="1"/>
      <c r="P29" s="166"/>
      <c r="Q29" s="172"/>
      <c r="R29" s="172"/>
      <c r="S29" s="166"/>
      <c r="Z29">
        <v>0</v>
      </c>
    </row>
    <row r="30" spans="1:26" ht="35.1" customHeight="1" x14ac:dyDescent="0.25">
      <c r="A30" s="170"/>
      <c r="B30" s="167">
        <v>921</v>
      </c>
      <c r="C30" s="171" t="s">
        <v>572</v>
      </c>
      <c r="D30" s="167" t="s">
        <v>573</v>
      </c>
      <c r="E30" s="167" t="s">
        <v>569</v>
      </c>
      <c r="F30" s="168">
        <v>10</v>
      </c>
      <c r="G30" s="177"/>
      <c r="H30" s="177"/>
      <c r="I30" s="177">
        <f t="shared" si="0"/>
        <v>0</v>
      </c>
      <c r="J30" s="167">
        <f t="shared" si="1"/>
        <v>244.3</v>
      </c>
      <c r="K30" s="1">
        <f t="shared" si="2"/>
        <v>0</v>
      </c>
      <c r="L30" s="1">
        <f>ROUND(F30*(G30),2)</f>
        <v>0</v>
      </c>
      <c r="M30" s="1"/>
      <c r="N30" s="1">
        <v>24.43</v>
      </c>
      <c r="O30" s="1"/>
      <c r="P30" s="166"/>
      <c r="Q30" s="172"/>
      <c r="R30" s="172"/>
      <c r="S30" s="166"/>
      <c r="Z30">
        <v>0</v>
      </c>
    </row>
    <row r="31" spans="1:26" ht="35.1" customHeight="1" x14ac:dyDescent="0.25">
      <c r="A31" s="170"/>
      <c r="B31" s="167">
        <v>921</v>
      </c>
      <c r="C31" s="171" t="s">
        <v>574</v>
      </c>
      <c r="D31" s="167" t="s">
        <v>575</v>
      </c>
      <c r="E31" s="167" t="s">
        <v>569</v>
      </c>
      <c r="F31" s="168">
        <v>1</v>
      </c>
      <c r="G31" s="177"/>
      <c r="H31" s="177"/>
      <c r="I31" s="177">
        <f t="shared" si="0"/>
        <v>0</v>
      </c>
      <c r="J31" s="167">
        <f t="shared" si="1"/>
        <v>24.43</v>
      </c>
      <c r="K31" s="1">
        <f t="shared" si="2"/>
        <v>0</v>
      </c>
      <c r="L31" s="1">
        <f>ROUND(F31*(G31),2)</f>
        <v>0</v>
      </c>
      <c r="M31" s="1"/>
      <c r="N31" s="1">
        <v>24.43</v>
      </c>
      <c r="O31" s="1"/>
      <c r="P31" s="166"/>
      <c r="Q31" s="172"/>
      <c r="R31" s="172"/>
      <c r="S31" s="166"/>
      <c r="Z31">
        <v>0</v>
      </c>
    </row>
    <row r="32" spans="1:26" ht="35.1" customHeight="1" x14ac:dyDescent="0.25">
      <c r="A32" s="170"/>
      <c r="B32" s="167">
        <v>921</v>
      </c>
      <c r="C32" s="171" t="s">
        <v>576</v>
      </c>
      <c r="D32" s="167" t="s">
        <v>577</v>
      </c>
      <c r="E32" s="167" t="s">
        <v>569</v>
      </c>
      <c r="F32" s="168">
        <v>1</v>
      </c>
      <c r="G32" s="177"/>
      <c r="H32" s="177"/>
      <c r="I32" s="177">
        <f t="shared" si="0"/>
        <v>0</v>
      </c>
      <c r="J32" s="167">
        <f t="shared" si="1"/>
        <v>24.43</v>
      </c>
      <c r="K32" s="1">
        <f t="shared" si="2"/>
        <v>0</v>
      </c>
      <c r="L32" s="1">
        <f>ROUND(F32*(G32),2)</f>
        <v>0</v>
      </c>
      <c r="M32" s="1"/>
      <c r="N32" s="1">
        <v>24.43</v>
      </c>
      <c r="O32" s="1"/>
      <c r="P32" s="166"/>
      <c r="Q32" s="172"/>
      <c r="R32" s="172"/>
      <c r="S32" s="166"/>
      <c r="Z32">
        <v>0</v>
      </c>
    </row>
    <row r="33" spans="1:26" x14ac:dyDescent="0.25">
      <c r="A33" s="155"/>
      <c r="B33" s="155"/>
      <c r="C33" s="155"/>
      <c r="D33" s="155" t="s">
        <v>478</v>
      </c>
      <c r="E33" s="155"/>
      <c r="F33" s="166"/>
      <c r="G33" s="158"/>
      <c r="H33" s="158"/>
      <c r="I33" s="158">
        <f>ROUND((SUM(I10:I32))/1,2)</f>
        <v>0</v>
      </c>
      <c r="J33" s="155"/>
      <c r="K33" s="155"/>
      <c r="L33" s="155">
        <f>ROUND((SUM(L10:L32))/1,2)</f>
        <v>0</v>
      </c>
      <c r="M33" s="155">
        <f>ROUND((SUM(M10:M32))/1,2)</f>
        <v>0</v>
      </c>
      <c r="N33" s="155"/>
      <c r="O33" s="155"/>
      <c r="P33" s="173">
        <f>ROUND((SUM(P10:P32))/1,2)</f>
        <v>0.09</v>
      </c>
      <c r="S33" s="166">
        <f>ROUND((SUM(S10:S32))/1,2)</f>
        <v>0</v>
      </c>
    </row>
    <row r="34" spans="1:26" x14ac:dyDescent="0.25">
      <c r="A34" s="1"/>
      <c r="B34" s="1"/>
      <c r="C34" s="1"/>
      <c r="D34" s="1"/>
      <c r="E34" s="1"/>
      <c r="F34" s="162"/>
      <c r="G34" s="148"/>
      <c r="H34" s="148"/>
      <c r="I34" s="148"/>
      <c r="J34" s="1"/>
      <c r="K34" s="1"/>
      <c r="L34" s="1"/>
      <c r="M34" s="1"/>
      <c r="N34" s="1"/>
      <c r="O34" s="1"/>
      <c r="P34" s="1"/>
      <c r="S34" s="1"/>
    </row>
    <row r="35" spans="1:26" x14ac:dyDescent="0.25">
      <c r="A35" s="155"/>
      <c r="B35" s="155"/>
      <c r="C35" s="155"/>
      <c r="D35" s="2" t="s">
        <v>85</v>
      </c>
      <c r="E35" s="155"/>
      <c r="F35" s="166"/>
      <c r="G35" s="158"/>
      <c r="H35" s="158">
        <f>ROUND((SUM(M9:M34))/2,2)</f>
        <v>0</v>
      </c>
      <c r="I35" s="158">
        <f>ROUND((SUM(I9:I34))/2,2)</f>
        <v>0</v>
      </c>
      <c r="J35" s="155"/>
      <c r="K35" s="155"/>
      <c r="L35" s="155">
        <f>ROUND((SUM(L9:L34))/2,2)</f>
        <v>0</v>
      </c>
      <c r="M35" s="155">
        <f>ROUND((SUM(M9:M34))/2,2)</f>
        <v>0</v>
      </c>
      <c r="N35" s="155"/>
      <c r="O35" s="155"/>
      <c r="P35" s="173">
        <f>ROUND((SUM(P9:P34))/2,2)</f>
        <v>0.09</v>
      </c>
      <c r="S35" s="173">
        <f>ROUND((SUM(S9:S34))/2,2)</f>
        <v>0</v>
      </c>
    </row>
    <row r="36" spans="1:26" x14ac:dyDescent="0.25">
      <c r="A36" s="174"/>
      <c r="B36" s="174"/>
      <c r="C36" s="174"/>
      <c r="D36" s="174" t="s">
        <v>87</v>
      </c>
      <c r="E36" s="174"/>
      <c r="F36" s="175"/>
      <c r="G36" s="176"/>
      <c r="H36" s="176">
        <f>ROUND((SUM(M9:M35))/3,2)</f>
        <v>0</v>
      </c>
      <c r="I36" s="176">
        <f>ROUND((SUM(I9:I35))/3,2)</f>
        <v>0</v>
      </c>
      <c r="J36" s="174"/>
      <c r="K36" s="174">
        <f>ROUND((SUM(K9:K35))/3,2)</f>
        <v>0</v>
      </c>
      <c r="L36" s="174">
        <f>ROUND((SUM(L9:L35))/3,2)</f>
        <v>0</v>
      </c>
      <c r="M36" s="174">
        <f>ROUND((SUM(M9:M35))/3,2)</f>
        <v>0</v>
      </c>
      <c r="N36" s="174"/>
      <c r="O36" s="174"/>
      <c r="P36" s="175">
        <f>ROUND((SUM(P9:P35))/3,2)</f>
        <v>0.09</v>
      </c>
      <c r="S36" s="175">
        <f>ROUND((SUM(S9:S35))/3,2)</f>
        <v>0</v>
      </c>
      <c r="Z36">
        <f>(SUM(Z9:Z35))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ELI - doplnenie</oddHeader>
    <oddFooter>&amp;RStrana &amp;P z &amp;N    &amp;L&amp;7Spracované systémom Systematic®pyramida.wsn,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40" t="s">
        <v>20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21</v>
      </c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'Rekap 13573'!B16</f>
        <v>0</v>
      </c>
      <c r="E16" s="96">
        <f>'Rekap 13573'!C16</f>
        <v>0</v>
      </c>
      <c r="F16" s="105">
        <f>'Rekap 13573'!D16</f>
        <v>0</v>
      </c>
      <c r="G16" s="60">
        <v>6</v>
      </c>
      <c r="H16" s="114"/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>
        <f>'Rekap 13573'!B28</f>
        <v>0</v>
      </c>
      <c r="E17" s="75">
        <f>'Rekap 13573'!C28</f>
        <v>0</v>
      </c>
      <c r="F17" s="80">
        <f>'Rekap 13573'!D28</f>
        <v>0</v>
      </c>
      <c r="G17" s="61">
        <v>7</v>
      </c>
      <c r="H17" s="115" t="s">
        <v>39</v>
      </c>
      <c r="I17" s="128"/>
      <c r="J17" s="126">
        <f>'SO 13573'!Z105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>
        <f>'Rekap 13573'!B32</f>
        <v>0</v>
      </c>
      <c r="E18" s="76">
        <f>'Rekap 13573'!C32</f>
        <v>0</v>
      </c>
      <c r="F18" s="81">
        <f>'Rekap 13573'!D32</f>
        <v>0</v>
      </c>
      <c r="G18" s="61">
        <v>8</v>
      </c>
      <c r="H18" s="115" t="s">
        <v>40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49</v>
      </c>
      <c r="D22" s="86"/>
      <c r="E22" s="88" t="s">
        <v>52</v>
      </c>
      <c r="F22" s="80">
        <f>((F16*U22*0)+(F17*V22*0)+(F18*W22*0))/100</f>
        <v>0</v>
      </c>
      <c r="G22" s="60">
        <v>16</v>
      </c>
      <c r="H22" s="114" t="s">
        <v>55</v>
      </c>
      <c r="I22" s="129" t="s">
        <v>52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50</v>
      </c>
      <c r="D23" s="66"/>
      <c r="E23" s="88" t="s">
        <v>53</v>
      </c>
      <c r="F23" s="81">
        <f>((F16*U23*0)+(F17*V23*0)+(F18*W23*0))/100</f>
        <v>0</v>
      </c>
      <c r="G23" s="61">
        <v>17</v>
      </c>
      <c r="H23" s="115" t="s">
        <v>56</v>
      </c>
      <c r="I23" s="129" t="s">
        <v>52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51</v>
      </c>
      <c r="D24" s="66"/>
      <c r="E24" s="88" t="s">
        <v>52</v>
      </c>
      <c r="F24" s="81">
        <f>((F16*U24*0)+(F17*V24*0)+(F18*W24*0))/100</f>
        <v>0</v>
      </c>
      <c r="G24" s="61">
        <v>18</v>
      </c>
      <c r="H24" s="115" t="s">
        <v>57</v>
      </c>
      <c r="I24" s="129" t="s">
        <v>53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J28-SUM('SO 13573'!K9:'SO 13573'!K104)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SUM('SO 13573'!K9:'SO 13573'!K104)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46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47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02"/>
      <c r="G33" s="110">
        <v>26</v>
      </c>
      <c r="H33" s="141" t="s">
        <v>62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26</v>
      </c>
      <c r="B1" s="143"/>
      <c r="C1" s="143"/>
      <c r="D1" s="144" t="s">
        <v>23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21</v>
      </c>
      <c r="E2" s="143"/>
      <c r="F2" s="143"/>
    </row>
    <row r="3" spans="1:26" x14ac:dyDescent="0.25">
      <c r="A3" s="144" t="s">
        <v>29</v>
      </c>
      <c r="B3" s="143"/>
      <c r="C3" s="143"/>
      <c r="D3" s="144" t="s">
        <v>67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20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68</v>
      </c>
      <c r="B8" s="143"/>
      <c r="C8" s="143"/>
      <c r="D8" s="143"/>
      <c r="E8" s="143"/>
      <c r="F8" s="143"/>
    </row>
    <row r="9" spans="1:26" x14ac:dyDescent="0.25">
      <c r="A9" s="146" t="s">
        <v>64</v>
      </c>
      <c r="B9" s="146" t="s">
        <v>58</v>
      </c>
      <c r="C9" s="146" t="s">
        <v>59</v>
      </c>
      <c r="D9" s="146" t="s">
        <v>36</v>
      </c>
      <c r="E9" s="146" t="s">
        <v>65</v>
      </c>
      <c r="F9" s="146" t="s">
        <v>66</v>
      </c>
    </row>
    <row r="10" spans="1:26" x14ac:dyDescent="0.25">
      <c r="A10" s="153" t="s">
        <v>69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70</v>
      </c>
      <c r="B11" s="156">
        <f>'SO 13573'!L15</f>
        <v>0</v>
      </c>
      <c r="C11" s="156">
        <f>'SO 13573'!M15</f>
        <v>0</v>
      </c>
      <c r="D11" s="156">
        <f>'SO 13573'!I15</f>
        <v>0</v>
      </c>
      <c r="E11" s="157">
        <f>'SO 13573'!P15</f>
        <v>24.24</v>
      </c>
      <c r="F11" s="157">
        <f>'SO 13573'!S15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155" t="s">
        <v>71</v>
      </c>
      <c r="B12" s="156">
        <f>'SO 13573'!L21</f>
        <v>0</v>
      </c>
      <c r="C12" s="156">
        <f>'SO 13573'!M21</f>
        <v>0</v>
      </c>
      <c r="D12" s="156">
        <f>'SO 13573'!I21</f>
        <v>0</v>
      </c>
      <c r="E12" s="157">
        <f>'SO 13573'!P21</f>
        <v>0.25</v>
      </c>
      <c r="F12" s="157">
        <f>'SO 13573'!S21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55" t="s">
        <v>72</v>
      </c>
      <c r="B13" s="156">
        <f>'SO 13573'!L31</f>
        <v>0</v>
      </c>
      <c r="C13" s="156">
        <f>'SO 13573'!M31</f>
        <v>0</v>
      </c>
      <c r="D13" s="156">
        <f>'SO 13573'!I31</f>
        <v>0</v>
      </c>
      <c r="E13" s="157">
        <f>'SO 13573'!P31</f>
        <v>9.5500000000000007</v>
      </c>
      <c r="F13" s="157">
        <f>'SO 13573'!S31</f>
        <v>0</v>
      </c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A14" s="155" t="s">
        <v>73</v>
      </c>
      <c r="B14" s="156">
        <f>'SO 13573'!L42</f>
        <v>0</v>
      </c>
      <c r="C14" s="156">
        <f>'SO 13573'!M42</f>
        <v>0</v>
      </c>
      <c r="D14" s="156">
        <f>'SO 13573'!I42</f>
        <v>0</v>
      </c>
      <c r="E14" s="157">
        <f>'SO 13573'!P42</f>
        <v>0.94</v>
      </c>
      <c r="F14" s="157">
        <f>'SO 13573'!S42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155" t="s">
        <v>74</v>
      </c>
      <c r="B15" s="156">
        <f>'SO 13573'!L46</f>
        <v>0</v>
      </c>
      <c r="C15" s="156">
        <f>'SO 13573'!M46</f>
        <v>0</v>
      </c>
      <c r="D15" s="156">
        <f>'SO 13573'!I46</f>
        <v>0</v>
      </c>
      <c r="E15" s="157">
        <f>'SO 13573'!P46</f>
        <v>0</v>
      </c>
      <c r="F15" s="157">
        <f>'SO 13573'!S46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2" t="s">
        <v>69</v>
      </c>
      <c r="B16" s="158">
        <f>'SO 13573'!L48</f>
        <v>0</v>
      </c>
      <c r="C16" s="158">
        <f>'SO 13573'!M48</f>
        <v>0</v>
      </c>
      <c r="D16" s="158">
        <f>'SO 13573'!I48</f>
        <v>0</v>
      </c>
      <c r="E16" s="159">
        <f>'SO 13573'!P48</f>
        <v>34.979999999999997</v>
      </c>
      <c r="F16" s="159">
        <f>'SO 13573'!S48</f>
        <v>0</v>
      </c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x14ac:dyDescent="0.25">
      <c r="A17" s="1"/>
      <c r="B17" s="148"/>
      <c r="C17" s="148"/>
      <c r="D17" s="148"/>
      <c r="E17" s="147"/>
      <c r="F17" s="147"/>
    </row>
    <row r="18" spans="1:26" x14ac:dyDescent="0.25">
      <c r="A18" s="2" t="s">
        <v>75</v>
      </c>
      <c r="B18" s="158"/>
      <c r="C18" s="156"/>
      <c r="D18" s="156"/>
      <c r="E18" s="157"/>
      <c r="F18" s="157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x14ac:dyDescent="0.25">
      <c r="A19" s="155" t="s">
        <v>76</v>
      </c>
      <c r="B19" s="156">
        <f>'SO 13573'!L54</f>
        <v>0</v>
      </c>
      <c r="C19" s="156">
        <f>'SO 13573'!M54</f>
        <v>0</v>
      </c>
      <c r="D19" s="156">
        <f>'SO 13573'!I54</f>
        <v>0</v>
      </c>
      <c r="E19" s="157">
        <f>'SO 13573'!P54</f>
        <v>0</v>
      </c>
      <c r="F19" s="157">
        <f>'SO 13573'!S54</f>
        <v>0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x14ac:dyDescent="0.25">
      <c r="A20" s="155" t="s">
        <v>77</v>
      </c>
      <c r="B20" s="156" t="e">
        <f>'SO 13573'!#REF!</f>
        <v>#REF!</v>
      </c>
      <c r="C20" s="156" t="e">
        <f>'SO 13573'!#REF!</f>
        <v>#REF!</v>
      </c>
      <c r="D20" s="156" t="e">
        <f>'SO 13573'!#REF!</f>
        <v>#REF!</v>
      </c>
      <c r="E20" s="157" t="e">
        <f>'SO 13573'!#REF!</f>
        <v>#REF!</v>
      </c>
      <c r="F20" s="157" t="e">
        <f>'SO 13573'!#REF!</f>
        <v>#REF!</v>
      </c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</row>
    <row r="21" spans="1:26" x14ac:dyDescent="0.25">
      <c r="A21" s="155" t="s">
        <v>78</v>
      </c>
      <c r="B21" s="156">
        <f>'SO 13573'!L62</f>
        <v>0</v>
      </c>
      <c r="C21" s="156">
        <f>'SO 13573'!M62</f>
        <v>0</v>
      </c>
      <c r="D21" s="156">
        <f>'SO 13573'!I62</f>
        <v>0</v>
      </c>
      <c r="E21" s="157">
        <f>'SO 13573'!P62</f>
        <v>0</v>
      </c>
      <c r="F21" s="157">
        <f>'SO 13573'!S62</f>
        <v>0</v>
      </c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x14ac:dyDescent="0.25">
      <c r="A22" s="155" t="s">
        <v>79</v>
      </c>
      <c r="B22" s="156">
        <f>'SO 13573'!L67</f>
        <v>0</v>
      </c>
      <c r="C22" s="156">
        <f>'SO 13573'!M67</f>
        <v>0</v>
      </c>
      <c r="D22" s="156">
        <f>'SO 13573'!I67</f>
        <v>0</v>
      </c>
      <c r="E22" s="157">
        <f>'SO 13573'!P67</f>
        <v>0.01</v>
      </c>
      <c r="F22" s="157">
        <f>'SO 13573'!S67</f>
        <v>0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</row>
    <row r="23" spans="1:26" x14ac:dyDescent="0.25">
      <c r="A23" s="155" t="s">
        <v>80</v>
      </c>
      <c r="B23" s="156">
        <f>'SO 13573'!L73</f>
        <v>0</v>
      </c>
      <c r="C23" s="156">
        <f>'SO 13573'!M73</f>
        <v>0</v>
      </c>
      <c r="D23" s="156">
        <f>'SO 13573'!I73</f>
        <v>0</v>
      </c>
      <c r="E23" s="157">
        <f>'SO 13573'!P73</f>
        <v>0.46</v>
      </c>
      <c r="F23" s="157">
        <f>'SO 13573'!S73</f>
        <v>0</v>
      </c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</row>
    <row r="24" spans="1:26" x14ac:dyDescent="0.25">
      <c r="A24" s="155" t="s">
        <v>81</v>
      </c>
      <c r="B24" s="156">
        <f>'SO 13573'!L79</f>
        <v>0</v>
      </c>
      <c r="C24" s="156">
        <f>'SO 13573'!M79</f>
        <v>0</v>
      </c>
      <c r="D24" s="156">
        <f>'SO 13573'!I79</f>
        <v>0</v>
      </c>
      <c r="E24" s="157">
        <f>'SO 13573'!P79</f>
        <v>0.22</v>
      </c>
      <c r="F24" s="157">
        <f>'SO 13573'!S79</f>
        <v>0</v>
      </c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</row>
    <row r="25" spans="1:26" x14ac:dyDescent="0.25">
      <c r="A25" s="155" t="s">
        <v>82</v>
      </c>
      <c r="B25" s="156">
        <f>'SO 13573'!L85</f>
        <v>0</v>
      </c>
      <c r="C25" s="156">
        <f>'SO 13573'!M85</f>
        <v>0</v>
      </c>
      <c r="D25" s="156">
        <f>'SO 13573'!I85</f>
        <v>0</v>
      </c>
      <c r="E25" s="157">
        <f>'SO 13573'!P85</f>
        <v>17.170000000000002</v>
      </c>
      <c r="F25" s="157">
        <f>'SO 13573'!S85</f>
        <v>0</v>
      </c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</row>
    <row r="26" spans="1:26" x14ac:dyDescent="0.25">
      <c r="A26" s="155" t="s">
        <v>83</v>
      </c>
      <c r="B26" s="156">
        <f>'SO 13573'!L91</f>
        <v>0</v>
      </c>
      <c r="C26" s="156">
        <f>'SO 13573'!M91</f>
        <v>0</v>
      </c>
      <c r="D26" s="156">
        <f>'SO 13573'!I91</f>
        <v>0</v>
      </c>
      <c r="E26" s="157">
        <f>'SO 13573'!P91</f>
        <v>0</v>
      </c>
      <c r="F26" s="157">
        <f>'SO 13573'!S91</f>
        <v>0</v>
      </c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</row>
    <row r="27" spans="1:26" x14ac:dyDescent="0.25">
      <c r="A27" s="155" t="s">
        <v>84</v>
      </c>
      <c r="B27" s="156">
        <f>'SO 13573'!L95</f>
        <v>0</v>
      </c>
      <c r="C27" s="156">
        <f>'SO 13573'!M95</f>
        <v>0</v>
      </c>
      <c r="D27" s="156">
        <f>'SO 13573'!I95</f>
        <v>0</v>
      </c>
      <c r="E27" s="157">
        <f>'SO 13573'!P95</f>
        <v>0.2</v>
      </c>
      <c r="F27" s="157">
        <f>'SO 13573'!S95</f>
        <v>0</v>
      </c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</row>
    <row r="28" spans="1:26" x14ac:dyDescent="0.25">
      <c r="A28" s="2" t="s">
        <v>75</v>
      </c>
      <c r="B28" s="158">
        <f>'SO 13573'!L97</f>
        <v>0</v>
      </c>
      <c r="C28" s="158">
        <f>'SO 13573'!M97</f>
        <v>0</v>
      </c>
      <c r="D28" s="158">
        <f>'SO 13573'!I97</f>
        <v>0</v>
      </c>
      <c r="E28" s="159">
        <f>'SO 13573'!P97</f>
        <v>18.059999999999999</v>
      </c>
      <c r="F28" s="159">
        <f>'SO 13573'!S97</f>
        <v>0</v>
      </c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</row>
    <row r="29" spans="1:26" x14ac:dyDescent="0.25">
      <c r="A29" s="1"/>
      <c r="B29" s="148"/>
      <c r="C29" s="148"/>
      <c r="D29" s="148"/>
      <c r="E29" s="147"/>
      <c r="F29" s="147"/>
    </row>
    <row r="30" spans="1:26" x14ac:dyDescent="0.25">
      <c r="A30" s="2" t="s">
        <v>85</v>
      </c>
      <c r="B30" s="158"/>
      <c r="C30" s="156"/>
      <c r="D30" s="156"/>
      <c r="E30" s="157"/>
      <c r="F30" s="157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</row>
    <row r="31" spans="1:26" x14ac:dyDescent="0.25">
      <c r="A31" s="155" t="s">
        <v>86</v>
      </c>
      <c r="B31" s="156">
        <f>'SO 13573'!L102</f>
        <v>0</v>
      </c>
      <c r="C31" s="156">
        <f>'SO 13573'!M102</f>
        <v>0</v>
      </c>
      <c r="D31" s="156">
        <f>'SO 13573'!I102</f>
        <v>0</v>
      </c>
      <c r="E31" s="157">
        <f>'SO 13573'!P102</f>
        <v>0</v>
      </c>
      <c r="F31" s="157">
        <f>'SO 13573'!S102</f>
        <v>0</v>
      </c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</row>
    <row r="32" spans="1:26" x14ac:dyDescent="0.25">
      <c r="A32" s="2" t="s">
        <v>85</v>
      </c>
      <c r="B32" s="158">
        <f>'SO 13573'!L104</f>
        <v>0</v>
      </c>
      <c r="C32" s="158">
        <f>'SO 13573'!M104</f>
        <v>0</v>
      </c>
      <c r="D32" s="158">
        <f>'SO 13573'!I104</f>
        <v>0</v>
      </c>
      <c r="E32" s="159">
        <f>'SO 13573'!P104</f>
        <v>0</v>
      </c>
      <c r="F32" s="159">
        <f>'SO 13573'!S104</f>
        <v>0</v>
      </c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</row>
    <row r="33" spans="1:26" x14ac:dyDescent="0.25">
      <c r="A33" s="1"/>
      <c r="B33" s="148"/>
      <c r="C33" s="148"/>
      <c r="D33" s="148"/>
      <c r="E33" s="147"/>
      <c r="F33" s="147"/>
    </row>
    <row r="34" spans="1:26" x14ac:dyDescent="0.25">
      <c r="A34" s="2" t="s">
        <v>87</v>
      </c>
      <c r="B34" s="158">
        <f>'SO 13573'!L105</f>
        <v>0</v>
      </c>
      <c r="C34" s="158">
        <f>'SO 13573'!M105</f>
        <v>0</v>
      </c>
      <c r="D34" s="158">
        <f>'SO 13573'!I105</f>
        <v>0</v>
      </c>
      <c r="E34" s="159">
        <f>'SO 13573'!P105</f>
        <v>53.04</v>
      </c>
      <c r="F34" s="159">
        <f>'SO 13573'!S105</f>
        <v>0</v>
      </c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</row>
    <row r="35" spans="1:26" x14ac:dyDescent="0.25">
      <c r="A35" s="1"/>
      <c r="B35" s="148"/>
      <c r="C35" s="148"/>
      <c r="D35" s="148"/>
      <c r="E35" s="147"/>
      <c r="F35" s="147"/>
    </row>
    <row r="36" spans="1:26" x14ac:dyDescent="0.25">
      <c r="A36" s="1"/>
      <c r="B36" s="148"/>
      <c r="C36" s="148"/>
      <c r="D36" s="148"/>
      <c r="E36" s="147"/>
      <c r="F36" s="147"/>
    </row>
    <row r="37" spans="1:26" x14ac:dyDescent="0.25">
      <c r="A37" s="1"/>
      <c r="B37" s="148"/>
      <c r="C37" s="148"/>
      <c r="D37" s="148"/>
      <c r="E37" s="147"/>
      <c r="F37" s="147"/>
    </row>
    <row r="38" spans="1:26" x14ac:dyDescent="0.25">
      <c r="A38" s="1"/>
      <c r="B38" s="148"/>
      <c r="C38" s="148"/>
      <c r="D38" s="148"/>
      <c r="E38" s="147"/>
      <c r="F38" s="147"/>
    </row>
    <row r="39" spans="1:26" x14ac:dyDescent="0.25">
      <c r="A39" s="1"/>
      <c r="B39" s="148"/>
      <c r="C39" s="148"/>
      <c r="D39" s="148"/>
      <c r="E39" s="147"/>
      <c r="F39" s="147"/>
    </row>
    <row r="40" spans="1:26" x14ac:dyDescent="0.25">
      <c r="A40" s="1"/>
      <c r="B40" s="148"/>
      <c r="C40" s="148"/>
      <c r="D40" s="148"/>
      <c r="E40" s="147"/>
      <c r="F40" s="147"/>
    </row>
    <row r="41" spans="1:26" x14ac:dyDescent="0.25">
      <c r="A41" s="1"/>
      <c r="B41" s="148"/>
      <c r="C41" s="148"/>
      <c r="D41" s="148"/>
      <c r="E41" s="147"/>
      <c r="F41" s="147"/>
    </row>
    <row r="42" spans="1:26" x14ac:dyDescent="0.25">
      <c r="A42" s="1"/>
      <c r="B42" s="148"/>
      <c r="C42" s="148"/>
      <c r="D42" s="148"/>
      <c r="E42" s="147"/>
      <c r="F42" s="147"/>
    </row>
    <row r="43" spans="1:26" x14ac:dyDescent="0.25">
      <c r="A43" s="1"/>
      <c r="B43" s="148"/>
      <c r="C43" s="148"/>
      <c r="D43" s="148"/>
      <c r="E43" s="147"/>
      <c r="F43" s="147"/>
    </row>
    <row r="44" spans="1:26" x14ac:dyDescent="0.25">
      <c r="A44" s="1"/>
      <c r="B44" s="148"/>
      <c r="C44" s="148"/>
      <c r="D44" s="148"/>
      <c r="E44" s="147"/>
      <c r="F44" s="147"/>
    </row>
    <row r="45" spans="1:26" x14ac:dyDescent="0.25">
      <c r="A45" s="1"/>
      <c r="B45" s="148"/>
      <c r="C45" s="148"/>
      <c r="D45" s="148"/>
      <c r="E45" s="147"/>
      <c r="F45" s="147"/>
    </row>
    <row r="46" spans="1:26" x14ac:dyDescent="0.25">
      <c r="A46" s="1"/>
      <c r="B46" s="148"/>
      <c r="C46" s="148"/>
      <c r="D46" s="148"/>
      <c r="E46" s="147"/>
      <c r="F46" s="147"/>
    </row>
    <row r="47" spans="1:26" x14ac:dyDescent="0.25">
      <c r="A47" s="1"/>
      <c r="B47" s="148"/>
      <c r="C47" s="148"/>
      <c r="D47" s="148"/>
      <c r="E47" s="147"/>
      <c r="F47" s="147"/>
    </row>
    <row r="48" spans="1:2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workbookViewId="0">
      <pane ySplit="8" topLeftCell="A45" activePane="bottomLeft" state="frozen"/>
      <selection pane="bottomLeft" activeCell="B67" sqref="B67:AA69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26</v>
      </c>
      <c r="C1" s="3"/>
      <c r="D1" s="3"/>
      <c r="E1" s="5" t="s">
        <v>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31</v>
      </c>
      <c r="C2" s="3"/>
      <c r="D2" s="3"/>
      <c r="E2" s="5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29</v>
      </c>
      <c r="C3" s="3"/>
      <c r="D3" s="3"/>
      <c r="E3" s="5" t="s">
        <v>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88</v>
      </c>
      <c r="B8" s="163" t="s">
        <v>89</v>
      </c>
      <c r="C8" s="163" t="s">
        <v>90</v>
      </c>
      <c r="D8" s="163" t="s">
        <v>91</v>
      </c>
      <c r="E8" s="163" t="s">
        <v>92</v>
      </c>
      <c r="F8" s="163" t="s">
        <v>93</v>
      </c>
      <c r="G8" s="163" t="s">
        <v>94</v>
      </c>
      <c r="H8" s="163" t="s">
        <v>59</v>
      </c>
      <c r="I8" s="163" t="s">
        <v>95</v>
      </c>
      <c r="J8" s="163"/>
      <c r="K8" s="163"/>
      <c r="L8" s="163"/>
      <c r="M8" s="163"/>
      <c r="N8" s="163"/>
      <c r="O8" s="163"/>
      <c r="P8" s="163" t="s">
        <v>96</v>
      </c>
      <c r="Q8" s="160"/>
      <c r="R8" s="160"/>
      <c r="S8" s="163" t="s">
        <v>97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69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70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70"/>
      <c r="B11" s="167" t="s">
        <v>98</v>
      </c>
      <c r="C11" s="171" t="s">
        <v>99</v>
      </c>
      <c r="D11" s="167" t="s">
        <v>100</v>
      </c>
      <c r="E11" s="167" t="s">
        <v>101</v>
      </c>
      <c r="F11" s="168">
        <v>24.279</v>
      </c>
      <c r="G11" s="169"/>
      <c r="H11" s="169"/>
      <c r="I11" s="169">
        <f>ROUND(F11*(G11+H11),2)</f>
        <v>0</v>
      </c>
      <c r="J11" s="167">
        <f>ROUND(F11*(N11),2)</f>
        <v>3621.7</v>
      </c>
      <c r="K11" s="1">
        <f>ROUND(F11*(O11),2)</f>
        <v>0</v>
      </c>
      <c r="L11" s="1">
        <f>ROUND(F11*(G11),2)</f>
        <v>0</v>
      </c>
      <c r="M11" s="1"/>
      <c r="N11" s="1">
        <v>149.16999999999999</v>
      </c>
      <c r="O11" s="1"/>
      <c r="P11" s="166">
        <f>ROUND(F11*(R11),3)</f>
        <v>23.027999999999999</v>
      </c>
      <c r="Q11" s="172"/>
      <c r="R11" s="172">
        <v>0.94846472000000004</v>
      </c>
      <c r="S11" s="166"/>
      <c r="Z11">
        <v>0</v>
      </c>
    </row>
    <row r="12" spans="1:26" ht="24.95" customHeight="1" x14ac:dyDescent="0.25">
      <c r="A12" s="170"/>
      <c r="B12" s="167" t="s">
        <v>98</v>
      </c>
      <c r="C12" s="171" t="s">
        <v>102</v>
      </c>
      <c r="D12" s="167" t="s">
        <v>103</v>
      </c>
      <c r="E12" s="167" t="s">
        <v>104</v>
      </c>
      <c r="F12" s="168">
        <v>5</v>
      </c>
      <c r="G12" s="169"/>
      <c r="H12" s="169"/>
      <c r="I12" s="169">
        <f>ROUND(F12*(G12+H12),2)</f>
        <v>0</v>
      </c>
      <c r="J12" s="167">
        <f>ROUND(F12*(N12),2)</f>
        <v>46.5</v>
      </c>
      <c r="K12" s="1">
        <f>ROUND(F12*(O12),2)</f>
        <v>0</v>
      </c>
      <c r="L12" s="1">
        <f>ROUND(F12*(G12),2)</f>
        <v>0</v>
      </c>
      <c r="M12" s="1"/>
      <c r="N12" s="1">
        <v>9.3000000000000007</v>
      </c>
      <c r="O12" s="1"/>
      <c r="P12" s="166">
        <f>ROUND(F12*(R12),3)</f>
        <v>0.35199999999999998</v>
      </c>
      <c r="Q12" s="172"/>
      <c r="R12" s="172">
        <v>7.0300000000000001E-2</v>
      </c>
      <c r="S12" s="166"/>
      <c r="Z12">
        <v>0</v>
      </c>
    </row>
    <row r="13" spans="1:26" ht="24.95" customHeight="1" x14ac:dyDescent="0.25">
      <c r="A13" s="170"/>
      <c r="B13" s="167" t="s">
        <v>98</v>
      </c>
      <c r="C13" s="171" t="s">
        <v>105</v>
      </c>
      <c r="D13" s="167" t="s">
        <v>106</v>
      </c>
      <c r="E13" s="167" t="s">
        <v>107</v>
      </c>
      <c r="F13" s="168">
        <v>4.3499999999999996</v>
      </c>
      <c r="G13" s="169"/>
      <c r="H13" s="169"/>
      <c r="I13" s="169">
        <f>ROUND(F13*(G13+H13),2)</f>
        <v>0</v>
      </c>
      <c r="J13" s="167">
        <f>ROUND(F13*(N13),2)</f>
        <v>84.83</v>
      </c>
      <c r="K13" s="1">
        <f>ROUND(F13*(O13),2)</f>
        <v>0</v>
      </c>
      <c r="L13" s="1">
        <f>ROUND(F13*(G13),2)</f>
        <v>0</v>
      </c>
      <c r="M13" s="1"/>
      <c r="N13" s="1">
        <v>19.5</v>
      </c>
      <c r="O13" s="1"/>
      <c r="P13" s="166">
        <f>ROUND(F13*(R13),3)</f>
        <v>0.51800000000000002</v>
      </c>
      <c r="Q13" s="172"/>
      <c r="R13" s="172">
        <v>0.11907968400000001</v>
      </c>
      <c r="S13" s="166"/>
      <c r="Z13">
        <v>0</v>
      </c>
    </row>
    <row r="14" spans="1:26" ht="24.95" customHeight="1" x14ac:dyDescent="0.25">
      <c r="A14" s="170"/>
      <c r="B14" s="167" t="s">
        <v>108</v>
      </c>
      <c r="C14" s="171" t="s">
        <v>109</v>
      </c>
      <c r="D14" s="167" t="s">
        <v>110</v>
      </c>
      <c r="E14" s="167" t="s">
        <v>104</v>
      </c>
      <c r="F14" s="168">
        <v>5</v>
      </c>
      <c r="G14" s="169"/>
      <c r="H14" s="169"/>
      <c r="I14" s="169">
        <f>ROUND(F14*(G14+H14),2)</f>
        <v>0</v>
      </c>
      <c r="J14" s="167">
        <f>ROUND(F14*(N14),2)</f>
        <v>126.2</v>
      </c>
      <c r="K14" s="1">
        <f>ROUND(F14*(O14),2)</f>
        <v>0</v>
      </c>
      <c r="L14" s="1"/>
      <c r="M14" s="1">
        <f>ROUND(F14*(G14),2)</f>
        <v>0</v>
      </c>
      <c r="N14" s="1">
        <v>25.24</v>
      </c>
      <c r="O14" s="1"/>
      <c r="P14" s="166">
        <f>ROUND(F14*(R14),3)</f>
        <v>0.34</v>
      </c>
      <c r="Q14" s="172"/>
      <c r="R14" s="172">
        <v>6.8000000000000005E-2</v>
      </c>
      <c r="S14" s="166"/>
      <c r="Z14">
        <v>0</v>
      </c>
    </row>
    <row r="15" spans="1:26" x14ac:dyDescent="0.25">
      <c r="A15" s="155"/>
      <c r="B15" s="155"/>
      <c r="C15" s="155"/>
      <c r="D15" s="155" t="s">
        <v>70</v>
      </c>
      <c r="E15" s="155"/>
      <c r="F15" s="166"/>
      <c r="G15" s="158"/>
      <c r="H15" s="158">
        <f>ROUND((SUM(M10:M14))/1,2)</f>
        <v>0</v>
      </c>
      <c r="I15" s="158">
        <f>ROUND((SUM(I10:I14))/1,2)</f>
        <v>0</v>
      </c>
      <c r="J15" s="155"/>
      <c r="K15" s="155"/>
      <c r="L15" s="155">
        <f>ROUND((SUM(L10:L14))/1,2)</f>
        <v>0</v>
      </c>
      <c r="M15" s="155">
        <f>ROUND((SUM(M10:M14))/1,2)</f>
        <v>0</v>
      </c>
      <c r="N15" s="155"/>
      <c r="O15" s="155"/>
      <c r="P15" s="173">
        <f>ROUND((SUM(P10:P14))/1,2)</f>
        <v>24.24</v>
      </c>
      <c r="Q15" s="152"/>
      <c r="R15" s="152"/>
      <c r="S15" s="173">
        <f>ROUND((SUM(S10:S14))/1,2)</f>
        <v>0</v>
      </c>
      <c r="T15" s="152"/>
      <c r="U15" s="152"/>
      <c r="V15" s="152"/>
      <c r="W15" s="152"/>
      <c r="X15" s="152"/>
      <c r="Y15" s="152"/>
      <c r="Z15" s="152"/>
    </row>
    <row r="16" spans="1:26" x14ac:dyDescent="0.25">
      <c r="A16" s="1"/>
      <c r="B16" s="1"/>
      <c r="C16" s="1"/>
      <c r="D16" s="1"/>
      <c r="E16" s="1"/>
      <c r="F16" s="162"/>
      <c r="G16" s="148"/>
      <c r="H16" s="148"/>
      <c r="I16" s="148"/>
      <c r="J16" s="1"/>
      <c r="K16" s="1"/>
      <c r="L16" s="1"/>
      <c r="M16" s="1"/>
      <c r="N16" s="1"/>
      <c r="O16" s="1"/>
      <c r="P16" s="1"/>
      <c r="S16" s="1"/>
    </row>
    <row r="17" spans="1:26" x14ac:dyDescent="0.25">
      <c r="A17" s="155"/>
      <c r="B17" s="155"/>
      <c r="C17" s="155"/>
      <c r="D17" s="155" t="s">
        <v>71</v>
      </c>
      <c r="E17" s="155"/>
      <c r="F17" s="166"/>
      <c r="G17" s="156"/>
      <c r="H17" s="156"/>
      <c r="I17" s="156"/>
      <c r="J17" s="155"/>
      <c r="K17" s="155"/>
      <c r="L17" s="155"/>
      <c r="M17" s="155"/>
      <c r="N17" s="155"/>
      <c r="O17" s="155"/>
      <c r="P17" s="155"/>
      <c r="Q17" s="152"/>
      <c r="R17" s="152"/>
      <c r="S17" s="155"/>
      <c r="T17" s="152"/>
      <c r="U17" s="152"/>
      <c r="V17" s="152"/>
      <c r="W17" s="152"/>
      <c r="X17" s="152"/>
      <c r="Y17" s="152"/>
      <c r="Z17" s="152"/>
    </row>
    <row r="18" spans="1:26" ht="24.95" customHeight="1" x14ac:dyDescent="0.25">
      <c r="A18" s="170"/>
      <c r="B18" s="167" t="s">
        <v>98</v>
      </c>
      <c r="C18" s="171" t="s">
        <v>111</v>
      </c>
      <c r="D18" s="167" t="s">
        <v>112</v>
      </c>
      <c r="E18" s="167" t="s">
        <v>101</v>
      </c>
      <c r="F18" s="168">
        <v>0.109</v>
      </c>
      <c r="G18" s="169"/>
      <c r="H18" s="169"/>
      <c r="I18" s="169">
        <f>ROUND(F18*(G18+H18),2)</f>
        <v>0</v>
      </c>
      <c r="J18" s="167">
        <f>ROUND(F18*(N18),2)</f>
        <v>17.440000000000001</v>
      </c>
      <c r="K18" s="1">
        <f>ROUND(F18*(O18),2)</f>
        <v>0</v>
      </c>
      <c r="L18" s="1">
        <f>ROUND(F18*(G18),2)</f>
        <v>0</v>
      </c>
      <c r="M18" s="1"/>
      <c r="N18" s="1">
        <v>159.99</v>
      </c>
      <c r="O18" s="1"/>
      <c r="P18" s="166">
        <f>ROUND(F18*(R18),3)</f>
        <v>0.24399999999999999</v>
      </c>
      <c r="Q18" s="172"/>
      <c r="R18" s="172">
        <v>2.2396500000000001</v>
      </c>
      <c r="S18" s="166"/>
      <c r="Z18">
        <v>0</v>
      </c>
    </row>
    <row r="19" spans="1:26" ht="24.95" customHeight="1" x14ac:dyDescent="0.25">
      <c r="A19" s="170"/>
      <c r="B19" s="167" t="s">
        <v>98</v>
      </c>
      <c r="C19" s="171" t="s">
        <v>113</v>
      </c>
      <c r="D19" s="167" t="s">
        <v>114</v>
      </c>
      <c r="E19" s="167" t="s">
        <v>107</v>
      </c>
      <c r="F19" s="168">
        <v>0.42</v>
      </c>
      <c r="G19" s="169"/>
      <c r="H19" s="169"/>
      <c r="I19" s="169">
        <f>ROUND(F19*(G19+H19),2)</f>
        <v>0</v>
      </c>
      <c r="J19" s="167">
        <f>ROUND(F19*(N19),2)</f>
        <v>8.56</v>
      </c>
      <c r="K19" s="1">
        <f>ROUND(F19*(O19),2)</f>
        <v>0</v>
      </c>
      <c r="L19" s="1">
        <f>ROUND(F19*(G19),2)</f>
        <v>0</v>
      </c>
      <c r="M19" s="1"/>
      <c r="N19" s="1">
        <v>20.37</v>
      </c>
      <c r="O19" s="1"/>
      <c r="P19" s="166">
        <f>ROUND(F19*(R19),3)</f>
        <v>4.0000000000000001E-3</v>
      </c>
      <c r="Q19" s="172"/>
      <c r="R19" s="172">
        <v>8.4600000000000005E-3</v>
      </c>
      <c r="S19" s="166"/>
      <c r="Z19">
        <v>0</v>
      </c>
    </row>
    <row r="20" spans="1:26" ht="24.95" customHeight="1" x14ac:dyDescent="0.25">
      <c r="A20" s="170"/>
      <c r="B20" s="167" t="s">
        <v>98</v>
      </c>
      <c r="C20" s="171" t="s">
        <v>115</v>
      </c>
      <c r="D20" s="167" t="s">
        <v>116</v>
      </c>
      <c r="E20" s="167" t="s">
        <v>107</v>
      </c>
      <c r="F20" s="168">
        <v>0.42</v>
      </c>
      <c r="G20" s="169"/>
      <c r="H20" s="169"/>
      <c r="I20" s="169">
        <f>ROUND(F20*(G20+H20),2)</f>
        <v>0</v>
      </c>
      <c r="J20" s="167">
        <f>ROUND(F20*(N20),2)</f>
        <v>1.51</v>
      </c>
      <c r="K20" s="1">
        <f>ROUND(F20*(O20),2)</f>
        <v>0</v>
      </c>
      <c r="L20" s="1">
        <f>ROUND(F20*(G20),2)</f>
        <v>0</v>
      </c>
      <c r="M20" s="1"/>
      <c r="N20" s="1">
        <v>3.59</v>
      </c>
      <c r="O20" s="1"/>
      <c r="P20" s="166"/>
      <c r="Q20" s="172"/>
      <c r="R20" s="172"/>
      <c r="S20" s="166"/>
      <c r="Z20">
        <v>0</v>
      </c>
    </row>
    <row r="21" spans="1:26" x14ac:dyDescent="0.25">
      <c r="A21" s="155"/>
      <c r="B21" s="155"/>
      <c r="C21" s="155"/>
      <c r="D21" s="155" t="s">
        <v>71</v>
      </c>
      <c r="E21" s="155"/>
      <c r="F21" s="166"/>
      <c r="G21" s="158"/>
      <c r="H21" s="158">
        <f>ROUND((SUM(M17:M20))/1,2)</f>
        <v>0</v>
      </c>
      <c r="I21" s="158">
        <f>ROUND((SUM(I17:I20))/1,2)</f>
        <v>0</v>
      </c>
      <c r="J21" s="155"/>
      <c r="K21" s="155"/>
      <c r="L21" s="155">
        <f>ROUND((SUM(L17:L20))/1,2)</f>
        <v>0</v>
      </c>
      <c r="M21" s="155">
        <f>ROUND((SUM(M17:M20))/1,2)</f>
        <v>0</v>
      </c>
      <c r="N21" s="155"/>
      <c r="O21" s="155"/>
      <c r="P21" s="173">
        <f>ROUND((SUM(P17:P20))/1,2)</f>
        <v>0.25</v>
      </c>
      <c r="Q21" s="152"/>
      <c r="R21" s="152"/>
      <c r="S21" s="173">
        <f>ROUND((SUM(S17:S20))/1,2)</f>
        <v>0</v>
      </c>
      <c r="T21" s="152"/>
      <c r="U21" s="152"/>
      <c r="V21" s="152"/>
      <c r="W21" s="152"/>
      <c r="X21" s="152"/>
      <c r="Y21" s="152"/>
      <c r="Z21" s="152"/>
    </row>
    <row r="22" spans="1:26" x14ac:dyDescent="0.25">
      <c r="A22" s="1"/>
      <c r="B22" s="1"/>
      <c r="C22" s="1"/>
      <c r="D22" s="1"/>
      <c r="E22" s="1"/>
      <c r="F22" s="162"/>
      <c r="G22" s="148"/>
      <c r="H22" s="148"/>
      <c r="I22" s="148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55"/>
      <c r="B23" s="155"/>
      <c r="C23" s="155"/>
      <c r="D23" s="155" t="s">
        <v>72</v>
      </c>
      <c r="E23" s="155"/>
      <c r="F23" s="166"/>
      <c r="G23" s="156"/>
      <c r="H23" s="156"/>
      <c r="I23" s="156"/>
      <c r="J23" s="155"/>
      <c r="K23" s="155"/>
      <c r="L23" s="155"/>
      <c r="M23" s="155"/>
      <c r="N23" s="155"/>
      <c r="O23" s="155"/>
      <c r="P23" s="155"/>
      <c r="Q23" s="152"/>
      <c r="R23" s="152"/>
      <c r="S23" s="155"/>
      <c r="T23" s="152"/>
      <c r="U23" s="152"/>
      <c r="V23" s="152"/>
      <c r="W23" s="152"/>
      <c r="X23" s="152"/>
      <c r="Y23" s="152"/>
      <c r="Z23" s="152"/>
    </row>
    <row r="24" spans="1:26" ht="24.95" customHeight="1" x14ac:dyDescent="0.25">
      <c r="A24" s="170"/>
      <c r="B24" s="167" t="s">
        <v>98</v>
      </c>
      <c r="C24" s="171" t="s">
        <v>117</v>
      </c>
      <c r="D24" s="167" t="s">
        <v>118</v>
      </c>
      <c r="E24" s="167" t="s">
        <v>107</v>
      </c>
      <c r="F24" s="168">
        <v>232.11199999999999</v>
      </c>
      <c r="G24" s="169"/>
      <c r="H24" s="169"/>
      <c r="I24" s="169">
        <f t="shared" ref="I24:I30" si="0">ROUND(F24*(G24+H24),2)</f>
        <v>0</v>
      </c>
      <c r="J24" s="167">
        <f t="shared" ref="J24:J30" si="1">ROUND(F24*(N24),2)</f>
        <v>3008.17</v>
      </c>
      <c r="K24" s="1">
        <f t="shared" ref="K24:K30" si="2">ROUND(F24*(O24),2)</f>
        <v>0</v>
      </c>
      <c r="L24" s="1">
        <f t="shared" ref="L24:L29" si="3">ROUND(F24*(G24),2)</f>
        <v>0</v>
      </c>
      <c r="M24" s="1"/>
      <c r="N24" s="1">
        <v>12.96</v>
      </c>
      <c r="O24" s="1"/>
      <c r="P24" s="166">
        <f>ROUND(F24*(R24),3)</f>
        <v>9.3539999999999992</v>
      </c>
      <c r="Q24" s="172"/>
      <c r="R24" s="172">
        <v>4.0300000000000002E-2</v>
      </c>
      <c r="S24" s="166"/>
      <c r="Z24">
        <v>0</v>
      </c>
    </row>
    <row r="25" spans="1:26" ht="24.95" customHeight="1" x14ac:dyDescent="0.25">
      <c r="A25" s="170"/>
      <c r="B25" s="167" t="s">
        <v>98</v>
      </c>
      <c r="C25" s="171" t="s">
        <v>119</v>
      </c>
      <c r="D25" s="167" t="s">
        <v>120</v>
      </c>
      <c r="E25" s="167" t="s">
        <v>101</v>
      </c>
      <c r="F25" s="168">
        <v>2.1000000000000001E-2</v>
      </c>
      <c r="G25" s="169"/>
      <c r="H25" s="169"/>
      <c r="I25" s="169">
        <f t="shared" si="0"/>
        <v>0</v>
      </c>
      <c r="J25" s="167">
        <f t="shared" si="1"/>
        <v>2.94</v>
      </c>
      <c r="K25" s="1">
        <f t="shared" si="2"/>
        <v>0</v>
      </c>
      <c r="L25" s="1">
        <f t="shared" si="3"/>
        <v>0</v>
      </c>
      <c r="M25" s="1"/>
      <c r="N25" s="1">
        <v>140.16999999999999</v>
      </c>
      <c r="O25" s="1"/>
      <c r="P25" s="166">
        <f>ROUND(F25*(R25),3)</f>
        <v>4.5999999999999999E-2</v>
      </c>
      <c r="Q25" s="172"/>
      <c r="R25" s="172">
        <v>2.2131099999999999</v>
      </c>
      <c r="S25" s="166"/>
      <c r="Z25">
        <v>0</v>
      </c>
    </row>
    <row r="26" spans="1:26" ht="24.95" customHeight="1" x14ac:dyDescent="0.25">
      <c r="A26" s="170"/>
      <c r="B26" s="167" t="s">
        <v>98</v>
      </c>
      <c r="C26" s="171" t="s">
        <v>121</v>
      </c>
      <c r="D26" s="167" t="s">
        <v>122</v>
      </c>
      <c r="E26" s="167" t="s">
        <v>104</v>
      </c>
      <c r="F26" s="168">
        <v>5</v>
      </c>
      <c r="G26" s="169"/>
      <c r="H26" s="169"/>
      <c r="I26" s="169">
        <f t="shared" si="0"/>
        <v>0</v>
      </c>
      <c r="J26" s="167">
        <f t="shared" si="1"/>
        <v>46.9</v>
      </c>
      <c r="K26" s="1">
        <f t="shared" si="2"/>
        <v>0</v>
      </c>
      <c r="L26" s="1">
        <f t="shared" si="3"/>
        <v>0</v>
      </c>
      <c r="M26" s="1"/>
      <c r="N26" s="1">
        <v>9.3800000000000008</v>
      </c>
      <c r="O26" s="1"/>
      <c r="P26" s="166">
        <f>ROUND(F26*(R26),3)</f>
        <v>8.7999999999999995E-2</v>
      </c>
      <c r="Q26" s="172"/>
      <c r="R26" s="172">
        <v>1.7500000000000002E-2</v>
      </c>
      <c r="S26" s="166"/>
      <c r="Z26">
        <v>0</v>
      </c>
    </row>
    <row r="27" spans="1:26" ht="24.95" customHeight="1" x14ac:dyDescent="0.25">
      <c r="A27" s="170"/>
      <c r="B27" s="167" t="s">
        <v>123</v>
      </c>
      <c r="C27" s="171" t="s">
        <v>124</v>
      </c>
      <c r="D27" s="167" t="s">
        <v>125</v>
      </c>
      <c r="E27" s="167" t="s">
        <v>104</v>
      </c>
      <c r="F27" s="168">
        <v>1</v>
      </c>
      <c r="G27" s="169"/>
      <c r="H27" s="169"/>
      <c r="I27" s="169">
        <f t="shared" si="0"/>
        <v>0</v>
      </c>
      <c r="J27" s="167">
        <f t="shared" si="1"/>
        <v>35</v>
      </c>
      <c r="K27" s="1">
        <f t="shared" si="2"/>
        <v>0</v>
      </c>
      <c r="L27" s="1">
        <f t="shared" si="3"/>
        <v>0</v>
      </c>
      <c r="M27" s="1"/>
      <c r="N27" s="1">
        <v>35</v>
      </c>
      <c r="O27" s="1"/>
      <c r="P27" s="166"/>
      <c r="Q27" s="172"/>
      <c r="R27" s="172"/>
      <c r="S27" s="166"/>
      <c r="Z27">
        <v>0</v>
      </c>
    </row>
    <row r="28" spans="1:26" ht="24.95" customHeight="1" x14ac:dyDescent="0.25">
      <c r="A28" s="170"/>
      <c r="B28" s="167" t="s">
        <v>123</v>
      </c>
      <c r="C28" s="171" t="s">
        <v>126</v>
      </c>
      <c r="D28" s="167" t="s">
        <v>127</v>
      </c>
      <c r="E28" s="167" t="s">
        <v>107</v>
      </c>
      <c r="F28" s="168">
        <v>232.11199999999999</v>
      </c>
      <c r="G28" s="169"/>
      <c r="H28" s="169"/>
      <c r="I28" s="169">
        <f t="shared" si="0"/>
        <v>0</v>
      </c>
      <c r="J28" s="167">
        <f t="shared" si="1"/>
        <v>673.12</v>
      </c>
      <c r="K28" s="1">
        <f t="shared" si="2"/>
        <v>0</v>
      </c>
      <c r="L28" s="1">
        <f t="shared" si="3"/>
        <v>0</v>
      </c>
      <c r="M28" s="1"/>
      <c r="N28" s="1">
        <v>2.9</v>
      </c>
      <c r="O28" s="1"/>
      <c r="P28" s="166"/>
      <c r="Q28" s="172"/>
      <c r="R28" s="172"/>
      <c r="S28" s="166"/>
      <c r="Z28">
        <v>0</v>
      </c>
    </row>
    <row r="29" spans="1:26" ht="24.95" customHeight="1" x14ac:dyDescent="0.25">
      <c r="A29" s="170"/>
      <c r="B29" s="167" t="s">
        <v>123</v>
      </c>
      <c r="C29" s="171" t="s">
        <v>128</v>
      </c>
      <c r="D29" s="167" t="s">
        <v>129</v>
      </c>
      <c r="E29" s="167" t="s">
        <v>107</v>
      </c>
      <c r="F29" s="168">
        <v>232.11199999999999</v>
      </c>
      <c r="G29" s="169"/>
      <c r="H29" s="169"/>
      <c r="I29" s="169">
        <f t="shared" si="0"/>
        <v>0</v>
      </c>
      <c r="J29" s="167">
        <f t="shared" si="1"/>
        <v>1708.34</v>
      </c>
      <c r="K29" s="1">
        <f t="shared" si="2"/>
        <v>0</v>
      </c>
      <c r="L29" s="1">
        <f t="shared" si="3"/>
        <v>0</v>
      </c>
      <c r="M29" s="1"/>
      <c r="N29" s="1">
        <v>7.36</v>
      </c>
      <c r="O29" s="1"/>
      <c r="P29" s="166"/>
      <c r="Q29" s="172"/>
      <c r="R29" s="172"/>
      <c r="S29" s="166"/>
      <c r="Z29">
        <v>0</v>
      </c>
    </row>
    <row r="30" spans="1:26" ht="24.95" customHeight="1" x14ac:dyDescent="0.25">
      <c r="A30" s="170"/>
      <c r="B30" s="167" t="s">
        <v>130</v>
      </c>
      <c r="C30" s="171" t="s">
        <v>131</v>
      </c>
      <c r="D30" s="167" t="s">
        <v>132</v>
      </c>
      <c r="E30" s="167" t="s">
        <v>104</v>
      </c>
      <c r="F30" s="168">
        <v>4</v>
      </c>
      <c r="G30" s="169"/>
      <c r="H30" s="169"/>
      <c r="I30" s="169">
        <f t="shared" si="0"/>
        <v>0</v>
      </c>
      <c r="J30" s="167">
        <f t="shared" si="1"/>
        <v>115.48</v>
      </c>
      <c r="K30" s="1">
        <f t="shared" si="2"/>
        <v>0</v>
      </c>
      <c r="L30" s="1"/>
      <c r="M30" s="1">
        <f>ROUND(F30*(G30),2)</f>
        <v>0</v>
      </c>
      <c r="N30" s="1">
        <v>28.87</v>
      </c>
      <c r="O30" s="1"/>
      <c r="P30" s="166">
        <f>ROUND(F30*(R30),3)</f>
        <v>5.8000000000000003E-2</v>
      </c>
      <c r="Q30" s="172"/>
      <c r="R30" s="172">
        <v>1.46E-2</v>
      </c>
      <c r="S30" s="166"/>
      <c r="Z30">
        <v>0</v>
      </c>
    </row>
    <row r="31" spans="1:26" x14ac:dyDescent="0.25">
      <c r="A31" s="155"/>
      <c r="B31" s="155"/>
      <c r="C31" s="155"/>
      <c r="D31" s="155" t="s">
        <v>72</v>
      </c>
      <c r="E31" s="155"/>
      <c r="F31" s="166"/>
      <c r="G31" s="158"/>
      <c r="H31" s="158">
        <f>ROUND((SUM(M23:M30))/1,2)</f>
        <v>0</v>
      </c>
      <c r="I31" s="158">
        <f>ROUND((SUM(I23:I30))/1,2)</f>
        <v>0</v>
      </c>
      <c r="J31" s="155"/>
      <c r="K31" s="155"/>
      <c r="L31" s="155">
        <f>ROUND((SUM(L23:L30))/1,2)</f>
        <v>0</v>
      </c>
      <c r="M31" s="155">
        <f>ROUND((SUM(M23:M30))/1,2)</f>
        <v>0</v>
      </c>
      <c r="N31" s="155"/>
      <c r="O31" s="155"/>
      <c r="P31" s="173">
        <f>ROUND((SUM(P23:P30))/1,2)</f>
        <v>9.5500000000000007</v>
      </c>
      <c r="Q31" s="152"/>
      <c r="R31" s="152"/>
      <c r="S31" s="173">
        <f>ROUND((SUM(S23:S30))/1,2)</f>
        <v>0</v>
      </c>
      <c r="T31" s="152"/>
      <c r="U31" s="152"/>
      <c r="V31" s="152"/>
      <c r="W31" s="152"/>
      <c r="X31" s="152"/>
      <c r="Y31" s="152"/>
      <c r="Z31" s="152"/>
    </row>
    <row r="32" spans="1:26" x14ac:dyDescent="0.25">
      <c r="A32" s="1"/>
      <c r="B32" s="1"/>
      <c r="C32" s="1"/>
      <c r="D32" s="1"/>
      <c r="E32" s="1"/>
      <c r="F32" s="162"/>
      <c r="G32" s="148"/>
      <c r="H32" s="148"/>
      <c r="I32" s="148"/>
      <c r="J32" s="1"/>
      <c r="K32" s="1"/>
      <c r="L32" s="1"/>
      <c r="M32" s="1"/>
      <c r="N32" s="1"/>
      <c r="O32" s="1"/>
      <c r="P32" s="1"/>
      <c r="S32" s="1"/>
    </row>
    <row r="33" spans="1:26" x14ac:dyDescent="0.25">
      <c r="A33" s="155"/>
      <c r="B33" s="155"/>
      <c r="C33" s="155"/>
      <c r="D33" s="155" t="s">
        <v>73</v>
      </c>
      <c r="E33" s="155"/>
      <c r="F33" s="166"/>
      <c r="G33" s="156"/>
      <c r="H33" s="156"/>
      <c r="I33" s="156"/>
      <c r="J33" s="155"/>
      <c r="K33" s="155"/>
      <c r="L33" s="155"/>
      <c r="M33" s="155"/>
      <c r="N33" s="155"/>
      <c r="O33" s="155"/>
      <c r="P33" s="155"/>
      <c r="Q33" s="152"/>
      <c r="R33" s="152"/>
      <c r="S33" s="155"/>
      <c r="T33" s="152"/>
      <c r="U33" s="152"/>
      <c r="V33" s="152"/>
      <c r="W33" s="152"/>
      <c r="X33" s="152"/>
      <c r="Y33" s="152"/>
      <c r="Z33" s="152"/>
    </row>
    <row r="34" spans="1:26" ht="24.95" customHeight="1" x14ac:dyDescent="0.25">
      <c r="A34" s="170"/>
      <c r="B34" s="167" t="s">
        <v>133</v>
      </c>
      <c r="C34" s="171" t="s">
        <v>134</v>
      </c>
      <c r="D34" s="167" t="s">
        <v>135</v>
      </c>
      <c r="E34" s="167" t="s">
        <v>107</v>
      </c>
      <c r="F34" s="168">
        <v>594.65</v>
      </c>
      <c r="G34" s="169"/>
      <c r="H34" s="169"/>
      <c r="I34" s="169">
        <f t="shared" ref="I34:I41" si="4">ROUND(F34*(G34+H34),2)</f>
        <v>0</v>
      </c>
      <c r="J34" s="167">
        <f t="shared" ref="J34:J41" si="5">ROUND(F34*(N34),2)</f>
        <v>1337.96</v>
      </c>
      <c r="K34" s="1">
        <f t="shared" ref="K34:K41" si="6">ROUND(F34*(O34),2)</f>
        <v>0</v>
      </c>
      <c r="L34" s="1">
        <f t="shared" ref="L34:L41" si="7">ROUND(F34*(G34),2)</f>
        <v>0</v>
      </c>
      <c r="M34" s="1"/>
      <c r="N34" s="1">
        <v>2.25</v>
      </c>
      <c r="O34" s="1"/>
      <c r="P34" s="166">
        <f>ROUND(F34*(R34),3)</f>
        <v>0.91</v>
      </c>
      <c r="Q34" s="172"/>
      <c r="R34" s="172">
        <v>1.5300000000000001E-3</v>
      </c>
      <c r="S34" s="166"/>
      <c r="Z34">
        <v>0</v>
      </c>
    </row>
    <row r="35" spans="1:26" ht="24.95" customHeight="1" x14ac:dyDescent="0.25">
      <c r="A35" s="170"/>
      <c r="B35" s="167" t="s">
        <v>98</v>
      </c>
      <c r="C35" s="171" t="s">
        <v>136</v>
      </c>
      <c r="D35" s="167" t="s">
        <v>137</v>
      </c>
      <c r="E35" s="167" t="s">
        <v>107</v>
      </c>
      <c r="F35" s="168">
        <v>594.65</v>
      </c>
      <c r="G35" s="169"/>
      <c r="H35" s="169"/>
      <c r="I35" s="169">
        <f t="shared" si="4"/>
        <v>0</v>
      </c>
      <c r="J35" s="167">
        <f t="shared" si="5"/>
        <v>1861.25</v>
      </c>
      <c r="K35" s="1">
        <f t="shared" si="6"/>
        <v>0</v>
      </c>
      <c r="L35" s="1">
        <f t="shared" si="7"/>
        <v>0</v>
      </c>
      <c r="M35" s="1"/>
      <c r="N35" s="1">
        <v>3.13</v>
      </c>
      <c r="O35" s="1"/>
      <c r="P35" s="166">
        <f>ROUND(F35*(R35),3)</f>
        <v>0.03</v>
      </c>
      <c r="Q35" s="172"/>
      <c r="R35" s="172">
        <v>5.0000000000000002E-5</v>
      </c>
      <c r="S35" s="166"/>
      <c r="Z35">
        <v>0</v>
      </c>
    </row>
    <row r="36" spans="1:26" ht="24.95" customHeight="1" x14ac:dyDescent="0.25">
      <c r="A36" s="170"/>
      <c r="B36" s="167" t="s">
        <v>138</v>
      </c>
      <c r="C36" s="171" t="s">
        <v>139</v>
      </c>
      <c r="D36" s="167" t="s">
        <v>140</v>
      </c>
      <c r="E36" s="167" t="s">
        <v>107</v>
      </c>
      <c r="F36" s="168">
        <v>4.0599999999999996</v>
      </c>
      <c r="G36" s="169"/>
      <c r="H36" s="169"/>
      <c r="I36" s="169">
        <f t="shared" si="4"/>
        <v>0</v>
      </c>
      <c r="J36" s="167">
        <f t="shared" si="5"/>
        <v>10.72</v>
      </c>
      <c r="K36" s="1">
        <f t="shared" si="6"/>
        <v>0</v>
      </c>
      <c r="L36" s="1">
        <f t="shared" si="7"/>
        <v>0</v>
      </c>
      <c r="M36" s="1"/>
      <c r="N36" s="1">
        <v>2.64</v>
      </c>
      <c r="O36" s="1"/>
      <c r="P36" s="166"/>
      <c r="Q36" s="172"/>
      <c r="R36" s="172"/>
      <c r="S36" s="166"/>
      <c r="Z36">
        <v>0</v>
      </c>
    </row>
    <row r="37" spans="1:26" ht="24.95" customHeight="1" x14ac:dyDescent="0.25">
      <c r="A37" s="170"/>
      <c r="B37" s="167" t="s">
        <v>138</v>
      </c>
      <c r="C37" s="171" t="s">
        <v>141</v>
      </c>
      <c r="D37" s="167" t="s">
        <v>142</v>
      </c>
      <c r="E37" s="167" t="s">
        <v>143</v>
      </c>
      <c r="F37" s="168">
        <v>0.46700000000000003</v>
      </c>
      <c r="G37" s="169"/>
      <c r="H37" s="169"/>
      <c r="I37" s="169">
        <f t="shared" si="4"/>
        <v>0</v>
      </c>
      <c r="J37" s="167">
        <f t="shared" si="5"/>
        <v>5.08</v>
      </c>
      <c r="K37" s="1">
        <f t="shared" si="6"/>
        <v>0</v>
      </c>
      <c r="L37" s="1">
        <f t="shared" si="7"/>
        <v>0</v>
      </c>
      <c r="M37" s="1"/>
      <c r="N37" s="1">
        <v>10.87</v>
      </c>
      <c r="O37" s="1"/>
      <c r="P37" s="166"/>
      <c r="Q37" s="172"/>
      <c r="R37" s="172"/>
      <c r="S37" s="166"/>
      <c r="Z37">
        <v>0</v>
      </c>
    </row>
    <row r="38" spans="1:26" ht="24.95" customHeight="1" x14ac:dyDescent="0.25">
      <c r="A38" s="170"/>
      <c r="B38" s="167" t="s">
        <v>138</v>
      </c>
      <c r="C38" s="171" t="s">
        <v>144</v>
      </c>
      <c r="D38" s="167" t="s">
        <v>145</v>
      </c>
      <c r="E38" s="167" t="s">
        <v>143</v>
      </c>
      <c r="F38" s="168">
        <v>4.2030000000000003</v>
      </c>
      <c r="G38" s="169"/>
      <c r="H38" s="169"/>
      <c r="I38" s="169">
        <f t="shared" si="4"/>
        <v>0</v>
      </c>
      <c r="J38" s="167">
        <f t="shared" si="5"/>
        <v>1.6</v>
      </c>
      <c r="K38" s="1">
        <f t="shared" si="6"/>
        <v>0</v>
      </c>
      <c r="L38" s="1">
        <f t="shared" si="7"/>
        <v>0</v>
      </c>
      <c r="M38" s="1"/>
      <c r="N38" s="1">
        <v>0.38</v>
      </c>
      <c r="O38" s="1"/>
      <c r="P38" s="166"/>
      <c r="Q38" s="172"/>
      <c r="R38" s="172"/>
      <c r="S38" s="166"/>
      <c r="Z38">
        <v>0</v>
      </c>
    </row>
    <row r="39" spans="1:26" ht="24.95" customHeight="1" x14ac:dyDescent="0.25">
      <c r="A39" s="170"/>
      <c r="B39" s="167" t="s">
        <v>138</v>
      </c>
      <c r="C39" s="171" t="s">
        <v>146</v>
      </c>
      <c r="D39" s="167" t="s">
        <v>147</v>
      </c>
      <c r="E39" s="167" t="s">
        <v>143</v>
      </c>
      <c r="F39" s="168">
        <v>0.46700000000000003</v>
      </c>
      <c r="G39" s="169"/>
      <c r="H39" s="169"/>
      <c r="I39" s="169">
        <f t="shared" si="4"/>
        <v>0</v>
      </c>
      <c r="J39" s="167">
        <f t="shared" si="5"/>
        <v>3.32</v>
      </c>
      <c r="K39" s="1">
        <f t="shared" si="6"/>
        <v>0</v>
      </c>
      <c r="L39" s="1">
        <f t="shared" si="7"/>
        <v>0</v>
      </c>
      <c r="M39" s="1"/>
      <c r="N39" s="1">
        <v>7.11</v>
      </c>
      <c r="O39" s="1"/>
      <c r="P39" s="166"/>
      <c r="Q39" s="172"/>
      <c r="R39" s="172"/>
      <c r="S39" s="166"/>
      <c r="Z39">
        <v>0</v>
      </c>
    </row>
    <row r="40" spans="1:26" ht="24.95" customHeight="1" x14ac:dyDescent="0.25">
      <c r="A40" s="170"/>
      <c r="B40" s="167" t="s">
        <v>138</v>
      </c>
      <c r="C40" s="171" t="s">
        <v>148</v>
      </c>
      <c r="D40" s="167" t="s">
        <v>149</v>
      </c>
      <c r="E40" s="167" t="s">
        <v>143</v>
      </c>
      <c r="F40" s="168">
        <v>2.335</v>
      </c>
      <c r="G40" s="169"/>
      <c r="H40" s="169"/>
      <c r="I40" s="169">
        <f t="shared" si="4"/>
        <v>0</v>
      </c>
      <c r="J40" s="167">
        <f t="shared" si="5"/>
        <v>1.87</v>
      </c>
      <c r="K40" s="1">
        <f t="shared" si="6"/>
        <v>0</v>
      </c>
      <c r="L40" s="1">
        <f t="shared" si="7"/>
        <v>0</v>
      </c>
      <c r="M40" s="1"/>
      <c r="N40" s="1">
        <v>0.8</v>
      </c>
      <c r="O40" s="1"/>
      <c r="P40" s="166"/>
      <c r="Q40" s="172"/>
      <c r="R40" s="172"/>
      <c r="S40" s="166"/>
      <c r="Z40">
        <v>0</v>
      </c>
    </row>
    <row r="41" spans="1:26" ht="24.95" customHeight="1" x14ac:dyDescent="0.25">
      <c r="A41" s="170"/>
      <c r="B41" s="167" t="s">
        <v>138</v>
      </c>
      <c r="C41" s="171" t="s">
        <v>150</v>
      </c>
      <c r="D41" s="167" t="s">
        <v>151</v>
      </c>
      <c r="E41" s="167" t="s">
        <v>143</v>
      </c>
      <c r="F41" s="168">
        <v>0.46700000000000003</v>
      </c>
      <c r="G41" s="169"/>
      <c r="H41" s="169"/>
      <c r="I41" s="169">
        <f t="shared" si="4"/>
        <v>0</v>
      </c>
      <c r="J41" s="167">
        <f t="shared" si="5"/>
        <v>9.34</v>
      </c>
      <c r="K41" s="1">
        <f t="shared" si="6"/>
        <v>0</v>
      </c>
      <c r="L41" s="1">
        <f t="shared" si="7"/>
        <v>0</v>
      </c>
      <c r="M41" s="1"/>
      <c r="N41" s="1">
        <v>20</v>
      </c>
      <c r="O41" s="1"/>
      <c r="P41" s="166"/>
      <c r="Q41" s="172"/>
      <c r="R41" s="172"/>
      <c r="S41" s="166"/>
      <c r="Z41">
        <v>0</v>
      </c>
    </row>
    <row r="42" spans="1:26" x14ac:dyDescent="0.25">
      <c r="A42" s="155"/>
      <c r="B42" s="155"/>
      <c r="C42" s="155"/>
      <c r="D42" s="155" t="s">
        <v>73</v>
      </c>
      <c r="E42" s="155"/>
      <c r="F42" s="166"/>
      <c r="G42" s="158"/>
      <c r="H42" s="158">
        <f>ROUND((SUM(M33:M41))/1,2)</f>
        <v>0</v>
      </c>
      <c r="I42" s="158">
        <f>ROUND((SUM(I33:I41))/1,2)</f>
        <v>0</v>
      </c>
      <c r="J42" s="155"/>
      <c r="K42" s="155"/>
      <c r="L42" s="155">
        <f>ROUND((SUM(L33:L41))/1,2)</f>
        <v>0</v>
      </c>
      <c r="M42" s="155">
        <f>ROUND((SUM(M33:M41))/1,2)</f>
        <v>0</v>
      </c>
      <c r="N42" s="155"/>
      <c r="O42" s="155"/>
      <c r="P42" s="173">
        <f>ROUND((SUM(P33:P41))/1,2)</f>
        <v>0.94</v>
      </c>
      <c r="Q42" s="152"/>
      <c r="R42" s="152"/>
      <c r="S42" s="173">
        <f>ROUND((SUM(S33:S41))/1,2)</f>
        <v>0</v>
      </c>
      <c r="T42" s="152"/>
      <c r="U42" s="152"/>
      <c r="V42" s="152"/>
      <c r="W42" s="152"/>
      <c r="X42" s="152"/>
      <c r="Y42" s="152"/>
      <c r="Z42" s="152"/>
    </row>
    <row r="43" spans="1:26" x14ac:dyDescent="0.25">
      <c r="A43" s="1"/>
      <c r="B43" s="1"/>
      <c r="C43" s="1"/>
      <c r="D43" s="1"/>
      <c r="E43" s="1"/>
      <c r="F43" s="162"/>
      <c r="G43" s="148"/>
      <c r="H43" s="148"/>
      <c r="I43" s="148"/>
      <c r="J43" s="1"/>
      <c r="K43" s="1"/>
      <c r="L43" s="1"/>
      <c r="M43" s="1"/>
      <c r="N43" s="1"/>
      <c r="O43" s="1"/>
      <c r="P43" s="1"/>
      <c r="S43" s="1"/>
    </row>
    <row r="44" spans="1:26" x14ac:dyDescent="0.25">
      <c r="A44" s="155"/>
      <c r="B44" s="155"/>
      <c r="C44" s="155"/>
      <c r="D44" s="155" t="s">
        <v>74</v>
      </c>
      <c r="E44" s="155"/>
      <c r="F44" s="166"/>
      <c r="G44" s="156"/>
      <c r="H44" s="156"/>
      <c r="I44" s="156"/>
      <c r="J44" s="155"/>
      <c r="K44" s="155"/>
      <c r="L44" s="155"/>
      <c r="M44" s="155"/>
      <c r="N44" s="155"/>
      <c r="O44" s="155"/>
      <c r="P44" s="155"/>
      <c r="Q44" s="152"/>
      <c r="R44" s="152"/>
      <c r="S44" s="155"/>
      <c r="T44" s="152"/>
      <c r="U44" s="152"/>
      <c r="V44" s="152"/>
      <c r="W44" s="152"/>
      <c r="X44" s="152"/>
      <c r="Y44" s="152"/>
      <c r="Z44" s="152"/>
    </row>
    <row r="45" spans="1:26" ht="24.95" customHeight="1" x14ac:dyDescent="0.25">
      <c r="A45" s="170"/>
      <c r="B45" s="167" t="s">
        <v>98</v>
      </c>
      <c r="C45" s="171" t="s">
        <v>152</v>
      </c>
      <c r="D45" s="167" t="s">
        <v>153</v>
      </c>
      <c r="E45" s="167" t="s">
        <v>143</v>
      </c>
      <c r="F45" s="168">
        <v>87.013000000000005</v>
      </c>
      <c r="G45" s="169"/>
      <c r="H45" s="169"/>
      <c r="I45" s="169">
        <f>ROUND(F45*(G45+H45),2)</f>
        <v>0</v>
      </c>
      <c r="J45" s="167">
        <f>ROUND(F45*(N45),2)</f>
        <v>816.18</v>
      </c>
      <c r="K45" s="1">
        <f>ROUND(F45*(O45),2)</f>
        <v>0</v>
      </c>
      <c r="L45" s="1">
        <f>ROUND(F45*(G45),2)</f>
        <v>0</v>
      </c>
      <c r="M45" s="1"/>
      <c r="N45" s="1">
        <v>9.3800000000000008</v>
      </c>
      <c r="O45" s="1"/>
      <c r="P45" s="166"/>
      <c r="Q45" s="172"/>
      <c r="R45" s="172"/>
      <c r="S45" s="166"/>
      <c r="Z45">
        <v>0</v>
      </c>
    </row>
    <row r="46" spans="1:26" x14ac:dyDescent="0.25">
      <c r="A46" s="155"/>
      <c r="B46" s="155"/>
      <c r="C46" s="155"/>
      <c r="D46" s="155" t="s">
        <v>74</v>
      </c>
      <c r="E46" s="155"/>
      <c r="F46" s="166"/>
      <c r="G46" s="158"/>
      <c r="H46" s="158">
        <f>ROUND((SUM(M44:M45))/1,2)</f>
        <v>0</v>
      </c>
      <c r="I46" s="158">
        <f>ROUND((SUM(I44:I45))/1,2)</f>
        <v>0</v>
      </c>
      <c r="J46" s="155"/>
      <c r="K46" s="155"/>
      <c r="L46" s="155">
        <f>ROUND((SUM(L44:L45))/1,2)</f>
        <v>0</v>
      </c>
      <c r="M46" s="155">
        <f>ROUND((SUM(M44:M45))/1,2)</f>
        <v>0</v>
      </c>
      <c r="N46" s="155"/>
      <c r="O46" s="155"/>
      <c r="P46" s="173">
        <f>ROUND((SUM(P44:P45))/1,2)</f>
        <v>0</v>
      </c>
      <c r="Q46" s="152"/>
      <c r="R46" s="152"/>
      <c r="S46" s="173">
        <f>ROUND((SUM(S44:S45))/1,2)</f>
        <v>0</v>
      </c>
      <c r="T46" s="152"/>
      <c r="U46" s="152"/>
      <c r="V46" s="152"/>
      <c r="W46" s="152"/>
      <c r="X46" s="152"/>
      <c r="Y46" s="152"/>
      <c r="Z46" s="152"/>
    </row>
    <row r="47" spans="1:26" x14ac:dyDescent="0.25">
      <c r="A47" s="1"/>
      <c r="B47" s="1"/>
      <c r="C47" s="1"/>
      <c r="D47" s="1"/>
      <c r="E47" s="1"/>
      <c r="F47" s="162"/>
      <c r="G47" s="148"/>
      <c r="H47" s="148"/>
      <c r="I47" s="148"/>
      <c r="J47" s="1"/>
      <c r="K47" s="1"/>
      <c r="L47" s="1"/>
      <c r="M47" s="1"/>
      <c r="N47" s="1"/>
      <c r="O47" s="1"/>
      <c r="P47" s="1"/>
      <c r="S47" s="1"/>
    </row>
    <row r="48" spans="1:26" x14ac:dyDescent="0.25">
      <c r="A48" s="155"/>
      <c r="B48" s="155"/>
      <c r="C48" s="155"/>
      <c r="D48" s="2" t="s">
        <v>69</v>
      </c>
      <c r="E48" s="155"/>
      <c r="F48" s="166"/>
      <c r="G48" s="158"/>
      <c r="H48" s="158">
        <f>ROUND((SUM(M9:M47))/2,2)</f>
        <v>0</v>
      </c>
      <c r="I48" s="158">
        <f>ROUND((SUM(I9:I47))/2,2)</f>
        <v>0</v>
      </c>
      <c r="J48" s="156"/>
      <c r="K48" s="155"/>
      <c r="L48" s="156">
        <f>ROUND((SUM(L9:L47))/2,2)</f>
        <v>0</v>
      </c>
      <c r="M48" s="156">
        <f>ROUND((SUM(M9:M47))/2,2)</f>
        <v>0</v>
      </c>
      <c r="N48" s="155"/>
      <c r="O48" s="155"/>
      <c r="P48" s="173">
        <f>ROUND((SUM(P9:P47))/2,2)</f>
        <v>34.979999999999997</v>
      </c>
      <c r="S48" s="173">
        <f>ROUND((SUM(S9:S47))/2,2)</f>
        <v>0</v>
      </c>
    </row>
    <row r="49" spans="1:26" x14ac:dyDescent="0.25">
      <c r="A49" s="1"/>
      <c r="B49" s="1"/>
      <c r="C49" s="1"/>
      <c r="D49" s="1"/>
      <c r="E49" s="1"/>
      <c r="F49" s="162"/>
      <c r="G49" s="148"/>
      <c r="H49" s="148"/>
      <c r="I49" s="148"/>
      <c r="J49" s="1"/>
      <c r="K49" s="1"/>
      <c r="L49" s="1"/>
      <c r="M49" s="1"/>
      <c r="N49" s="1"/>
      <c r="O49" s="1"/>
      <c r="P49" s="1"/>
      <c r="S49" s="1"/>
    </row>
    <row r="50" spans="1:26" x14ac:dyDescent="0.25">
      <c r="A50" s="155"/>
      <c r="B50" s="155"/>
      <c r="C50" s="155"/>
      <c r="D50" s="2" t="s">
        <v>75</v>
      </c>
      <c r="E50" s="155"/>
      <c r="F50" s="166"/>
      <c r="G50" s="156"/>
      <c r="H50" s="156"/>
      <c r="I50" s="156"/>
      <c r="J50" s="155"/>
      <c r="K50" s="155"/>
      <c r="L50" s="155"/>
      <c r="M50" s="155"/>
      <c r="N50" s="155"/>
      <c r="O50" s="155"/>
      <c r="P50" s="155"/>
      <c r="Q50" s="152"/>
      <c r="R50" s="152"/>
      <c r="S50" s="155"/>
      <c r="T50" s="152"/>
      <c r="U50" s="152"/>
      <c r="V50" s="152"/>
      <c r="W50" s="152"/>
      <c r="X50" s="152"/>
      <c r="Y50" s="152"/>
      <c r="Z50" s="152"/>
    </row>
    <row r="51" spans="1:26" x14ac:dyDescent="0.25">
      <c r="A51" s="155"/>
      <c r="B51" s="155"/>
      <c r="C51" s="155"/>
      <c r="D51" s="155" t="s">
        <v>76</v>
      </c>
      <c r="E51" s="155"/>
      <c r="F51" s="166"/>
      <c r="G51" s="156"/>
      <c r="H51" s="156"/>
      <c r="I51" s="156"/>
      <c r="J51" s="155"/>
      <c r="K51" s="155"/>
      <c r="L51" s="155"/>
      <c r="M51" s="155"/>
      <c r="N51" s="155"/>
      <c r="O51" s="155"/>
      <c r="P51" s="155"/>
      <c r="Q51" s="152"/>
      <c r="R51" s="152"/>
      <c r="S51" s="155"/>
      <c r="T51" s="152"/>
      <c r="U51" s="152"/>
      <c r="V51" s="152"/>
      <c r="W51" s="152"/>
      <c r="X51" s="152"/>
      <c r="Y51" s="152"/>
      <c r="Z51" s="152"/>
    </row>
    <row r="52" spans="1:26" ht="24.95" customHeight="1" x14ac:dyDescent="0.25">
      <c r="A52" s="170"/>
      <c r="B52" s="167" t="s">
        <v>154</v>
      </c>
      <c r="C52" s="171" t="s">
        <v>155</v>
      </c>
      <c r="D52" s="167" t="s">
        <v>156</v>
      </c>
      <c r="E52" s="167" t="s">
        <v>143</v>
      </c>
      <c r="F52" s="168">
        <v>0.441</v>
      </c>
      <c r="G52" s="169"/>
      <c r="H52" s="169"/>
      <c r="I52" s="169">
        <f>ROUND(F52*(G52+H52),2)</f>
        <v>0</v>
      </c>
      <c r="J52" s="167">
        <f>ROUND(F52*(N52),2)</f>
        <v>11.71</v>
      </c>
      <c r="K52" s="1">
        <f>ROUND(F52*(O52),2)</f>
        <v>0</v>
      </c>
      <c r="L52" s="1">
        <f>ROUND(F52*(G52),2)</f>
        <v>0</v>
      </c>
      <c r="M52" s="1"/>
      <c r="N52" s="1">
        <v>26.55</v>
      </c>
      <c r="O52" s="1"/>
      <c r="P52" s="166"/>
      <c r="Q52" s="172"/>
      <c r="R52" s="172"/>
      <c r="S52" s="166"/>
      <c r="Z52">
        <v>0</v>
      </c>
    </row>
    <row r="53" spans="1:26" ht="24.95" customHeight="1" x14ac:dyDescent="0.25">
      <c r="A53" s="170"/>
      <c r="B53" s="167" t="s">
        <v>123</v>
      </c>
      <c r="C53" s="171" t="s">
        <v>157</v>
      </c>
      <c r="D53" s="167" t="s">
        <v>158</v>
      </c>
      <c r="E53" s="167" t="s">
        <v>107</v>
      </c>
      <c r="F53" s="168">
        <v>440.589</v>
      </c>
      <c r="G53" s="169"/>
      <c r="H53" s="169"/>
      <c r="I53" s="169">
        <f>ROUND(F53*(G53+H53),2)</f>
        <v>0</v>
      </c>
      <c r="J53" s="167">
        <f>ROUND(F53*(N53),2)</f>
        <v>1542.06</v>
      </c>
      <c r="K53" s="1">
        <f>ROUND(F53*(O53),2)</f>
        <v>0</v>
      </c>
      <c r="L53" s="1">
        <f>ROUND(F53*(G53),2)</f>
        <v>0</v>
      </c>
      <c r="M53" s="1"/>
      <c r="N53" s="1">
        <v>3.5</v>
      </c>
      <c r="O53" s="1"/>
      <c r="P53" s="166"/>
      <c r="Q53" s="172"/>
      <c r="R53" s="172"/>
      <c r="S53" s="166"/>
      <c r="Z53">
        <v>0</v>
      </c>
    </row>
    <row r="54" spans="1:26" x14ac:dyDescent="0.25">
      <c r="A54" s="155"/>
      <c r="B54" s="155"/>
      <c r="C54" s="155"/>
      <c r="D54" s="155" t="s">
        <v>76</v>
      </c>
      <c r="E54" s="155"/>
      <c r="F54" s="166"/>
      <c r="G54" s="158"/>
      <c r="H54" s="158">
        <f>ROUND((SUM(M51:M53))/1,2)</f>
        <v>0</v>
      </c>
      <c r="I54" s="158">
        <f>ROUND((SUM(I51:I53))/1,2)</f>
        <v>0</v>
      </c>
      <c r="J54" s="155"/>
      <c r="K54" s="155"/>
      <c r="L54" s="155">
        <f>ROUND((SUM(L51:L53))/1,2)</f>
        <v>0</v>
      </c>
      <c r="M54" s="155">
        <f>ROUND((SUM(M51:M53))/1,2)</f>
        <v>0</v>
      </c>
      <c r="N54" s="155"/>
      <c r="O54" s="155"/>
      <c r="P54" s="173">
        <f>ROUND((SUM(P51:P53))/1,2)</f>
        <v>0</v>
      </c>
      <c r="Q54" s="152"/>
      <c r="R54" s="152"/>
      <c r="S54" s="173">
        <f>ROUND((SUM(S51:S53))/1,2)</f>
        <v>0</v>
      </c>
      <c r="T54" s="152"/>
      <c r="U54" s="152"/>
      <c r="V54" s="152"/>
      <c r="W54" s="152"/>
      <c r="X54" s="152"/>
      <c r="Y54" s="152"/>
      <c r="Z54" s="152"/>
    </row>
    <row r="55" spans="1:26" x14ac:dyDescent="0.25">
      <c r="A55" s="1"/>
      <c r="B55" s="1"/>
      <c r="C55" s="1"/>
      <c r="D55" s="1"/>
      <c r="E55" s="1"/>
      <c r="F55" s="162"/>
      <c r="G55" s="148"/>
      <c r="H55" s="148"/>
      <c r="I55" s="148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55"/>
      <c r="B56" s="155"/>
      <c r="C56" s="155"/>
      <c r="D56" s="155" t="s">
        <v>78</v>
      </c>
      <c r="E56" s="155"/>
      <c r="F56" s="166"/>
      <c r="G56" s="156"/>
      <c r="H56" s="156"/>
      <c r="I56" s="156"/>
      <c r="J56" s="155"/>
      <c r="K56" s="155"/>
      <c r="L56" s="155"/>
      <c r="M56" s="155"/>
      <c r="N56" s="155"/>
      <c r="O56" s="155"/>
      <c r="P56" s="155"/>
      <c r="Q56" s="152"/>
      <c r="R56" s="152"/>
      <c r="S56" s="155"/>
      <c r="T56" s="152"/>
      <c r="U56" s="152"/>
      <c r="V56" s="152"/>
      <c r="W56" s="152"/>
      <c r="X56" s="152"/>
      <c r="Y56" s="152"/>
      <c r="Z56" s="152"/>
    </row>
    <row r="57" spans="1:26" ht="24.95" customHeight="1" x14ac:dyDescent="0.25">
      <c r="A57" s="170"/>
      <c r="B57" s="167" t="s">
        <v>161</v>
      </c>
      <c r="C57" s="171" t="s">
        <v>162</v>
      </c>
      <c r="D57" s="167" t="s">
        <v>163</v>
      </c>
      <c r="E57" s="167" t="s">
        <v>104</v>
      </c>
      <c r="F57" s="168">
        <v>5</v>
      </c>
      <c r="G57" s="169"/>
      <c r="H57" s="169"/>
      <c r="I57" s="169">
        <f>ROUND(F57*(G57+H57),2)</f>
        <v>0</v>
      </c>
      <c r="J57" s="167">
        <f>ROUND(F57*(N57),2)</f>
        <v>30.45</v>
      </c>
      <c r="K57" s="1">
        <f>ROUND(F57*(O57),2)</f>
        <v>0</v>
      </c>
      <c r="L57" s="1">
        <f>ROUND(F57*(G57),2)</f>
        <v>0</v>
      </c>
      <c r="M57" s="1"/>
      <c r="N57" s="1">
        <v>6.09</v>
      </c>
      <c r="O57" s="1"/>
      <c r="P57" s="166"/>
      <c r="Q57" s="172"/>
      <c r="R57" s="172"/>
      <c r="S57" s="166"/>
      <c r="Z57">
        <v>0</v>
      </c>
    </row>
    <row r="58" spans="1:26" ht="24.95" customHeight="1" x14ac:dyDescent="0.25">
      <c r="A58" s="170"/>
      <c r="B58" s="167" t="s">
        <v>161</v>
      </c>
      <c r="C58" s="171" t="s">
        <v>164</v>
      </c>
      <c r="D58" s="167" t="s">
        <v>165</v>
      </c>
      <c r="E58" s="167" t="s">
        <v>143</v>
      </c>
      <c r="F58" s="168">
        <v>8.8999999999999996E-2</v>
      </c>
      <c r="G58" s="169"/>
      <c r="H58" s="169"/>
      <c r="I58" s="169">
        <f>ROUND(F58*(G58+H58),2)</f>
        <v>0</v>
      </c>
      <c r="J58" s="167">
        <f>ROUND(F58*(N58),2)</f>
        <v>1.87</v>
      </c>
      <c r="K58" s="1">
        <f>ROUND(F58*(O58),2)</f>
        <v>0</v>
      </c>
      <c r="L58" s="1">
        <f>ROUND(F58*(G58),2)</f>
        <v>0</v>
      </c>
      <c r="M58" s="1"/>
      <c r="N58" s="1">
        <v>21.05</v>
      </c>
      <c r="O58" s="1"/>
      <c r="P58" s="166"/>
      <c r="Q58" s="172"/>
      <c r="R58" s="172"/>
      <c r="S58" s="166"/>
      <c r="Z58">
        <v>0</v>
      </c>
    </row>
    <row r="59" spans="1:26" ht="24.95" customHeight="1" x14ac:dyDescent="0.25">
      <c r="A59" s="170"/>
      <c r="B59" s="167" t="s">
        <v>123</v>
      </c>
      <c r="C59" s="171" t="s">
        <v>166</v>
      </c>
      <c r="D59" s="167" t="s">
        <v>167</v>
      </c>
      <c r="E59" s="167" t="s">
        <v>104</v>
      </c>
      <c r="F59" s="168">
        <v>4</v>
      </c>
      <c r="G59" s="169"/>
      <c r="H59" s="169"/>
      <c r="I59" s="169">
        <f>ROUND(F59*(G59+H59),2)</f>
        <v>0</v>
      </c>
      <c r="J59" s="167">
        <f>ROUND(F59*(N59),2)</f>
        <v>720</v>
      </c>
      <c r="K59" s="1">
        <f>ROUND(F59*(O59),2)</f>
        <v>0</v>
      </c>
      <c r="L59" s="1">
        <f>ROUND(F59*(G59),2)</f>
        <v>0</v>
      </c>
      <c r="M59" s="1"/>
      <c r="N59" s="1">
        <v>180</v>
      </c>
      <c r="O59" s="1"/>
      <c r="P59" s="166"/>
      <c r="Q59" s="172"/>
      <c r="R59" s="172"/>
      <c r="S59" s="166"/>
      <c r="Z59">
        <v>0</v>
      </c>
    </row>
    <row r="60" spans="1:26" ht="24.95" customHeight="1" x14ac:dyDescent="0.25">
      <c r="A60" s="170"/>
      <c r="B60" s="167" t="s">
        <v>123</v>
      </c>
      <c r="C60" s="171" t="s">
        <v>168</v>
      </c>
      <c r="D60" s="167" t="s">
        <v>169</v>
      </c>
      <c r="E60" s="167" t="s">
        <v>104</v>
      </c>
      <c r="F60" s="168">
        <v>1</v>
      </c>
      <c r="G60" s="169"/>
      <c r="H60" s="169"/>
      <c r="I60" s="169">
        <f>ROUND(F60*(G60+H60),2)</f>
        <v>0</v>
      </c>
      <c r="J60" s="167">
        <f>ROUND(F60*(N60),2)</f>
        <v>190</v>
      </c>
      <c r="K60" s="1">
        <f>ROUND(F60*(O60),2)</f>
        <v>0</v>
      </c>
      <c r="L60" s="1">
        <f>ROUND(F60*(G60),2)</f>
        <v>0</v>
      </c>
      <c r="M60" s="1"/>
      <c r="N60" s="1">
        <v>190</v>
      </c>
      <c r="O60" s="1"/>
      <c r="P60" s="166"/>
      <c r="Q60" s="172"/>
      <c r="R60" s="172"/>
      <c r="S60" s="166"/>
      <c r="Z60">
        <v>0</v>
      </c>
    </row>
    <row r="61" spans="1:26" ht="24.95" customHeight="1" x14ac:dyDescent="0.25">
      <c r="A61" s="170"/>
      <c r="B61" s="167" t="s">
        <v>123</v>
      </c>
      <c r="C61" s="171" t="s">
        <v>170</v>
      </c>
      <c r="D61" s="167" t="s">
        <v>171</v>
      </c>
      <c r="E61" s="167" t="s">
        <v>172</v>
      </c>
      <c r="F61" s="168">
        <v>14.4</v>
      </c>
      <c r="G61" s="169"/>
      <c r="H61" s="169"/>
      <c r="I61" s="169">
        <f>ROUND(F61*(G61+H61),2)</f>
        <v>0</v>
      </c>
      <c r="J61" s="167">
        <f>ROUND(F61*(N61),2)</f>
        <v>403.2</v>
      </c>
      <c r="K61" s="1">
        <f>ROUND(F61*(O61),2)</f>
        <v>0</v>
      </c>
      <c r="L61" s="1">
        <f>ROUND(F61*(G61),2)</f>
        <v>0</v>
      </c>
      <c r="M61" s="1"/>
      <c r="N61" s="1">
        <v>28</v>
      </c>
      <c r="O61" s="1"/>
      <c r="P61" s="166"/>
      <c r="Q61" s="172"/>
      <c r="R61" s="172"/>
      <c r="S61" s="166"/>
      <c r="Z61">
        <v>0</v>
      </c>
    </row>
    <row r="62" spans="1:26" x14ac:dyDescent="0.25">
      <c r="A62" s="155"/>
      <c r="B62" s="155"/>
      <c r="C62" s="155"/>
      <c r="D62" s="155" t="s">
        <v>78</v>
      </c>
      <c r="E62" s="155"/>
      <c r="F62" s="166"/>
      <c r="G62" s="158"/>
      <c r="H62" s="158">
        <f>ROUND((SUM(M56:M61))/1,2)</f>
        <v>0</v>
      </c>
      <c r="I62" s="158">
        <f>ROUND((SUM(I56:I61))/1,2)</f>
        <v>0</v>
      </c>
      <c r="J62" s="155"/>
      <c r="K62" s="155"/>
      <c r="L62" s="155">
        <f>ROUND((SUM(L56:L61))/1,2)</f>
        <v>0</v>
      </c>
      <c r="M62" s="155">
        <f>ROUND((SUM(M56:M61))/1,2)</f>
        <v>0</v>
      </c>
      <c r="N62" s="155"/>
      <c r="O62" s="155"/>
      <c r="P62" s="173">
        <f>ROUND((SUM(P56:P61))/1,2)</f>
        <v>0</v>
      </c>
      <c r="Q62" s="152"/>
      <c r="R62" s="152"/>
      <c r="S62" s="173">
        <f>ROUND((SUM(S56:S61))/1,2)</f>
        <v>0</v>
      </c>
      <c r="T62" s="152"/>
      <c r="U62" s="152"/>
      <c r="V62" s="152"/>
      <c r="W62" s="152"/>
      <c r="X62" s="152"/>
      <c r="Y62" s="152"/>
      <c r="Z62" s="152"/>
    </row>
    <row r="63" spans="1:26" x14ac:dyDescent="0.25">
      <c r="A63" s="1"/>
      <c r="B63" s="1"/>
      <c r="C63" s="1"/>
      <c r="D63" s="1"/>
      <c r="E63" s="1"/>
      <c r="F63" s="162"/>
      <c r="G63" s="148"/>
      <c r="H63" s="148"/>
      <c r="I63" s="148"/>
      <c r="J63" s="1"/>
      <c r="K63" s="1"/>
      <c r="L63" s="1"/>
      <c r="M63" s="1"/>
      <c r="N63" s="1"/>
      <c r="O63" s="1"/>
      <c r="P63" s="1"/>
      <c r="S63" s="1"/>
    </row>
    <row r="64" spans="1:26" x14ac:dyDescent="0.25">
      <c r="A64" s="155"/>
      <c r="B64" s="155"/>
      <c r="C64" s="155"/>
      <c r="D64" s="155" t="s">
        <v>79</v>
      </c>
      <c r="E64" s="155"/>
      <c r="F64" s="166"/>
      <c r="G64" s="156"/>
      <c r="H64" s="156"/>
      <c r="I64" s="156"/>
      <c r="J64" s="155"/>
      <c r="K64" s="155"/>
      <c r="L64" s="155"/>
      <c r="M64" s="155"/>
      <c r="N64" s="155"/>
      <c r="O64" s="155"/>
      <c r="P64" s="155"/>
      <c r="Q64" s="152"/>
      <c r="R64" s="152"/>
      <c r="S64" s="155"/>
      <c r="T64" s="152"/>
      <c r="U64" s="152"/>
      <c r="V64" s="152"/>
      <c r="W64" s="152"/>
      <c r="X64" s="152"/>
      <c r="Y64" s="152"/>
      <c r="Z64" s="152"/>
    </row>
    <row r="65" spans="1:26" ht="24.95" customHeight="1" x14ac:dyDescent="0.25">
      <c r="A65" s="170"/>
      <c r="B65" s="167" t="s">
        <v>173</v>
      </c>
      <c r="C65" s="171" t="s">
        <v>174</v>
      </c>
      <c r="D65" s="167" t="s">
        <v>175</v>
      </c>
      <c r="E65" s="167" t="s">
        <v>107</v>
      </c>
      <c r="F65" s="195">
        <v>62.3</v>
      </c>
      <c r="G65" s="197"/>
      <c r="H65" s="169"/>
      <c r="I65" s="169">
        <f>ROUND(F65*(G65+H65),2)</f>
        <v>0</v>
      </c>
      <c r="J65" s="167">
        <f>ROUND(F65*(N65),2)</f>
        <v>608.04999999999995</v>
      </c>
      <c r="K65" s="1">
        <f>ROUND(F65*(O65),2)</f>
        <v>0</v>
      </c>
      <c r="L65" s="1">
        <f>ROUND(F65*(G65),2)</f>
        <v>0</v>
      </c>
      <c r="M65" s="1"/>
      <c r="N65" s="1">
        <v>9.76</v>
      </c>
      <c r="O65" s="1"/>
      <c r="P65" s="166">
        <f>ROUND(F65*(R65),3)</f>
        <v>8.9999999999999993E-3</v>
      </c>
      <c r="Q65" s="172"/>
      <c r="R65" s="172">
        <v>1.4000000000000001E-4</v>
      </c>
      <c r="S65" s="166"/>
      <c r="Z65">
        <v>0</v>
      </c>
    </row>
    <row r="66" spans="1:26" ht="24.95" customHeight="1" x14ac:dyDescent="0.25">
      <c r="A66" s="170"/>
      <c r="B66" s="167" t="s">
        <v>173</v>
      </c>
      <c r="C66" s="171" t="s">
        <v>176</v>
      </c>
      <c r="D66" s="167" t="s">
        <v>177</v>
      </c>
      <c r="E66" s="167" t="s">
        <v>143</v>
      </c>
      <c r="F66" s="168">
        <v>5.665</v>
      </c>
      <c r="G66" s="169"/>
      <c r="H66" s="169"/>
      <c r="I66" s="169">
        <f>ROUND(F66*(G66+H66),2)</f>
        <v>0</v>
      </c>
      <c r="J66" s="167">
        <f>ROUND(F66*(N66),2)</f>
        <v>177.71</v>
      </c>
      <c r="K66" s="1">
        <f>ROUND(F66*(O66),2)</f>
        <v>0</v>
      </c>
      <c r="L66" s="1">
        <f>ROUND(F66*(G66),2)</f>
        <v>0</v>
      </c>
      <c r="M66" s="1"/>
      <c r="N66" s="1">
        <v>31.37</v>
      </c>
      <c r="O66" s="1"/>
      <c r="P66" s="166"/>
      <c r="Q66" s="172"/>
      <c r="R66" s="172"/>
      <c r="S66" s="166"/>
      <c r="Z66">
        <v>0</v>
      </c>
    </row>
    <row r="67" spans="1:26" x14ac:dyDescent="0.25">
      <c r="A67" s="155"/>
      <c r="B67" s="155"/>
      <c r="C67" s="155"/>
      <c r="D67" s="155" t="s">
        <v>79</v>
      </c>
      <c r="E67" s="155"/>
      <c r="F67" s="166"/>
      <c r="G67" s="158"/>
      <c r="H67" s="158">
        <f>ROUND((SUM(M64:M66))/1,2)</f>
        <v>0</v>
      </c>
      <c r="I67" s="158">
        <f>ROUND((SUM(I64:I66))/1,2)</f>
        <v>0</v>
      </c>
      <c r="J67" s="155"/>
      <c r="K67" s="155"/>
      <c r="L67" s="155">
        <f>ROUND((SUM(L64:L66))/1,2)</f>
        <v>0</v>
      </c>
      <c r="M67" s="155">
        <f>ROUND((SUM(M64:M66))/1,2)</f>
        <v>0</v>
      </c>
      <c r="N67" s="155"/>
      <c r="O67" s="155"/>
      <c r="P67" s="173">
        <f>ROUND((SUM(P64:P66))/1,2)</f>
        <v>0.01</v>
      </c>
      <c r="Q67" s="152"/>
      <c r="R67" s="152"/>
      <c r="S67" s="173">
        <f>ROUND((SUM(S64:S66))/1,2)</f>
        <v>0</v>
      </c>
      <c r="T67" s="152"/>
      <c r="U67" s="152"/>
      <c r="V67" s="152"/>
      <c r="W67" s="152"/>
      <c r="X67" s="152"/>
      <c r="Y67" s="152"/>
      <c r="Z67" s="152"/>
    </row>
    <row r="68" spans="1:26" x14ac:dyDescent="0.25">
      <c r="A68" s="1"/>
      <c r="B68" s="1"/>
      <c r="C68" s="1"/>
      <c r="D68" s="1"/>
      <c r="E68" s="1"/>
      <c r="F68" s="162"/>
      <c r="G68" s="148"/>
      <c r="H68" s="148"/>
      <c r="I68" s="148"/>
      <c r="J68" s="1"/>
      <c r="K68" s="1"/>
      <c r="L68" s="1"/>
      <c r="M68" s="1"/>
      <c r="N68" s="1"/>
      <c r="O68" s="1"/>
      <c r="P68" s="1"/>
      <c r="S68" s="1"/>
    </row>
    <row r="69" spans="1:26" x14ac:dyDescent="0.25">
      <c r="A69" s="155"/>
      <c r="B69" s="155"/>
      <c r="C69" s="155"/>
      <c r="D69" s="155" t="s">
        <v>80</v>
      </c>
      <c r="E69" s="155"/>
      <c r="F69" s="166"/>
      <c r="G69" s="156"/>
      <c r="H69" s="156"/>
      <c r="I69" s="156"/>
      <c r="J69" s="155"/>
      <c r="K69" s="155"/>
      <c r="L69" s="155"/>
      <c r="M69" s="155"/>
      <c r="N69" s="155"/>
      <c r="O69" s="155"/>
      <c r="P69" s="155"/>
      <c r="Q69" s="152"/>
      <c r="R69" s="152"/>
      <c r="S69" s="155"/>
      <c r="T69" s="152"/>
      <c r="U69" s="152"/>
      <c r="V69" s="152"/>
      <c r="W69" s="152"/>
      <c r="X69" s="152"/>
      <c r="Y69" s="152"/>
      <c r="Z69" s="152"/>
    </row>
    <row r="70" spans="1:26" ht="24.95" customHeight="1" x14ac:dyDescent="0.25">
      <c r="A70" s="170"/>
      <c r="B70" s="167" t="s">
        <v>184</v>
      </c>
      <c r="C70" s="171" t="s">
        <v>185</v>
      </c>
      <c r="D70" s="167" t="s">
        <v>186</v>
      </c>
      <c r="E70" s="167" t="s">
        <v>107</v>
      </c>
      <c r="F70" s="168">
        <v>87.37</v>
      </c>
      <c r="G70" s="169"/>
      <c r="H70" s="169"/>
      <c r="I70" s="169">
        <f>ROUND(F70*(G70+H70),2)</f>
        <v>0</v>
      </c>
      <c r="J70" s="167">
        <f>ROUND(F70*(N70),2)</f>
        <v>1111.3499999999999</v>
      </c>
      <c r="K70" s="1">
        <f>ROUND(F70*(O70),2)</f>
        <v>0</v>
      </c>
      <c r="L70" s="1">
        <f>ROUND(F70*(G70),2)</f>
        <v>0</v>
      </c>
      <c r="M70" s="1"/>
      <c r="N70" s="1">
        <v>12.72</v>
      </c>
      <c r="O70" s="1"/>
      <c r="P70" s="166">
        <f>ROUND(F70*(R70),3)</f>
        <v>0.46300000000000002</v>
      </c>
      <c r="Q70" s="172"/>
      <c r="R70" s="172">
        <v>5.3E-3</v>
      </c>
      <c r="S70" s="166"/>
      <c r="Z70">
        <v>0</v>
      </c>
    </row>
    <row r="71" spans="1:26" ht="24.95" customHeight="1" x14ac:dyDescent="0.25">
      <c r="A71" s="170"/>
      <c r="B71" s="167" t="s">
        <v>184</v>
      </c>
      <c r="C71" s="171" t="s">
        <v>187</v>
      </c>
      <c r="D71" s="167" t="s">
        <v>188</v>
      </c>
      <c r="E71" s="167" t="s">
        <v>143</v>
      </c>
      <c r="F71" s="168">
        <v>2.2450000000000001</v>
      </c>
      <c r="G71" s="169"/>
      <c r="H71" s="169"/>
      <c r="I71" s="169">
        <f>ROUND(F71*(G71+H71),2)</f>
        <v>0</v>
      </c>
      <c r="J71" s="167">
        <f>ROUND(F71*(N71),2)</f>
        <v>34.19</v>
      </c>
      <c r="K71" s="1">
        <f>ROUND(F71*(O71),2)</f>
        <v>0</v>
      </c>
      <c r="L71" s="1">
        <f>ROUND(F71*(G71),2)</f>
        <v>0</v>
      </c>
      <c r="M71" s="1"/>
      <c r="N71" s="1">
        <v>15.23</v>
      </c>
      <c r="O71" s="1"/>
      <c r="P71" s="166"/>
      <c r="Q71" s="172"/>
      <c r="R71" s="172"/>
      <c r="S71" s="166"/>
      <c r="Z71">
        <v>0</v>
      </c>
    </row>
    <row r="72" spans="1:26" ht="24.95" customHeight="1" x14ac:dyDescent="0.25">
      <c r="A72" s="170"/>
      <c r="B72" s="167" t="s">
        <v>123</v>
      </c>
      <c r="C72" s="171" t="s">
        <v>189</v>
      </c>
      <c r="D72" s="167" t="s">
        <v>190</v>
      </c>
      <c r="E72" s="167" t="s">
        <v>107</v>
      </c>
      <c r="F72" s="168">
        <v>89.117000000000004</v>
      </c>
      <c r="G72" s="169"/>
      <c r="H72" s="169"/>
      <c r="I72" s="169">
        <f>ROUND(F72*(G72+H72),2)</f>
        <v>0</v>
      </c>
      <c r="J72" s="167">
        <f>ROUND(F72*(N72),2)</f>
        <v>4010.27</v>
      </c>
      <c r="K72" s="1">
        <f>ROUND(F72*(O72),2)</f>
        <v>0</v>
      </c>
      <c r="L72" s="1">
        <f>ROUND(F72*(G72),2)</f>
        <v>0</v>
      </c>
      <c r="M72" s="1"/>
      <c r="N72" s="1">
        <v>45</v>
      </c>
      <c r="O72" s="1"/>
      <c r="P72" s="166"/>
      <c r="Q72" s="172"/>
      <c r="R72" s="172"/>
      <c r="S72" s="166"/>
      <c r="Z72">
        <v>0</v>
      </c>
    </row>
    <row r="73" spans="1:26" x14ac:dyDescent="0.25">
      <c r="A73" s="155"/>
      <c r="B73" s="155"/>
      <c r="C73" s="155"/>
      <c r="D73" s="155" t="s">
        <v>80</v>
      </c>
      <c r="E73" s="155"/>
      <c r="F73" s="166"/>
      <c r="G73" s="158"/>
      <c r="H73" s="158">
        <f>ROUND((SUM(M69:M72))/1,2)</f>
        <v>0</v>
      </c>
      <c r="I73" s="158">
        <f>ROUND((SUM(I69:I72))/1,2)</f>
        <v>0</v>
      </c>
      <c r="J73" s="155"/>
      <c r="K73" s="155"/>
      <c r="L73" s="155">
        <f>ROUND((SUM(L69:L72))/1,2)</f>
        <v>0</v>
      </c>
      <c r="M73" s="155">
        <f>ROUND((SUM(M69:M72))/1,2)</f>
        <v>0</v>
      </c>
      <c r="N73" s="155"/>
      <c r="O73" s="155"/>
      <c r="P73" s="173">
        <f>ROUND((SUM(P69:P72))/1,2)</f>
        <v>0.46</v>
      </c>
      <c r="Q73" s="152"/>
      <c r="R73" s="152"/>
      <c r="S73" s="173">
        <f>ROUND((SUM(S69:S72))/1,2)</f>
        <v>0</v>
      </c>
      <c r="T73" s="152"/>
      <c r="U73" s="152"/>
      <c r="V73" s="152"/>
      <c r="W73" s="152"/>
      <c r="X73" s="152"/>
      <c r="Y73" s="152"/>
      <c r="Z73" s="152"/>
    </row>
    <row r="74" spans="1:26" x14ac:dyDescent="0.25">
      <c r="A74" s="1"/>
      <c r="B74" s="1"/>
      <c r="C74" s="1"/>
      <c r="D74" s="1"/>
      <c r="E74" s="1"/>
      <c r="F74" s="162"/>
      <c r="G74" s="148"/>
      <c r="H74" s="148"/>
      <c r="I74" s="148"/>
      <c r="J74" s="1"/>
      <c r="K74" s="1"/>
      <c r="L74" s="1"/>
      <c r="M74" s="1"/>
      <c r="N74" s="1"/>
      <c r="O74" s="1"/>
      <c r="P74" s="1"/>
      <c r="S74" s="1"/>
    </row>
    <row r="75" spans="1:26" x14ac:dyDescent="0.25">
      <c r="A75" s="155"/>
      <c r="B75" s="155"/>
      <c r="C75" s="155"/>
      <c r="D75" s="155" t="s">
        <v>81</v>
      </c>
      <c r="E75" s="155"/>
      <c r="F75" s="166"/>
      <c r="G75" s="156"/>
      <c r="H75" s="156"/>
      <c r="I75" s="156"/>
      <c r="J75" s="155"/>
      <c r="K75" s="155"/>
      <c r="L75" s="155"/>
      <c r="M75" s="155"/>
      <c r="N75" s="155"/>
      <c r="O75" s="155"/>
      <c r="P75" s="155"/>
      <c r="Q75" s="152"/>
      <c r="R75" s="152"/>
      <c r="S75" s="155"/>
      <c r="T75" s="152"/>
      <c r="U75" s="152"/>
      <c r="V75" s="152"/>
      <c r="W75" s="152"/>
      <c r="X75" s="152"/>
      <c r="Y75" s="152"/>
      <c r="Z75" s="152"/>
    </row>
    <row r="76" spans="1:26" ht="24.95" customHeight="1" x14ac:dyDescent="0.25">
      <c r="A76" s="170"/>
      <c r="B76" s="167" t="s">
        <v>191</v>
      </c>
      <c r="C76" s="171" t="s">
        <v>192</v>
      </c>
      <c r="D76" s="167" t="s">
        <v>193</v>
      </c>
      <c r="E76" s="167" t="s">
        <v>107</v>
      </c>
      <c r="F76" s="168">
        <v>507.28</v>
      </c>
      <c r="G76" s="169"/>
      <c r="H76" s="169"/>
      <c r="I76" s="169">
        <f>ROUND(F76*(G76+H76),2)</f>
        <v>0</v>
      </c>
      <c r="J76" s="167">
        <f>ROUND(F76*(N76),2)</f>
        <v>2744.38</v>
      </c>
      <c r="K76" s="1">
        <f>ROUND(F76*(O76),2)</f>
        <v>0</v>
      </c>
      <c r="L76" s="1">
        <f>ROUND(F76*(G76),2)</f>
        <v>0</v>
      </c>
      <c r="M76" s="1"/>
      <c r="N76" s="1">
        <v>5.41</v>
      </c>
      <c r="O76" s="1"/>
      <c r="P76" s="166">
        <f>ROUND(F76*(R76),3)</f>
        <v>0.223</v>
      </c>
      <c r="Q76" s="172"/>
      <c r="R76" s="172">
        <v>4.4000000000000002E-4</v>
      </c>
      <c r="S76" s="166"/>
      <c r="Z76">
        <v>0</v>
      </c>
    </row>
    <row r="77" spans="1:26" ht="24.95" customHeight="1" x14ac:dyDescent="0.25">
      <c r="A77" s="170"/>
      <c r="B77" s="167" t="s">
        <v>191</v>
      </c>
      <c r="C77" s="171" t="s">
        <v>194</v>
      </c>
      <c r="D77" s="167" t="s">
        <v>195</v>
      </c>
      <c r="E77" s="167" t="s">
        <v>143</v>
      </c>
      <c r="F77" s="168">
        <v>2.9830000000000001</v>
      </c>
      <c r="G77" s="169"/>
      <c r="H77" s="169"/>
      <c r="I77" s="169">
        <f>ROUND(F77*(G77+H77),2)</f>
        <v>0</v>
      </c>
      <c r="J77" s="167">
        <f>ROUND(F77*(N77),2)</f>
        <v>39.020000000000003</v>
      </c>
      <c r="K77" s="1">
        <f>ROUND(F77*(O77),2)</f>
        <v>0</v>
      </c>
      <c r="L77" s="1">
        <f>ROUND(F77*(G77),2)</f>
        <v>0</v>
      </c>
      <c r="M77" s="1"/>
      <c r="N77" s="1">
        <v>13.08</v>
      </c>
      <c r="O77" s="1"/>
      <c r="P77" s="166"/>
      <c r="Q77" s="172"/>
      <c r="R77" s="172"/>
      <c r="S77" s="166"/>
      <c r="Z77">
        <v>0</v>
      </c>
    </row>
    <row r="78" spans="1:26" ht="24.95" customHeight="1" x14ac:dyDescent="0.25">
      <c r="A78" s="170"/>
      <c r="B78" s="167" t="s">
        <v>123</v>
      </c>
      <c r="C78" s="171" t="s">
        <v>196</v>
      </c>
      <c r="D78" s="167" t="s">
        <v>197</v>
      </c>
      <c r="E78" s="167" t="s">
        <v>107</v>
      </c>
      <c r="F78" s="168">
        <v>522.49800000000005</v>
      </c>
      <c r="G78" s="169"/>
      <c r="H78" s="169"/>
      <c r="I78" s="169">
        <f>ROUND(F78*(G78+H78),2)</f>
        <v>0</v>
      </c>
      <c r="J78" s="167">
        <f>ROUND(F78*(N78),2)</f>
        <v>16719.939999999999</v>
      </c>
      <c r="K78" s="1">
        <f>ROUND(F78*(O78),2)</f>
        <v>0</v>
      </c>
      <c r="L78" s="1">
        <f>ROUND(F78*(G78),2)</f>
        <v>0</v>
      </c>
      <c r="M78" s="1"/>
      <c r="N78" s="1">
        <v>32</v>
      </c>
      <c r="O78" s="1"/>
      <c r="P78" s="166"/>
      <c r="Q78" s="172"/>
      <c r="R78" s="172"/>
      <c r="S78" s="166"/>
      <c r="Z78">
        <v>0</v>
      </c>
    </row>
    <row r="79" spans="1:26" x14ac:dyDescent="0.25">
      <c r="A79" s="155"/>
      <c r="B79" s="155"/>
      <c r="C79" s="155"/>
      <c r="D79" s="155" t="s">
        <v>81</v>
      </c>
      <c r="E79" s="155"/>
      <c r="F79" s="166"/>
      <c r="G79" s="158"/>
      <c r="H79" s="158">
        <f>ROUND((SUM(M75:M78))/1,2)</f>
        <v>0</v>
      </c>
      <c r="I79" s="158">
        <f>ROUND((SUM(I75:I78))/1,2)</f>
        <v>0</v>
      </c>
      <c r="J79" s="155"/>
      <c r="K79" s="155"/>
      <c r="L79" s="155">
        <f>ROUND((SUM(L75:L78))/1,2)</f>
        <v>0</v>
      </c>
      <c r="M79" s="155">
        <f>ROUND((SUM(M75:M78))/1,2)</f>
        <v>0</v>
      </c>
      <c r="N79" s="155"/>
      <c r="O79" s="155"/>
      <c r="P79" s="173">
        <f>ROUND((SUM(P75:P78))/1,2)</f>
        <v>0.22</v>
      </c>
      <c r="Q79" s="152"/>
      <c r="R79" s="152"/>
      <c r="S79" s="173">
        <f>ROUND((SUM(S75:S78))/1,2)</f>
        <v>0</v>
      </c>
      <c r="T79" s="152"/>
      <c r="U79" s="152"/>
      <c r="V79" s="152"/>
      <c r="W79" s="152"/>
      <c r="X79" s="152"/>
      <c r="Y79" s="152"/>
      <c r="Z79" s="152"/>
    </row>
    <row r="80" spans="1:26" x14ac:dyDescent="0.25">
      <c r="A80" s="1"/>
      <c r="B80" s="1"/>
      <c r="C80" s="1"/>
      <c r="D80" s="1"/>
      <c r="E80" s="1"/>
      <c r="F80" s="162"/>
      <c r="G80" s="148"/>
      <c r="H80" s="148"/>
      <c r="I80" s="148"/>
      <c r="J80" s="1"/>
      <c r="K80" s="1"/>
      <c r="L80" s="1"/>
      <c r="M80" s="1"/>
      <c r="N80" s="1"/>
      <c r="O80" s="1"/>
      <c r="P80" s="1"/>
      <c r="S80" s="1"/>
    </row>
    <row r="81" spans="1:26" x14ac:dyDescent="0.25">
      <c r="A81" s="155"/>
      <c r="B81" s="155"/>
      <c r="C81" s="155"/>
      <c r="D81" s="155" t="s">
        <v>82</v>
      </c>
      <c r="E81" s="155"/>
      <c r="F81" s="166"/>
      <c r="G81" s="156"/>
      <c r="H81" s="156"/>
      <c r="I81" s="156"/>
      <c r="J81" s="155"/>
      <c r="K81" s="155"/>
      <c r="L81" s="155"/>
      <c r="M81" s="155"/>
      <c r="N81" s="155"/>
      <c r="O81" s="155"/>
      <c r="P81" s="155"/>
      <c r="Q81" s="152"/>
      <c r="R81" s="152"/>
      <c r="S81" s="155"/>
      <c r="T81" s="152"/>
      <c r="U81" s="152"/>
      <c r="V81" s="152"/>
      <c r="W81" s="152"/>
      <c r="X81" s="152"/>
      <c r="Y81" s="152"/>
      <c r="Z81" s="152"/>
    </row>
    <row r="82" spans="1:26" ht="24.95" customHeight="1" x14ac:dyDescent="0.25">
      <c r="A82" s="170"/>
      <c r="B82" s="167" t="s">
        <v>198</v>
      </c>
      <c r="C82" s="171" t="s">
        <v>199</v>
      </c>
      <c r="D82" s="167" t="s">
        <v>200</v>
      </c>
      <c r="E82" s="167" t="s">
        <v>107</v>
      </c>
      <c r="F82" s="168">
        <v>440.589</v>
      </c>
      <c r="G82" s="169"/>
      <c r="H82" s="169"/>
      <c r="I82" s="169">
        <f>ROUND(F82*(G82+H82),2)</f>
        <v>0</v>
      </c>
      <c r="J82" s="167">
        <f>ROUND(F82*(N82),2)</f>
        <v>9305.24</v>
      </c>
      <c r="K82" s="1">
        <f>ROUND(F82*(O82),2)</f>
        <v>0</v>
      </c>
      <c r="L82" s="1">
        <f>ROUND(F82*(G82),2)</f>
        <v>0</v>
      </c>
      <c r="M82" s="1"/>
      <c r="N82" s="1">
        <v>21.12</v>
      </c>
      <c r="O82" s="1"/>
      <c r="P82" s="166">
        <f>ROUND(F82*(R82),3)</f>
        <v>17.170000000000002</v>
      </c>
      <c r="Q82" s="172"/>
      <c r="R82" s="172">
        <v>3.8970000000000005E-2</v>
      </c>
      <c r="S82" s="166"/>
      <c r="Z82">
        <v>0</v>
      </c>
    </row>
    <row r="83" spans="1:26" ht="24.95" customHeight="1" x14ac:dyDescent="0.25">
      <c r="A83" s="170"/>
      <c r="B83" s="167" t="s">
        <v>198</v>
      </c>
      <c r="C83" s="171" t="s">
        <v>201</v>
      </c>
      <c r="D83" s="167" t="s">
        <v>202</v>
      </c>
      <c r="E83" s="167" t="s">
        <v>143</v>
      </c>
      <c r="F83" s="168">
        <v>43.758000000000003</v>
      </c>
      <c r="G83" s="169"/>
      <c r="H83" s="169"/>
      <c r="I83" s="169">
        <f>ROUND(F83*(G83+H83),2)</f>
        <v>0</v>
      </c>
      <c r="J83" s="167">
        <f>ROUND(F83*(N83),2)</f>
        <v>666.43</v>
      </c>
      <c r="K83" s="1">
        <f>ROUND(F83*(O83),2)</f>
        <v>0</v>
      </c>
      <c r="L83" s="1">
        <f>ROUND(F83*(G83),2)</f>
        <v>0</v>
      </c>
      <c r="M83" s="1"/>
      <c r="N83" s="1">
        <v>15.23</v>
      </c>
      <c r="O83" s="1"/>
      <c r="P83" s="166"/>
      <c r="Q83" s="172"/>
      <c r="R83" s="172"/>
      <c r="S83" s="166"/>
      <c r="Z83">
        <v>0</v>
      </c>
    </row>
    <row r="84" spans="1:26" ht="24.95" customHeight="1" x14ac:dyDescent="0.25">
      <c r="A84" s="170"/>
      <c r="B84" s="167" t="s">
        <v>123</v>
      </c>
      <c r="C84" s="171" t="s">
        <v>203</v>
      </c>
      <c r="D84" s="167" t="s">
        <v>204</v>
      </c>
      <c r="E84" s="167" t="s">
        <v>107</v>
      </c>
      <c r="F84" s="168">
        <v>449.40100000000001</v>
      </c>
      <c r="G84" s="169"/>
      <c r="H84" s="169"/>
      <c r="I84" s="169">
        <f>ROUND(F84*(G84+H84),2)</f>
        <v>0</v>
      </c>
      <c r="J84" s="167">
        <f>ROUND(F84*(N84),2)</f>
        <v>14156.13</v>
      </c>
      <c r="K84" s="1">
        <f>ROUND(F84*(O84),2)</f>
        <v>0</v>
      </c>
      <c r="L84" s="1">
        <f>ROUND(F84*(G84),2)</f>
        <v>0</v>
      </c>
      <c r="M84" s="1"/>
      <c r="N84" s="1">
        <v>31.5</v>
      </c>
      <c r="O84" s="1"/>
      <c r="P84" s="166"/>
      <c r="Q84" s="172"/>
      <c r="R84" s="172"/>
      <c r="S84" s="166"/>
      <c r="Z84">
        <v>0</v>
      </c>
    </row>
    <row r="85" spans="1:26" x14ac:dyDescent="0.25">
      <c r="A85" s="155"/>
      <c r="B85" s="155"/>
      <c r="C85" s="155"/>
      <c r="D85" s="155" t="s">
        <v>82</v>
      </c>
      <c r="E85" s="155"/>
      <c r="F85" s="166"/>
      <c r="G85" s="158"/>
      <c r="H85" s="158">
        <f>ROUND((SUM(M81:M84))/1,2)</f>
        <v>0</v>
      </c>
      <c r="I85" s="158">
        <f>ROUND((SUM(I81:I84))/1,2)</f>
        <v>0</v>
      </c>
      <c r="J85" s="155"/>
      <c r="K85" s="155"/>
      <c r="L85" s="155">
        <f>ROUND((SUM(L81:L84))/1,2)</f>
        <v>0</v>
      </c>
      <c r="M85" s="155">
        <f>ROUND((SUM(M81:M84))/1,2)</f>
        <v>0</v>
      </c>
      <c r="N85" s="155"/>
      <c r="O85" s="155"/>
      <c r="P85" s="173">
        <f>ROUND((SUM(P81:P84))/1,2)</f>
        <v>17.170000000000002</v>
      </c>
      <c r="Q85" s="152"/>
      <c r="R85" s="152"/>
      <c r="S85" s="173">
        <f>ROUND((SUM(S81:S84))/1,2)</f>
        <v>0</v>
      </c>
      <c r="T85" s="152"/>
      <c r="U85" s="152"/>
      <c r="V85" s="152"/>
      <c r="W85" s="152"/>
      <c r="X85" s="152"/>
      <c r="Y85" s="152"/>
      <c r="Z85" s="152"/>
    </row>
    <row r="86" spans="1:26" x14ac:dyDescent="0.25">
      <c r="A86" s="1"/>
      <c r="B86" s="1"/>
      <c r="C86" s="1"/>
      <c r="D86" s="1"/>
      <c r="E86" s="1"/>
      <c r="F86" s="162"/>
      <c r="G86" s="148"/>
      <c r="H86" s="148"/>
      <c r="I86" s="148"/>
      <c r="J86" s="1"/>
      <c r="K86" s="1"/>
      <c r="L86" s="1"/>
      <c r="M86" s="1"/>
      <c r="N86" s="1"/>
      <c r="O86" s="1"/>
      <c r="P86" s="1"/>
      <c r="S86" s="1"/>
    </row>
    <row r="87" spans="1:26" x14ac:dyDescent="0.25">
      <c r="A87" s="155"/>
      <c r="B87" s="155"/>
      <c r="C87" s="155"/>
      <c r="D87" s="155" t="s">
        <v>83</v>
      </c>
      <c r="E87" s="155"/>
      <c r="F87" s="166"/>
      <c r="G87" s="156"/>
      <c r="H87" s="156"/>
      <c r="I87" s="156"/>
      <c r="J87" s="155"/>
      <c r="K87" s="155"/>
      <c r="L87" s="155"/>
      <c r="M87" s="155"/>
      <c r="N87" s="155"/>
      <c r="O87" s="155"/>
      <c r="P87" s="155"/>
      <c r="Q87" s="152"/>
      <c r="R87" s="152"/>
      <c r="S87" s="155"/>
      <c r="T87" s="152"/>
      <c r="U87" s="152"/>
      <c r="V87" s="152"/>
      <c r="W87" s="152"/>
      <c r="X87" s="152"/>
      <c r="Y87" s="152"/>
      <c r="Z87" s="152"/>
    </row>
    <row r="88" spans="1:26" ht="24.95" customHeight="1" x14ac:dyDescent="0.25">
      <c r="A88" s="170"/>
      <c r="B88" s="167" t="s">
        <v>205</v>
      </c>
      <c r="C88" s="171" t="s">
        <v>206</v>
      </c>
      <c r="D88" s="167" t="s">
        <v>207</v>
      </c>
      <c r="E88" s="167" t="s">
        <v>107</v>
      </c>
      <c r="F88" s="168">
        <v>6</v>
      </c>
      <c r="G88" s="169"/>
      <c r="H88" s="169"/>
      <c r="I88" s="169">
        <f>ROUND(F88*(G88+H88),2)</f>
        <v>0</v>
      </c>
      <c r="J88" s="167">
        <f>ROUND(F88*(N88),2)</f>
        <v>31.8</v>
      </c>
      <c r="K88" s="1">
        <f>ROUND(F88*(O88),2)</f>
        <v>0</v>
      </c>
      <c r="L88" s="1">
        <f>ROUND(F88*(G88),2)</f>
        <v>0</v>
      </c>
      <c r="M88" s="1"/>
      <c r="N88" s="1">
        <v>5.3</v>
      </c>
      <c r="O88" s="1"/>
      <c r="P88" s="166">
        <f>ROUND(F88*(R88),3)</f>
        <v>1E-3</v>
      </c>
      <c r="Q88" s="172"/>
      <c r="R88" s="172">
        <v>2.4000000000000001E-4</v>
      </c>
      <c r="S88" s="166"/>
      <c r="Z88">
        <v>0</v>
      </c>
    </row>
    <row r="89" spans="1:26" ht="24.95" customHeight="1" x14ac:dyDescent="0.25">
      <c r="A89" s="170"/>
      <c r="B89" s="167" t="s">
        <v>205</v>
      </c>
      <c r="C89" s="171" t="s">
        <v>208</v>
      </c>
      <c r="D89" s="167" t="s">
        <v>209</v>
      </c>
      <c r="E89" s="167" t="s">
        <v>107</v>
      </c>
      <c r="F89" s="168">
        <v>6</v>
      </c>
      <c r="G89" s="169"/>
      <c r="H89" s="169"/>
      <c r="I89" s="169">
        <f>ROUND(F89*(G89+H89),2)</f>
        <v>0</v>
      </c>
      <c r="J89" s="167">
        <f>ROUND(F89*(N89),2)</f>
        <v>12.66</v>
      </c>
      <c r="K89" s="1">
        <f>ROUND(F89*(O89),2)</f>
        <v>0</v>
      </c>
      <c r="L89" s="1">
        <f>ROUND(F89*(G89),2)</f>
        <v>0</v>
      </c>
      <c r="M89" s="1"/>
      <c r="N89" s="1">
        <v>2.11</v>
      </c>
      <c r="O89" s="1"/>
      <c r="P89" s="166">
        <f>ROUND(F89*(R89),3)</f>
        <v>0</v>
      </c>
      <c r="Q89" s="172"/>
      <c r="R89" s="172">
        <v>7.9999999999999993E-5</v>
      </c>
      <c r="S89" s="166"/>
      <c r="Z89">
        <v>0</v>
      </c>
    </row>
    <row r="90" spans="1:26" ht="24.95" customHeight="1" x14ac:dyDescent="0.25">
      <c r="A90" s="170"/>
      <c r="B90" s="167" t="s">
        <v>210</v>
      </c>
      <c r="C90" s="171" t="s">
        <v>211</v>
      </c>
      <c r="D90" s="167" t="s">
        <v>212</v>
      </c>
      <c r="E90" s="167" t="s">
        <v>107</v>
      </c>
      <c r="F90" s="168">
        <v>6</v>
      </c>
      <c r="G90" s="169"/>
      <c r="H90" s="169"/>
      <c r="I90" s="169">
        <f>ROUND(F90*(G90+H90),2)</f>
        <v>0</v>
      </c>
      <c r="J90" s="167">
        <f>ROUND(F90*(N90),2)</f>
        <v>9.66</v>
      </c>
      <c r="K90" s="1">
        <f>ROUND(F90*(O90),2)</f>
        <v>0</v>
      </c>
      <c r="L90" s="1">
        <f>ROUND(F90*(G90),2)</f>
        <v>0</v>
      </c>
      <c r="M90" s="1"/>
      <c r="N90" s="1">
        <v>1.6099999999999999</v>
      </c>
      <c r="O90" s="1"/>
      <c r="P90" s="166">
        <f>ROUND(F90*(R90),3)</f>
        <v>0</v>
      </c>
      <c r="Q90" s="172"/>
      <c r="R90" s="172">
        <v>7.0000000000000007E-5</v>
      </c>
      <c r="S90" s="166"/>
      <c r="Z90">
        <v>0</v>
      </c>
    </row>
    <row r="91" spans="1:26" x14ac:dyDescent="0.25">
      <c r="A91" s="155"/>
      <c r="B91" s="155"/>
      <c r="C91" s="155"/>
      <c r="D91" s="155" t="s">
        <v>83</v>
      </c>
      <c r="E91" s="155"/>
      <c r="F91" s="166"/>
      <c r="G91" s="158"/>
      <c r="H91" s="158">
        <f>ROUND((SUM(M87:M90))/1,2)</f>
        <v>0</v>
      </c>
      <c r="I91" s="158">
        <f>ROUND((SUM(I87:I90))/1,2)</f>
        <v>0</v>
      </c>
      <c r="J91" s="155"/>
      <c r="K91" s="155"/>
      <c r="L91" s="155">
        <f>ROUND((SUM(L87:L90))/1,2)</f>
        <v>0</v>
      </c>
      <c r="M91" s="155">
        <f>ROUND((SUM(M87:M90))/1,2)</f>
        <v>0</v>
      </c>
      <c r="N91" s="155"/>
      <c r="O91" s="155"/>
      <c r="P91" s="173">
        <f>ROUND((SUM(P87:P90))/1,2)</f>
        <v>0</v>
      </c>
      <c r="Q91" s="152"/>
      <c r="R91" s="152"/>
      <c r="S91" s="173">
        <f>ROUND((SUM(S87:S90))/1,2)</f>
        <v>0</v>
      </c>
      <c r="T91" s="152"/>
      <c r="U91" s="152"/>
      <c r="V91" s="152"/>
      <c r="W91" s="152"/>
      <c r="X91" s="152"/>
      <c r="Y91" s="152"/>
      <c r="Z91" s="152"/>
    </row>
    <row r="92" spans="1:26" x14ac:dyDescent="0.25">
      <c r="A92" s="1"/>
      <c r="B92" s="1"/>
      <c r="C92" s="1"/>
      <c r="D92" s="1"/>
      <c r="E92" s="1"/>
      <c r="F92" s="162"/>
      <c r="G92" s="148"/>
      <c r="H92" s="148"/>
      <c r="I92" s="148"/>
      <c r="J92" s="1"/>
      <c r="K92" s="1"/>
      <c r="L92" s="1"/>
      <c r="M92" s="1"/>
      <c r="N92" s="1"/>
      <c r="O92" s="1"/>
      <c r="P92" s="1"/>
      <c r="S92" s="1"/>
    </row>
    <row r="93" spans="1:26" x14ac:dyDescent="0.25">
      <c r="A93" s="155"/>
      <c r="B93" s="155"/>
      <c r="C93" s="155"/>
      <c r="D93" s="155" t="s">
        <v>84</v>
      </c>
      <c r="E93" s="155"/>
      <c r="F93" s="166"/>
      <c r="G93" s="156"/>
      <c r="H93" s="156"/>
      <c r="I93" s="156"/>
      <c r="J93" s="155"/>
      <c r="K93" s="155"/>
      <c r="L93" s="155"/>
      <c r="M93" s="155"/>
      <c r="N93" s="155"/>
      <c r="O93" s="155"/>
      <c r="P93" s="155"/>
      <c r="Q93" s="152"/>
      <c r="R93" s="152"/>
      <c r="S93" s="155"/>
      <c r="T93" s="152"/>
      <c r="U93" s="152"/>
      <c r="V93" s="152"/>
      <c r="W93" s="152"/>
      <c r="X93" s="152"/>
      <c r="Y93" s="152"/>
      <c r="Z93" s="152"/>
    </row>
    <row r="94" spans="1:26" ht="35.1" customHeight="1" x14ac:dyDescent="0.25">
      <c r="A94" s="170"/>
      <c r="B94" s="167" t="s">
        <v>213</v>
      </c>
      <c r="C94" s="171" t="s">
        <v>214</v>
      </c>
      <c r="D94" s="167" t="s">
        <v>215</v>
      </c>
      <c r="E94" s="167" t="s">
        <v>107</v>
      </c>
      <c r="F94" s="168">
        <v>1096.0530000000001</v>
      </c>
      <c r="G94" s="169"/>
      <c r="H94" s="169"/>
      <c r="I94" s="169">
        <f>ROUND(F94*(G94+H94),2)</f>
        <v>0</v>
      </c>
      <c r="J94" s="167">
        <f>ROUND(F94*(N94),2)</f>
        <v>2466.12</v>
      </c>
      <c r="K94" s="1">
        <f>ROUND(F94*(O94),2)</f>
        <v>0</v>
      </c>
      <c r="L94" s="1">
        <f>ROUND(F94*(G94),2)</f>
        <v>0</v>
      </c>
      <c r="M94" s="1"/>
      <c r="N94" s="1">
        <v>2.25</v>
      </c>
      <c r="O94" s="1"/>
      <c r="P94" s="166">
        <f>ROUND(F94*(R94),3)</f>
        <v>0.19700000000000001</v>
      </c>
      <c r="Q94" s="172"/>
      <c r="R94" s="172">
        <v>1.7999999999999998E-4</v>
      </c>
      <c r="S94" s="166"/>
      <c r="Z94">
        <v>0</v>
      </c>
    </row>
    <row r="95" spans="1:26" x14ac:dyDescent="0.25">
      <c r="A95" s="155"/>
      <c r="B95" s="155"/>
      <c r="C95" s="155"/>
      <c r="D95" s="155" t="s">
        <v>84</v>
      </c>
      <c r="E95" s="155"/>
      <c r="F95" s="166"/>
      <c r="G95" s="158"/>
      <c r="H95" s="158">
        <f>ROUND((SUM(M93:M94))/1,2)</f>
        <v>0</v>
      </c>
      <c r="I95" s="158">
        <f>ROUND((SUM(I93:I94))/1,2)</f>
        <v>0</v>
      </c>
      <c r="J95" s="155"/>
      <c r="K95" s="155"/>
      <c r="L95" s="155">
        <f>ROUND((SUM(L93:L94))/1,2)</f>
        <v>0</v>
      </c>
      <c r="M95" s="155">
        <f>ROUND((SUM(M93:M94))/1,2)</f>
        <v>0</v>
      </c>
      <c r="N95" s="155"/>
      <c r="O95" s="155"/>
      <c r="P95" s="173">
        <f>ROUND((SUM(P93:P94))/1,2)</f>
        <v>0.2</v>
      </c>
      <c r="Q95" s="152"/>
      <c r="R95" s="152"/>
      <c r="S95" s="173">
        <f>ROUND((SUM(S93:S94))/1,2)</f>
        <v>0</v>
      </c>
      <c r="T95" s="152"/>
      <c r="U95" s="152"/>
      <c r="V95" s="152"/>
      <c r="W95" s="152"/>
      <c r="X95" s="152"/>
      <c r="Y95" s="152"/>
      <c r="Z95" s="152"/>
    </row>
    <row r="96" spans="1:26" x14ac:dyDescent="0.25">
      <c r="A96" s="1"/>
      <c r="B96" s="1"/>
      <c r="C96" s="1"/>
      <c r="D96" s="1"/>
      <c r="E96" s="1"/>
      <c r="F96" s="162"/>
      <c r="G96" s="148"/>
      <c r="H96" s="148"/>
      <c r="I96" s="148"/>
      <c r="J96" s="1"/>
      <c r="K96" s="1"/>
      <c r="L96" s="1"/>
      <c r="M96" s="1"/>
      <c r="N96" s="1"/>
      <c r="O96" s="1"/>
      <c r="P96" s="1"/>
      <c r="S96" s="1"/>
    </row>
    <row r="97" spans="1:26" x14ac:dyDescent="0.25">
      <c r="A97" s="155"/>
      <c r="B97" s="155"/>
      <c r="C97" s="155"/>
      <c r="D97" s="2" t="s">
        <v>75</v>
      </c>
      <c r="E97" s="155"/>
      <c r="F97" s="166"/>
      <c r="G97" s="158"/>
      <c r="H97" s="158">
        <f>ROUND((SUM(M50:M96))/2,2)</f>
        <v>0</v>
      </c>
      <c r="I97" s="158">
        <f>ROUND((SUM(I50:I96))/2,2)</f>
        <v>0</v>
      </c>
      <c r="J97" s="156"/>
      <c r="K97" s="155"/>
      <c r="L97" s="156">
        <f>ROUND((SUM(L50:L96))/2,2)</f>
        <v>0</v>
      </c>
      <c r="M97" s="156">
        <f>ROUND((SUM(M50:M96))/2,2)</f>
        <v>0</v>
      </c>
      <c r="N97" s="155"/>
      <c r="O97" s="155"/>
      <c r="P97" s="173">
        <f>ROUND((SUM(P50:P96))/2,2)</f>
        <v>18.059999999999999</v>
      </c>
      <c r="S97" s="173">
        <f>ROUND((SUM(S50:S96))/2,2)</f>
        <v>0</v>
      </c>
    </row>
    <row r="98" spans="1:26" x14ac:dyDescent="0.25">
      <c r="A98" s="1"/>
      <c r="B98" s="1"/>
      <c r="C98" s="1"/>
      <c r="D98" s="1"/>
      <c r="E98" s="1"/>
      <c r="F98" s="162"/>
      <c r="G98" s="148"/>
      <c r="H98" s="148"/>
      <c r="I98" s="148"/>
      <c r="J98" s="1"/>
      <c r="K98" s="1"/>
      <c r="L98" s="1"/>
      <c r="M98" s="1"/>
      <c r="N98" s="1"/>
      <c r="O98" s="1"/>
      <c r="P98" s="1"/>
      <c r="S98" s="1"/>
    </row>
    <row r="99" spans="1:26" x14ac:dyDescent="0.25">
      <c r="A99" s="155"/>
      <c r="B99" s="155"/>
      <c r="C99" s="155"/>
      <c r="D99" s="2" t="s">
        <v>85</v>
      </c>
      <c r="E99" s="155"/>
      <c r="F99" s="166"/>
      <c r="G99" s="156"/>
      <c r="H99" s="156"/>
      <c r="I99" s="156"/>
      <c r="J99" s="155"/>
      <c r="K99" s="155"/>
      <c r="L99" s="155"/>
      <c r="M99" s="155"/>
      <c r="N99" s="155"/>
      <c r="O99" s="155"/>
      <c r="P99" s="155"/>
      <c r="Q99" s="152"/>
      <c r="R99" s="152"/>
      <c r="S99" s="155"/>
      <c r="T99" s="152"/>
      <c r="U99" s="152"/>
      <c r="V99" s="152"/>
      <c r="W99" s="152"/>
      <c r="X99" s="152"/>
      <c r="Y99" s="152"/>
      <c r="Z99" s="152"/>
    </row>
    <row r="100" spans="1:26" x14ac:dyDescent="0.25">
      <c r="A100" s="155"/>
      <c r="B100" s="155"/>
      <c r="C100" s="155"/>
      <c r="D100" s="155" t="s">
        <v>86</v>
      </c>
      <c r="E100" s="155"/>
      <c r="F100" s="166"/>
      <c r="G100" s="156"/>
      <c r="H100" s="156"/>
      <c r="I100" s="156"/>
      <c r="J100" s="155"/>
      <c r="K100" s="155"/>
      <c r="L100" s="155"/>
      <c r="M100" s="155"/>
      <c r="N100" s="155"/>
      <c r="O100" s="155"/>
      <c r="P100" s="155"/>
      <c r="Q100" s="152"/>
      <c r="R100" s="152"/>
      <c r="S100" s="155"/>
      <c r="T100" s="152"/>
      <c r="U100" s="152"/>
      <c r="V100" s="152"/>
      <c r="W100" s="152"/>
      <c r="X100" s="152"/>
      <c r="Y100" s="152"/>
      <c r="Z100" s="152"/>
    </row>
    <row r="101" spans="1:26" ht="24.95" customHeight="1" x14ac:dyDescent="0.25">
      <c r="A101" s="170"/>
      <c r="B101" s="167" t="s">
        <v>216</v>
      </c>
      <c r="C101" s="171" t="s">
        <v>217</v>
      </c>
      <c r="D101" s="167" t="s">
        <v>218</v>
      </c>
      <c r="E101" s="167" t="s">
        <v>219</v>
      </c>
      <c r="F101" s="168">
        <v>1</v>
      </c>
      <c r="G101" s="169"/>
      <c r="H101" s="169"/>
      <c r="I101" s="169">
        <f>ROUND(F101*(G101+H101),2)</f>
        <v>0</v>
      </c>
      <c r="J101" s="167">
        <f>ROUND(F101*(N101),2)</f>
        <v>58234.31</v>
      </c>
      <c r="K101" s="1">
        <f>ROUND(F101*(O101),2)</f>
        <v>0</v>
      </c>
      <c r="L101" s="1">
        <f>ROUND(F101*(G101),2)</f>
        <v>0</v>
      </c>
      <c r="M101" s="1"/>
      <c r="N101" s="1">
        <v>58234.31</v>
      </c>
      <c r="O101" s="1"/>
      <c r="P101" s="166"/>
      <c r="Q101" s="172"/>
      <c r="R101" s="172"/>
      <c r="S101" s="166"/>
      <c r="Z101">
        <v>0</v>
      </c>
    </row>
    <row r="102" spans="1:26" x14ac:dyDescent="0.25">
      <c r="A102" s="155"/>
      <c r="B102" s="155"/>
      <c r="C102" s="155"/>
      <c r="D102" s="155" t="s">
        <v>86</v>
      </c>
      <c r="E102" s="155"/>
      <c r="F102" s="166"/>
      <c r="G102" s="158"/>
      <c r="H102" s="158"/>
      <c r="I102" s="158">
        <f>ROUND((SUM(I100:I101))/1,2)</f>
        <v>0</v>
      </c>
      <c r="J102" s="155"/>
      <c r="K102" s="155"/>
      <c r="L102" s="155">
        <f>ROUND((SUM(L100:L101))/1,2)</f>
        <v>0</v>
      </c>
      <c r="M102" s="155">
        <f>ROUND((SUM(M100:M101))/1,2)</f>
        <v>0</v>
      </c>
      <c r="N102" s="155"/>
      <c r="O102" s="155"/>
      <c r="P102" s="173">
        <f>ROUND((SUM(P100:P101))/1,2)</f>
        <v>0</v>
      </c>
      <c r="S102" s="166">
        <f>ROUND((SUM(S100:S101))/1,2)</f>
        <v>0</v>
      </c>
    </row>
    <row r="103" spans="1:26" x14ac:dyDescent="0.25">
      <c r="A103" s="1"/>
      <c r="B103" s="1"/>
      <c r="C103" s="1"/>
      <c r="D103" s="1"/>
      <c r="E103" s="1"/>
      <c r="F103" s="162"/>
      <c r="G103" s="148"/>
      <c r="H103" s="148"/>
      <c r="I103" s="148"/>
      <c r="J103" s="1"/>
      <c r="K103" s="1"/>
      <c r="L103" s="1"/>
      <c r="M103" s="1"/>
      <c r="N103" s="1"/>
      <c r="O103" s="1"/>
      <c r="P103" s="1"/>
      <c r="S103" s="1"/>
    </row>
    <row r="104" spans="1:26" x14ac:dyDescent="0.25">
      <c r="A104" s="155"/>
      <c r="B104" s="155"/>
      <c r="C104" s="155"/>
      <c r="D104" s="2" t="s">
        <v>85</v>
      </c>
      <c r="E104" s="155"/>
      <c r="F104" s="166"/>
      <c r="G104" s="158"/>
      <c r="H104" s="158">
        <f>ROUND((SUM(M99:M103))/2,2)</f>
        <v>0</v>
      </c>
      <c r="I104" s="158">
        <f>ROUND((SUM(I99:I103))/2,2)</f>
        <v>0</v>
      </c>
      <c r="J104" s="155"/>
      <c r="K104" s="155"/>
      <c r="L104" s="155">
        <f>ROUND((SUM(L99:L103))/2,2)</f>
        <v>0</v>
      </c>
      <c r="M104" s="155">
        <f>ROUND((SUM(M99:M103))/2,2)</f>
        <v>0</v>
      </c>
      <c r="N104" s="155"/>
      <c r="O104" s="155"/>
      <c r="P104" s="173">
        <f>ROUND((SUM(P99:P103))/2,2)</f>
        <v>0</v>
      </c>
      <c r="S104" s="173">
        <f>ROUND((SUM(S99:S103))/2,2)</f>
        <v>0</v>
      </c>
    </row>
    <row r="105" spans="1:26" x14ac:dyDescent="0.25">
      <c r="A105" s="174"/>
      <c r="B105" s="174"/>
      <c r="C105" s="174"/>
      <c r="D105" s="174" t="s">
        <v>87</v>
      </c>
      <c r="E105" s="174"/>
      <c r="F105" s="175"/>
      <c r="G105" s="176"/>
      <c r="H105" s="176">
        <f>ROUND((SUM(M9:M104))/3,2)</f>
        <v>0</v>
      </c>
      <c r="I105" s="176">
        <f>ROUND((SUM(I9:I104))/3,2)</f>
        <v>0</v>
      </c>
      <c r="J105" s="174"/>
      <c r="K105" s="174">
        <f>ROUND((SUM(K9:K104))/3,2)</f>
        <v>0</v>
      </c>
      <c r="L105" s="174">
        <f>ROUND((SUM(L9:L104))/3,2)</f>
        <v>0</v>
      </c>
      <c r="M105" s="174">
        <f>ROUND((SUM(M9:M104))/3,2)</f>
        <v>0</v>
      </c>
      <c r="N105" s="174"/>
      <c r="O105" s="174"/>
      <c r="P105" s="193">
        <f>ROUND((SUM(P9:P104))/3,2)</f>
        <v>53.04</v>
      </c>
      <c r="S105" s="175">
        <f>ROUND((SUM(S9:S104))/3,2)</f>
        <v>0</v>
      </c>
      <c r="Z105">
        <f>(SUM(Z9:Z104))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ASR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40" t="s">
        <v>220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21</v>
      </c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'Rekap 13575'!B15</f>
        <v>0</v>
      </c>
      <c r="E16" s="96">
        <f>'Rekap 13575'!C15</f>
        <v>0</v>
      </c>
      <c r="F16" s="105">
        <f>'Rekap 13575'!D15</f>
        <v>0</v>
      </c>
      <c r="G16" s="60">
        <v>6</v>
      </c>
      <c r="H16" s="114" t="s">
        <v>221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>
        <f>'Rekap 13575'!B22</f>
        <v>0</v>
      </c>
      <c r="E17" s="75">
        <f>'Rekap 13575'!C22</f>
        <v>0</v>
      </c>
      <c r="F17" s="80">
        <f>'Rekap 13575'!D22</f>
        <v>0</v>
      </c>
      <c r="G17" s="61">
        <v>7</v>
      </c>
      <c r="H17" s="115" t="s">
        <v>39</v>
      </c>
      <c r="I17" s="128"/>
      <c r="J17" s="126">
        <f>'SO 13575'!Z57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/>
      <c r="E18" s="76"/>
      <c r="F18" s="81"/>
      <c r="G18" s="61">
        <v>8</v>
      </c>
      <c r="H18" s="115" t="s">
        <v>40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49</v>
      </c>
      <c r="D22" s="86"/>
      <c r="E22" s="88" t="s">
        <v>52</v>
      </c>
      <c r="F22" s="80">
        <f>((F16*U22*0)+(F17*V22*0)+(F18*W22*0))/100</f>
        <v>0</v>
      </c>
      <c r="G22" s="60">
        <v>16</v>
      </c>
      <c r="H22" s="114" t="s">
        <v>55</v>
      </c>
      <c r="I22" s="129" t="s">
        <v>52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50</v>
      </c>
      <c r="D23" s="66"/>
      <c r="E23" s="88" t="s">
        <v>53</v>
      </c>
      <c r="F23" s="81">
        <f>((F16*U23*0)+(F17*V23*0)+(F18*W23*0))/100</f>
        <v>0</v>
      </c>
      <c r="G23" s="61">
        <v>17</v>
      </c>
      <c r="H23" s="115" t="s">
        <v>56</v>
      </c>
      <c r="I23" s="129" t="s">
        <v>52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51</v>
      </c>
      <c r="D24" s="66"/>
      <c r="E24" s="88" t="s">
        <v>52</v>
      </c>
      <c r="F24" s="81">
        <f>((F16*U24*0)+(F17*V24*0)+(F18*W24*0))/100</f>
        <v>0</v>
      </c>
      <c r="G24" s="61">
        <v>18</v>
      </c>
      <c r="H24" s="115" t="s">
        <v>57</v>
      </c>
      <c r="I24" s="129" t="s">
        <v>53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J28-SUM('SO 13575'!K9:'SO 13575'!K56)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SUM('SO 13575'!K9:'SO 13575'!K56)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46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47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02"/>
      <c r="G33" s="110">
        <v>26</v>
      </c>
      <c r="H33" s="141" t="s">
        <v>62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4" t="s">
        <v>26</v>
      </c>
      <c r="B1" s="143"/>
      <c r="C1" s="143"/>
      <c r="D1" s="144" t="s">
        <v>23</v>
      </c>
      <c r="E1" s="143"/>
      <c r="F1" s="143"/>
      <c r="W1">
        <v>30.126000000000001</v>
      </c>
    </row>
    <row r="2" spans="1:26" x14ac:dyDescent="0.25">
      <c r="A2" s="144" t="s">
        <v>31</v>
      </c>
      <c r="B2" s="143"/>
      <c r="C2" s="143"/>
      <c r="D2" s="144" t="s">
        <v>21</v>
      </c>
      <c r="E2" s="143"/>
      <c r="F2" s="143"/>
    </row>
    <row r="3" spans="1:26" x14ac:dyDescent="0.25">
      <c r="A3" s="144" t="s">
        <v>29</v>
      </c>
      <c r="B3" s="143"/>
      <c r="C3" s="143"/>
      <c r="D3" s="144" t="s">
        <v>67</v>
      </c>
      <c r="E3" s="143"/>
      <c r="F3" s="143"/>
    </row>
    <row r="4" spans="1:26" x14ac:dyDescent="0.25">
      <c r="A4" s="144" t="s">
        <v>1</v>
      </c>
      <c r="B4" s="143"/>
      <c r="C4" s="143"/>
      <c r="D4" s="143"/>
      <c r="E4" s="143"/>
      <c r="F4" s="143"/>
    </row>
    <row r="5" spans="1:26" x14ac:dyDescent="0.25">
      <c r="A5" s="144" t="s">
        <v>220</v>
      </c>
      <c r="B5" s="143"/>
      <c r="C5" s="143"/>
      <c r="D5" s="143"/>
      <c r="E5" s="143"/>
      <c r="F5" s="143"/>
    </row>
    <row r="6" spans="1:26" x14ac:dyDescent="0.25">
      <c r="A6" s="143"/>
      <c r="B6" s="143"/>
      <c r="C6" s="143"/>
      <c r="D6" s="143"/>
      <c r="E6" s="143"/>
      <c r="F6" s="143"/>
    </row>
    <row r="7" spans="1:26" x14ac:dyDescent="0.25">
      <c r="A7" s="143"/>
      <c r="B7" s="143"/>
      <c r="C7" s="143"/>
      <c r="D7" s="143"/>
      <c r="E7" s="143"/>
      <c r="F7" s="143"/>
    </row>
    <row r="8" spans="1:26" x14ac:dyDescent="0.25">
      <c r="A8" s="145" t="s">
        <v>68</v>
      </c>
      <c r="B8" s="143"/>
      <c r="C8" s="143"/>
      <c r="D8" s="143"/>
      <c r="E8" s="143"/>
      <c r="F8" s="143"/>
    </row>
    <row r="9" spans="1:26" x14ac:dyDescent="0.25">
      <c r="A9" s="146" t="s">
        <v>64</v>
      </c>
      <c r="B9" s="146" t="s">
        <v>58</v>
      </c>
      <c r="C9" s="146" t="s">
        <v>59</v>
      </c>
      <c r="D9" s="146" t="s">
        <v>36</v>
      </c>
      <c r="E9" s="146" t="s">
        <v>65</v>
      </c>
      <c r="F9" s="146" t="s">
        <v>66</v>
      </c>
    </row>
    <row r="10" spans="1:26" x14ac:dyDescent="0.25">
      <c r="A10" s="153" t="s">
        <v>69</v>
      </c>
      <c r="B10" s="154"/>
      <c r="C10" s="150"/>
      <c r="D10" s="150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x14ac:dyDescent="0.25">
      <c r="A11" s="155" t="s">
        <v>70</v>
      </c>
      <c r="B11" s="156">
        <f>'SO 13575'!L12</f>
        <v>0</v>
      </c>
      <c r="C11" s="156">
        <f>'SO 13575'!M12</f>
        <v>0</v>
      </c>
      <c r="D11" s="156">
        <f>'SO 13575'!I12</f>
        <v>0</v>
      </c>
      <c r="E11" s="157">
        <f>'SO 13575'!P12</f>
        <v>2.5499999999999998</v>
      </c>
      <c r="F11" s="157">
        <f>'SO 13575'!S12</f>
        <v>0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x14ac:dyDescent="0.25">
      <c r="A12" s="155" t="s">
        <v>72</v>
      </c>
      <c r="B12" s="156">
        <f>'SO 13575'!L18</f>
        <v>0</v>
      </c>
      <c r="C12" s="156">
        <f>'SO 13575'!M18</f>
        <v>0</v>
      </c>
      <c r="D12" s="156">
        <f>'SO 13575'!I18</f>
        <v>0</v>
      </c>
      <c r="E12" s="157">
        <f>'SO 13575'!P18</f>
        <v>7.0000000000000007E-2</v>
      </c>
      <c r="F12" s="157">
        <f>'SO 13575'!S18</f>
        <v>0</v>
      </c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x14ac:dyDescent="0.25">
      <c r="A13" s="155" t="s">
        <v>73</v>
      </c>
      <c r="B13" s="156">
        <f>'SO 13575'!L22</f>
        <v>0</v>
      </c>
      <c r="C13" s="156">
        <f>'SO 13575'!M22</f>
        <v>0</v>
      </c>
      <c r="D13" s="156">
        <f>'SO 13575'!I22</f>
        <v>0</v>
      </c>
      <c r="E13" s="157">
        <f>'SO 13575'!P22</f>
        <v>3.58</v>
      </c>
      <c r="F13" s="157">
        <f>'SO 13575'!S22</f>
        <v>0</v>
      </c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x14ac:dyDescent="0.25">
      <c r="A14" s="155" t="s">
        <v>74</v>
      </c>
      <c r="B14" s="156">
        <f>'SO 13575'!L26</f>
        <v>0</v>
      </c>
      <c r="C14" s="156">
        <f>'SO 13575'!M26</f>
        <v>0</v>
      </c>
      <c r="D14" s="156">
        <f>'SO 13575'!I26</f>
        <v>0</v>
      </c>
      <c r="E14" s="157">
        <f>'SO 13575'!P26</f>
        <v>0</v>
      </c>
      <c r="F14" s="157">
        <f>'SO 13575'!S26</f>
        <v>0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x14ac:dyDescent="0.25">
      <c r="A15" s="2" t="s">
        <v>69</v>
      </c>
      <c r="B15" s="158">
        <f>'SO 13575'!L28</f>
        <v>0</v>
      </c>
      <c r="C15" s="158">
        <f>'SO 13575'!M28</f>
        <v>0</v>
      </c>
      <c r="D15" s="158">
        <f>'SO 13575'!I28</f>
        <v>0</v>
      </c>
      <c r="E15" s="159">
        <f>'SO 13575'!P28</f>
        <v>6.2</v>
      </c>
      <c r="F15" s="159">
        <f>'SO 13575'!S28</f>
        <v>0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5">
      <c r="A16" s="1"/>
      <c r="B16" s="148"/>
      <c r="C16" s="148"/>
      <c r="D16" s="148"/>
      <c r="E16" s="147"/>
      <c r="F16" s="147"/>
    </row>
    <row r="17" spans="1:26" x14ac:dyDescent="0.25">
      <c r="A17" s="2" t="s">
        <v>75</v>
      </c>
      <c r="B17" s="158"/>
      <c r="C17" s="156"/>
      <c r="D17" s="156"/>
      <c r="E17" s="157"/>
      <c r="F17" s="157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x14ac:dyDescent="0.25">
      <c r="A18" s="155" t="s">
        <v>76</v>
      </c>
      <c r="B18" s="156">
        <f>'SO 13575'!L35</f>
        <v>0</v>
      </c>
      <c r="C18" s="156">
        <f>'SO 13575'!M35</f>
        <v>0</v>
      </c>
      <c r="D18" s="156">
        <f>'SO 13575'!I35</f>
        <v>0</v>
      </c>
      <c r="E18" s="157">
        <f>'SO 13575'!P35</f>
        <v>0.28999999999999998</v>
      </c>
      <c r="F18" s="157">
        <f>'SO 13575'!S35</f>
        <v>0</v>
      </c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x14ac:dyDescent="0.25">
      <c r="A19" s="155" t="s">
        <v>77</v>
      </c>
      <c r="B19" s="156">
        <f>'SO 13575'!L40</f>
        <v>0</v>
      </c>
      <c r="C19" s="156">
        <f>'SO 13575'!M40</f>
        <v>0</v>
      </c>
      <c r="D19" s="156">
        <f>'SO 13575'!I40</f>
        <v>0</v>
      </c>
      <c r="E19" s="157">
        <f>'SO 13575'!P40</f>
        <v>5.3</v>
      </c>
      <c r="F19" s="157">
        <f>'SO 13575'!S40</f>
        <v>0</v>
      </c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x14ac:dyDescent="0.25">
      <c r="A20" s="155" t="s">
        <v>78</v>
      </c>
      <c r="B20" s="156">
        <f>'SO 13575'!L47</f>
        <v>0</v>
      </c>
      <c r="C20" s="156">
        <f>'SO 13575'!M47</f>
        <v>0</v>
      </c>
      <c r="D20" s="156">
        <f>'SO 13575'!I47</f>
        <v>0</v>
      </c>
      <c r="E20" s="157">
        <f>'SO 13575'!P47</f>
        <v>0</v>
      </c>
      <c r="F20" s="157">
        <f>'SO 13575'!S47</f>
        <v>0</v>
      </c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</row>
    <row r="21" spans="1:26" x14ac:dyDescent="0.25">
      <c r="A21" s="155" t="s">
        <v>79</v>
      </c>
      <c r="B21" s="156">
        <f>'SO 13575'!L54</f>
        <v>0</v>
      </c>
      <c r="C21" s="156">
        <f>'SO 13575'!M54</f>
        <v>0</v>
      </c>
      <c r="D21" s="156">
        <f>'SO 13575'!I54</f>
        <v>0</v>
      </c>
      <c r="E21" s="157">
        <f>'SO 13575'!P54</f>
        <v>0</v>
      </c>
      <c r="F21" s="157">
        <f>'SO 13575'!S54</f>
        <v>0</v>
      </c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x14ac:dyDescent="0.25">
      <c r="A22" s="2" t="s">
        <v>75</v>
      </c>
      <c r="B22" s="158">
        <f>'SO 13575'!L56</f>
        <v>0</v>
      </c>
      <c r="C22" s="158">
        <f>'SO 13575'!M56</f>
        <v>0</v>
      </c>
      <c r="D22" s="158">
        <f>'SO 13575'!I56</f>
        <v>0</v>
      </c>
      <c r="E22" s="159">
        <f>'SO 13575'!P56</f>
        <v>5.59</v>
      </c>
      <c r="F22" s="159">
        <f>'SO 13575'!S56</f>
        <v>0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</row>
    <row r="23" spans="1:26" x14ac:dyDescent="0.25">
      <c r="A23" s="1"/>
      <c r="B23" s="148"/>
      <c r="C23" s="148"/>
      <c r="D23" s="148"/>
      <c r="E23" s="147"/>
      <c r="F23" s="147"/>
    </row>
    <row r="24" spans="1:26" x14ac:dyDescent="0.25">
      <c r="A24" s="2" t="s">
        <v>87</v>
      </c>
      <c r="B24" s="158">
        <f>'SO 13575'!L57</f>
        <v>0</v>
      </c>
      <c r="C24" s="158">
        <f>'SO 13575'!M57</f>
        <v>0</v>
      </c>
      <c r="D24" s="158">
        <f>'SO 13575'!I57</f>
        <v>0</v>
      </c>
      <c r="E24" s="159">
        <f>'SO 13575'!P57</f>
        <v>11.79</v>
      </c>
      <c r="F24" s="159">
        <f>'SO 13575'!S57</f>
        <v>0</v>
      </c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</row>
    <row r="25" spans="1:26" x14ac:dyDescent="0.25">
      <c r="A25" s="1"/>
      <c r="B25" s="148"/>
      <c r="C25" s="148"/>
      <c r="D25" s="148"/>
      <c r="E25" s="147"/>
      <c r="F25" s="147"/>
    </row>
    <row r="26" spans="1:26" x14ac:dyDescent="0.25">
      <c r="A26" s="1"/>
      <c r="B26" s="148"/>
      <c r="C26" s="148"/>
      <c r="D26" s="148"/>
      <c r="E26" s="147"/>
      <c r="F26" s="147"/>
    </row>
    <row r="27" spans="1:26" x14ac:dyDescent="0.25">
      <c r="A27" s="1"/>
      <c r="B27" s="148"/>
      <c r="C27" s="148"/>
      <c r="D27" s="148"/>
      <c r="E27" s="147"/>
      <c r="F27" s="147"/>
    </row>
    <row r="28" spans="1:26" x14ac:dyDescent="0.25">
      <c r="A28" s="1"/>
      <c r="B28" s="148"/>
      <c r="C28" s="148"/>
      <c r="D28" s="148"/>
      <c r="E28" s="147"/>
      <c r="F28" s="147"/>
    </row>
    <row r="29" spans="1:26" x14ac:dyDescent="0.25">
      <c r="A29" s="1"/>
      <c r="B29" s="148"/>
      <c r="C29" s="148"/>
      <c r="D29" s="148"/>
      <c r="E29" s="147"/>
      <c r="F29" s="147"/>
    </row>
    <row r="30" spans="1:26" x14ac:dyDescent="0.25">
      <c r="A30" s="1"/>
      <c r="B30" s="148"/>
      <c r="C30" s="148"/>
      <c r="D30" s="148"/>
      <c r="E30" s="147"/>
      <c r="F30" s="147"/>
    </row>
    <row r="31" spans="1:26" x14ac:dyDescent="0.25">
      <c r="A31" s="1"/>
      <c r="B31" s="148"/>
      <c r="C31" s="148"/>
      <c r="D31" s="148"/>
      <c r="E31" s="147"/>
      <c r="F31" s="147"/>
    </row>
    <row r="32" spans="1:26" x14ac:dyDescent="0.25">
      <c r="A32" s="1"/>
      <c r="B32" s="148"/>
      <c r="C32" s="148"/>
      <c r="D32" s="148"/>
      <c r="E32" s="147"/>
      <c r="F32" s="147"/>
    </row>
    <row r="33" spans="1:6" x14ac:dyDescent="0.25">
      <c r="A33" s="1"/>
      <c r="B33" s="148"/>
      <c r="C33" s="148"/>
      <c r="D33" s="148"/>
      <c r="E33" s="147"/>
      <c r="F33" s="147"/>
    </row>
    <row r="34" spans="1:6" x14ac:dyDescent="0.25">
      <c r="A34" s="1"/>
      <c r="B34" s="148"/>
      <c r="C34" s="148"/>
      <c r="D34" s="148"/>
      <c r="E34" s="147"/>
      <c r="F34" s="147"/>
    </row>
    <row r="35" spans="1:6" x14ac:dyDescent="0.25">
      <c r="A35" s="1"/>
      <c r="B35" s="148"/>
      <c r="C35" s="148"/>
      <c r="D35" s="148"/>
      <c r="E35" s="147"/>
      <c r="F35" s="147"/>
    </row>
    <row r="36" spans="1:6" x14ac:dyDescent="0.25">
      <c r="A36" s="1"/>
      <c r="B36" s="148"/>
      <c r="C36" s="148"/>
      <c r="D36" s="148"/>
      <c r="E36" s="147"/>
      <c r="F36" s="147"/>
    </row>
    <row r="37" spans="1:6" x14ac:dyDescent="0.25">
      <c r="A37" s="1"/>
      <c r="B37" s="148"/>
      <c r="C37" s="148"/>
      <c r="D37" s="148"/>
      <c r="E37" s="147"/>
      <c r="F37" s="147"/>
    </row>
    <row r="38" spans="1:6" x14ac:dyDescent="0.25">
      <c r="A38" s="1"/>
      <c r="B38" s="148"/>
      <c r="C38" s="148"/>
      <c r="D38" s="148"/>
      <c r="E38" s="147"/>
      <c r="F38" s="147"/>
    </row>
    <row r="39" spans="1:6" x14ac:dyDescent="0.25">
      <c r="A39" s="1"/>
      <c r="B39" s="148"/>
      <c r="C39" s="148"/>
      <c r="D39" s="148"/>
      <c r="E39" s="147"/>
      <c r="F39" s="147"/>
    </row>
    <row r="40" spans="1:6" x14ac:dyDescent="0.25">
      <c r="A40" s="1"/>
      <c r="B40" s="148"/>
      <c r="C40" s="148"/>
      <c r="D40" s="148"/>
      <c r="E40" s="147"/>
      <c r="F40" s="147"/>
    </row>
    <row r="41" spans="1:6" x14ac:dyDescent="0.25">
      <c r="A41" s="1"/>
      <c r="B41" s="148"/>
      <c r="C41" s="148"/>
      <c r="D41" s="148"/>
      <c r="E41" s="147"/>
      <c r="F41" s="147"/>
    </row>
    <row r="42" spans="1:6" x14ac:dyDescent="0.25">
      <c r="A42" s="1"/>
      <c r="B42" s="148"/>
      <c r="C42" s="148"/>
      <c r="D42" s="148"/>
      <c r="E42" s="147"/>
      <c r="F42" s="147"/>
    </row>
    <row r="43" spans="1:6" x14ac:dyDescent="0.25">
      <c r="A43" s="1"/>
      <c r="B43" s="148"/>
      <c r="C43" s="148"/>
      <c r="D43" s="148"/>
      <c r="E43" s="147"/>
      <c r="F43" s="147"/>
    </row>
    <row r="44" spans="1:6" x14ac:dyDescent="0.25">
      <c r="A44" s="1"/>
      <c r="B44" s="148"/>
      <c r="C44" s="148"/>
      <c r="D44" s="148"/>
      <c r="E44" s="147"/>
      <c r="F44" s="147"/>
    </row>
    <row r="45" spans="1:6" x14ac:dyDescent="0.25">
      <c r="A45" s="1"/>
      <c r="B45" s="148"/>
      <c r="C45" s="148"/>
      <c r="D45" s="148"/>
      <c r="E45" s="147"/>
      <c r="F45" s="147"/>
    </row>
    <row r="46" spans="1:6" x14ac:dyDescent="0.25">
      <c r="A46" s="1"/>
      <c r="B46" s="148"/>
      <c r="C46" s="148"/>
      <c r="D46" s="148"/>
      <c r="E46" s="147"/>
      <c r="F46" s="147"/>
    </row>
    <row r="47" spans="1:6" x14ac:dyDescent="0.25">
      <c r="A47" s="1"/>
      <c r="B47" s="148"/>
      <c r="C47" s="148"/>
      <c r="D47" s="148"/>
      <c r="E47" s="147"/>
      <c r="F47" s="147"/>
    </row>
    <row r="48" spans="1:6" x14ac:dyDescent="0.25">
      <c r="A48" s="1"/>
      <c r="B48" s="148"/>
      <c r="C48" s="148"/>
      <c r="D48" s="148"/>
      <c r="E48" s="147"/>
      <c r="F48" s="147"/>
    </row>
    <row r="49" spans="1:6" x14ac:dyDescent="0.25">
      <c r="A49" s="1"/>
      <c r="B49" s="148"/>
      <c r="C49" s="148"/>
      <c r="D49" s="148"/>
      <c r="E49" s="147"/>
      <c r="F49" s="147"/>
    </row>
    <row r="50" spans="1:6" x14ac:dyDescent="0.25">
      <c r="A50" s="1"/>
      <c r="B50" s="148"/>
      <c r="C50" s="148"/>
      <c r="D50" s="148"/>
      <c r="E50" s="147"/>
      <c r="F50" s="147"/>
    </row>
    <row r="51" spans="1:6" x14ac:dyDescent="0.25">
      <c r="A51" s="1"/>
      <c r="B51" s="148"/>
      <c r="C51" s="148"/>
      <c r="D51" s="148"/>
      <c r="E51" s="147"/>
      <c r="F51" s="147"/>
    </row>
    <row r="52" spans="1:6" x14ac:dyDescent="0.25">
      <c r="A52" s="1"/>
      <c r="B52" s="148"/>
      <c r="C52" s="148"/>
      <c r="D52" s="148"/>
      <c r="E52" s="147"/>
      <c r="F52" s="147"/>
    </row>
    <row r="53" spans="1:6" x14ac:dyDescent="0.25">
      <c r="A53" s="1"/>
      <c r="B53" s="148"/>
      <c r="C53" s="148"/>
      <c r="D53" s="148"/>
      <c r="E53" s="147"/>
      <c r="F53" s="147"/>
    </row>
    <row r="54" spans="1:6" x14ac:dyDescent="0.25">
      <c r="A54" s="1"/>
      <c r="B54" s="148"/>
      <c r="C54" s="148"/>
      <c r="D54" s="148"/>
      <c r="E54" s="147"/>
      <c r="F54" s="147"/>
    </row>
    <row r="55" spans="1:6" x14ac:dyDescent="0.25">
      <c r="A55" s="1"/>
      <c r="B55" s="148"/>
      <c r="C55" s="148"/>
      <c r="D55" s="148"/>
      <c r="E55" s="147"/>
      <c r="F55" s="147"/>
    </row>
    <row r="56" spans="1:6" x14ac:dyDescent="0.25">
      <c r="A56" s="1"/>
      <c r="B56" s="148"/>
      <c r="C56" s="148"/>
      <c r="D56" s="148"/>
      <c r="E56" s="147"/>
      <c r="F56" s="147"/>
    </row>
    <row r="57" spans="1:6" x14ac:dyDescent="0.25">
      <c r="A57" s="1"/>
      <c r="B57" s="148"/>
      <c r="C57" s="148"/>
      <c r="D57" s="148"/>
      <c r="E57" s="147"/>
      <c r="F57" s="147"/>
    </row>
    <row r="58" spans="1:6" x14ac:dyDescent="0.25">
      <c r="A58" s="1"/>
      <c r="B58" s="148"/>
      <c r="C58" s="148"/>
      <c r="D58" s="148"/>
      <c r="E58" s="147"/>
      <c r="F58" s="147"/>
    </row>
    <row r="59" spans="1:6" x14ac:dyDescent="0.25">
      <c r="A59" s="1"/>
      <c r="B59" s="148"/>
      <c r="C59" s="148"/>
      <c r="D59" s="148"/>
      <c r="E59" s="147"/>
      <c r="F59" s="147"/>
    </row>
    <row r="60" spans="1:6" x14ac:dyDescent="0.25">
      <c r="A60" s="1"/>
      <c r="B60" s="148"/>
      <c r="C60" s="148"/>
      <c r="D60" s="148"/>
      <c r="E60" s="147"/>
      <c r="F60" s="147"/>
    </row>
    <row r="61" spans="1:6" x14ac:dyDescent="0.25">
      <c r="A61" s="1"/>
      <c r="B61" s="148"/>
      <c r="C61" s="148"/>
      <c r="D61" s="148"/>
      <c r="E61" s="147"/>
      <c r="F61" s="147"/>
    </row>
    <row r="62" spans="1:6" x14ac:dyDescent="0.25">
      <c r="A62" s="1"/>
      <c r="B62" s="148"/>
      <c r="C62" s="148"/>
      <c r="D62" s="148"/>
      <c r="E62" s="147"/>
      <c r="F62" s="147"/>
    </row>
    <row r="63" spans="1:6" x14ac:dyDescent="0.25">
      <c r="A63" s="1"/>
      <c r="B63" s="148"/>
      <c r="C63" s="148"/>
      <c r="D63" s="148"/>
      <c r="E63" s="147"/>
      <c r="F63" s="147"/>
    </row>
    <row r="64" spans="1:6" x14ac:dyDescent="0.25">
      <c r="A64" s="1"/>
      <c r="B64" s="148"/>
      <c r="C64" s="148"/>
      <c r="D64" s="148"/>
      <c r="E64" s="147"/>
      <c r="F64" s="147"/>
    </row>
    <row r="65" spans="1:6" x14ac:dyDescent="0.25">
      <c r="A65" s="1"/>
      <c r="B65" s="148"/>
      <c r="C65" s="148"/>
      <c r="D65" s="148"/>
      <c r="E65" s="147"/>
      <c r="F65" s="147"/>
    </row>
    <row r="66" spans="1:6" x14ac:dyDescent="0.25">
      <c r="A66" s="1"/>
      <c r="B66" s="148"/>
      <c r="C66" s="148"/>
      <c r="D66" s="148"/>
      <c r="E66" s="147"/>
      <c r="F66" s="147"/>
    </row>
    <row r="67" spans="1:6" x14ac:dyDescent="0.25">
      <c r="A67" s="1"/>
      <c r="B67" s="148"/>
      <c r="C67" s="148"/>
      <c r="D67" s="148"/>
      <c r="E67" s="147"/>
      <c r="F67" s="147"/>
    </row>
    <row r="68" spans="1:6" x14ac:dyDescent="0.25">
      <c r="A68" s="1"/>
      <c r="B68" s="148"/>
      <c r="C68" s="148"/>
      <c r="D68" s="148"/>
      <c r="E68" s="147"/>
      <c r="F68" s="147"/>
    </row>
    <row r="69" spans="1:6" x14ac:dyDescent="0.25">
      <c r="A69" s="1"/>
      <c r="B69" s="148"/>
      <c r="C69" s="148"/>
      <c r="D69" s="148"/>
      <c r="E69" s="147"/>
      <c r="F69" s="147"/>
    </row>
    <row r="70" spans="1:6" x14ac:dyDescent="0.25">
      <c r="A70" s="1"/>
      <c r="B70" s="148"/>
      <c r="C70" s="148"/>
      <c r="D70" s="148"/>
      <c r="E70" s="147"/>
      <c r="F70" s="147"/>
    </row>
    <row r="71" spans="1:6" x14ac:dyDescent="0.25">
      <c r="A71" s="1"/>
      <c r="B71" s="148"/>
      <c r="C71" s="148"/>
      <c r="D71" s="148"/>
      <c r="E71" s="147"/>
      <c r="F71" s="147"/>
    </row>
    <row r="72" spans="1:6" x14ac:dyDescent="0.25">
      <c r="A72" s="1"/>
      <c r="B72" s="148"/>
      <c r="C72" s="148"/>
      <c r="D72" s="148"/>
      <c r="E72" s="147"/>
      <c r="F72" s="147"/>
    </row>
    <row r="73" spans="1:6" x14ac:dyDescent="0.25">
      <c r="A73" s="1"/>
      <c r="B73" s="148"/>
      <c r="C73" s="148"/>
      <c r="D73" s="148"/>
      <c r="E73" s="147"/>
      <c r="F73" s="147"/>
    </row>
    <row r="74" spans="1:6" x14ac:dyDescent="0.25">
      <c r="A74" s="1"/>
      <c r="B74" s="148"/>
      <c r="C74" s="148"/>
      <c r="D74" s="148"/>
      <c r="E74" s="147"/>
      <c r="F74" s="147"/>
    </row>
    <row r="75" spans="1:6" x14ac:dyDescent="0.25">
      <c r="A75" s="1"/>
      <c r="B75" s="148"/>
      <c r="C75" s="148"/>
      <c r="D75" s="148"/>
      <c r="E75" s="147"/>
      <c r="F75" s="147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workbookViewId="0">
      <pane ySplit="8" topLeftCell="A9" activePane="bottomLeft" state="frozen"/>
      <selection pane="bottomLeft" activeCell="D11" sqref="D11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26</v>
      </c>
      <c r="C1" s="3"/>
      <c r="D1" s="3"/>
      <c r="E1" s="5" t="s">
        <v>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31</v>
      </c>
      <c r="C2" s="3"/>
      <c r="D2" s="3"/>
      <c r="E2" s="5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29</v>
      </c>
      <c r="C3" s="3"/>
      <c r="D3" s="3"/>
      <c r="E3" s="5" t="s">
        <v>67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220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3" t="s">
        <v>88</v>
      </c>
      <c r="B8" s="163" t="s">
        <v>89</v>
      </c>
      <c r="C8" s="163" t="s">
        <v>90</v>
      </c>
      <c r="D8" s="163" t="s">
        <v>91</v>
      </c>
      <c r="E8" s="163" t="s">
        <v>92</v>
      </c>
      <c r="F8" s="163" t="s">
        <v>93</v>
      </c>
      <c r="G8" s="163" t="s">
        <v>94</v>
      </c>
      <c r="H8" s="163" t="s">
        <v>59</v>
      </c>
      <c r="I8" s="163" t="s">
        <v>95</v>
      </c>
      <c r="J8" s="163"/>
      <c r="K8" s="163"/>
      <c r="L8" s="163"/>
      <c r="M8" s="163"/>
      <c r="N8" s="163"/>
      <c r="O8" s="163"/>
      <c r="P8" s="163" t="s">
        <v>96</v>
      </c>
      <c r="Q8" s="160"/>
      <c r="R8" s="160"/>
      <c r="S8" s="163" t="s">
        <v>97</v>
      </c>
      <c r="T8" s="161"/>
      <c r="U8" s="161"/>
      <c r="V8" s="161"/>
      <c r="W8" s="161"/>
      <c r="X8" s="161"/>
      <c r="Y8" s="161"/>
      <c r="Z8" s="161"/>
    </row>
    <row r="9" spans="1:26" x14ac:dyDescent="0.25">
      <c r="A9" s="149"/>
      <c r="B9" s="149"/>
      <c r="C9" s="164"/>
      <c r="D9" s="153" t="s">
        <v>69</v>
      </c>
      <c r="E9" s="149"/>
      <c r="F9" s="165"/>
      <c r="G9" s="150"/>
      <c r="H9" s="150"/>
      <c r="I9" s="150"/>
      <c r="J9" s="149"/>
      <c r="K9" s="149"/>
      <c r="L9" s="149"/>
      <c r="M9" s="149"/>
      <c r="N9" s="149"/>
      <c r="O9" s="149"/>
      <c r="P9" s="149"/>
      <c r="Q9" s="152"/>
      <c r="R9" s="152"/>
      <c r="S9" s="149"/>
      <c r="T9" s="152"/>
      <c r="U9" s="152"/>
      <c r="V9" s="152"/>
      <c r="W9" s="152"/>
      <c r="X9" s="152"/>
      <c r="Y9" s="152"/>
      <c r="Z9" s="152"/>
    </row>
    <row r="10" spans="1:26" x14ac:dyDescent="0.25">
      <c r="A10" s="155"/>
      <c r="B10" s="155"/>
      <c r="C10" s="155"/>
      <c r="D10" s="155" t="s">
        <v>70</v>
      </c>
      <c r="E10" s="155"/>
      <c r="F10" s="166"/>
      <c r="G10" s="156"/>
      <c r="H10" s="156"/>
      <c r="I10" s="156"/>
      <c r="J10" s="155"/>
      <c r="K10" s="155"/>
      <c r="L10" s="155"/>
      <c r="M10" s="155"/>
      <c r="N10" s="155"/>
      <c r="O10" s="155"/>
      <c r="P10" s="155"/>
      <c r="Q10" s="152"/>
      <c r="R10" s="152"/>
      <c r="S10" s="155"/>
      <c r="T10" s="152"/>
      <c r="U10" s="152"/>
      <c r="V10" s="152"/>
      <c r="W10" s="152"/>
      <c r="X10" s="152"/>
      <c r="Y10" s="152"/>
      <c r="Z10" s="152"/>
    </row>
    <row r="11" spans="1:26" ht="24.95" customHeight="1" x14ac:dyDescent="0.25">
      <c r="A11" s="170"/>
      <c r="B11" s="167" t="s">
        <v>98</v>
      </c>
      <c r="C11" s="171" t="s">
        <v>222</v>
      </c>
      <c r="D11" s="194" t="s">
        <v>614</v>
      </c>
      <c r="E11" s="167" t="s">
        <v>107</v>
      </c>
      <c r="F11" s="168">
        <v>30</v>
      </c>
      <c r="G11" s="169"/>
      <c r="H11" s="169"/>
      <c r="I11" s="169">
        <f>ROUND(F11*(G11+H11),2)</f>
        <v>0</v>
      </c>
      <c r="J11" s="167">
        <f>ROUND(F11*(N11),2)</f>
        <v>949.2</v>
      </c>
      <c r="K11" s="1">
        <f>ROUND(F11*(O11),2)</f>
        <v>0</v>
      </c>
      <c r="L11" s="1">
        <f>ROUND(F11*(G11),2)</f>
        <v>0</v>
      </c>
      <c r="M11" s="1"/>
      <c r="N11" s="1">
        <v>31.64</v>
      </c>
      <c r="O11" s="1"/>
      <c r="P11" s="166">
        <f>ROUND(F11*(R11),3)</f>
        <v>2.5489999999999999</v>
      </c>
      <c r="Q11" s="172"/>
      <c r="R11" s="172">
        <v>8.4949999999999998E-2</v>
      </c>
      <c r="S11" s="166"/>
      <c r="Z11">
        <v>0</v>
      </c>
    </row>
    <row r="12" spans="1:26" x14ac:dyDescent="0.25">
      <c r="A12" s="155"/>
      <c r="B12" s="155"/>
      <c r="C12" s="155"/>
      <c r="D12" s="155" t="s">
        <v>70</v>
      </c>
      <c r="E12" s="155"/>
      <c r="F12" s="166"/>
      <c r="G12" s="158"/>
      <c r="H12" s="158">
        <f>ROUND((SUM(M10:M11))/1,2)</f>
        <v>0</v>
      </c>
      <c r="I12" s="158">
        <f>ROUND((SUM(I10:I11))/1,2)</f>
        <v>0</v>
      </c>
      <c r="J12" s="155"/>
      <c r="K12" s="155"/>
      <c r="L12" s="155">
        <f>ROUND((SUM(L10:L11))/1,2)</f>
        <v>0</v>
      </c>
      <c r="M12" s="155">
        <f>ROUND((SUM(M10:M11))/1,2)</f>
        <v>0</v>
      </c>
      <c r="N12" s="155"/>
      <c r="O12" s="155"/>
      <c r="P12" s="173">
        <f>ROUND((SUM(P10:P11))/1,2)</f>
        <v>2.5499999999999998</v>
      </c>
      <c r="Q12" s="152"/>
      <c r="R12" s="152"/>
      <c r="S12" s="173">
        <f>ROUND((SUM(S10:S11))/1,2)</f>
        <v>0</v>
      </c>
      <c r="T12" s="152"/>
      <c r="U12" s="152"/>
      <c r="V12" s="152"/>
      <c r="W12" s="152"/>
      <c r="X12" s="152"/>
      <c r="Y12" s="152"/>
      <c r="Z12" s="152"/>
    </row>
    <row r="13" spans="1:26" x14ac:dyDescent="0.25">
      <c r="A13" s="1"/>
      <c r="B13" s="1"/>
      <c r="C13" s="1"/>
      <c r="D13" s="1"/>
      <c r="E13" s="1"/>
      <c r="F13" s="162"/>
      <c r="G13" s="148"/>
      <c r="H13" s="148"/>
      <c r="I13" s="148"/>
      <c r="J13" s="1"/>
      <c r="K13" s="1"/>
      <c r="L13" s="1"/>
      <c r="M13" s="1"/>
      <c r="N13" s="1"/>
      <c r="O13" s="1"/>
      <c r="P13" s="1"/>
      <c r="S13" s="1"/>
    </row>
    <row r="14" spans="1:26" x14ac:dyDescent="0.25">
      <c r="A14" s="155"/>
      <c r="B14" s="155"/>
      <c r="C14" s="155"/>
      <c r="D14" s="155" t="s">
        <v>72</v>
      </c>
      <c r="E14" s="155"/>
      <c r="F14" s="166"/>
      <c r="G14" s="156"/>
      <c r="H14" s="156"/>
      <c r="I14" s="156"/>
      <c r="J14" s="155"/>
      <c r="K14" s="155"/>
      <c r="L14" s="155"/>
      <c r="M14" s="155"/>
      <c r="N14" s="155"/>
      <c r="O14" s="155"/>
      <c r="P14" s="155"/>
      <c r="Q14" s="152"/>
      <c r="R14" s="152"/>
      <c r="S14" s="155"/>
      <c r="T14" s="152"/>
      <c r="U14" s="152"/>
      <c r="V14" s="152"/>
      <c r="W14" s="152"/>
      <c r="X14" s="152"/>
      <c r="Y14" s="152"/>
      <c r="Z14" s="152"/>
    </row>
    <row r="15" spans="1:26" ht="24.95" customHeight="1" x14ac:dyDescent="0.25">
      <c r="A15" s="170"/>
      <c r="B15" s="167" t="s">
        <v>98</v>
      </c>
      <c r="C15" s="171" t="s">
        <v>121</v>
      </c>
      <c r="D15" s="167" t="s">
        <v>122</v>
      </c>
      <c r="E15" s="167" t="s">
        <v>104</v>
      </c>
      <c r="F15" s="168">
        <v>4</v>
      </c>
      <c r="G15" s="169"/>
      <c r="H15" s="169"/>
      <c r="I15" s="169">
        <f>ROUND(F15*(G15+H15),2)</f>
        <v>0</v>
      </c>
      <c r="J15" s="167">
        <f>ROUND(F15*(N15),2)</f>
        <v>43.4</v>
      </c>
      <c r="K15" s="1">
        <f>ROUND(F15*(O15),2)</f>
        <v>0</v>
      </c>
      <c r="L15" s="1">
        <f>ROUND(F15*(G15),2)</f>
        <v>0</v>
      </c>
      <c r="M15" s="1"/>
      <c r="N15" s="1">
        <v>10.85</v>
      </c>
      <c r="O15" s="1"/>
      <c r="P15" s="166">
        <f>ROUND(F15*(R15),3)</f>
        <v>7.0000000000000007E-2</v>
      </c>
      <c r="Q15" s="172"/>
      <c r="R15" s="172">
        <v>1.7500000000000002E-2</v>
      </c>
      <c r="S15" s="166"/>
      <c r="Z15">
        <v>0</v>
      </c>
    </row>
    <row r="16" spans="1:26" ht="35.1" customHeight="1" x14ac:dyDescent="0.25">
      <c r="A16" s="170"/>
      <c r="B16" s="167" t="s">
        <v>123</v>
      </c>
      <c r="C16" s="171" t="s">
        <v>223</v>
      </c>
      <c r="D16" s="167" t="s">
        <v>224</v>
      </c>
      <c r="E16" s="167" t="s">
        <v>107</v>
      </c>
      <c r="F16" s="168">
        <v>580</v>
      </c>
      <c r="G16" s="169"/>
      <c r="H16" s="169"/>
      <c r="I16" s="169">
        <f>ROUND(F16*(G16+H16),2)</f>
        <v>0</v>
      </c>
      <c r="J16" s="167">
        <f>ROUND(F16*(N16),2)</f>
        <v>14395.6</v>
      </c>
      <c r="K16" s="1">
        <f>ROUND(F16*(O16),2)</f>
        <v>0</v>
      </c>
      <c r="L16" s="1">
        <f>ROUND(F16*(G16),2)</f>
        <v>0</v>
      </c>
      <c r="M16" s="1"/>
      <c r="N16" s="1">
        <v>24.82</v>
      </c>
      <c r="O16" s="1"/>
      <c r="P16" s="166"/>
      <c r="Q16" s="172"/>
      <c r="R16" s="172"/>
      <c r="S16" s="166"/>
      <c r="Z16">
        <v>0</v>
      </c>
    </row>
    <row r="17" spans="1:26" ht="24.95" customHeight="1" x14ac:dyDescent="0.25">
      <c r="A17" s="170"/>
      <c r="B17" s="167" t="s">
        <v>123</v>
      </c>
      <c r="C17" s="171" t="s">
        <v>225</v>
      </c>
      <c r="D17" s="167" t="s">
        <v>226</v>
      </c>
      <c r="E17" s="167" t="s">
        <v>107</v>
      </c>
      <c r="F17" s="168">
        <v>580</v>
      </c>
      <c r="G17" s="169"/>
      <c r="H17" s="169"/>
      <c r="I17" s="169">
        <f>ROUND(F17*(G17+H17),2)</f>
        <v>0</v>
      </c>
      <c r="J17" s="167">
        <f>ROUND(F17*(N17),2)</f>
        <v>10219.6</v>
      </c>
      <c r="K17" s="1">
        <f>ROUND(F17*(O17),2)</f>
        <v>0</v>
      </c>
      <c r="L17" s="1">
        <f>ROUND(F17*(G17),2)</f>
        <v>0</v>
      </c>
      <c r="M17" s="1"/>
      <c r="N17" s="1">
        <v>17.62</v>
      </c>
      <c r="O17" s="1"/>
      <c r="P17" s="166"/>
      <c r="Q17" s="172"/>
      <c r="R17" s="172"/>
      <c r="S17" s="166"/>
      <c r="Z17">
        <v>0</v>
      </c>
    </row>
    <row r="18" spans="1:26" x14ac:dyDescent="0.25">
      <c r="A18" s="155"/>
      <c r="B18" s="155"/>
      <c r="C18" s="155"/>
      <c r="D18" s="155" t="s">
        <v>72</v>
      </c>
      <c r="E18" s="155"/>
      <c r="F18" s="166"/>
      <c r="G18" s="158"/>
      <c r="H18" s="158">
        <f>ROUND((SUM(M14:M17))/1,2)</f>
        <v>0</v>
      </c>
      <c r="I18" s="158">
        <f>ROUND((SUM(I14:I17))/1,2)</f>
        <v>0</v>
      </c>
      <c r="J18" s="155"/>
      <c r="K18" s="155"/>
      <c r="L18" s="155">
        <f>ROUND((SUM(L14:L17))/1,2)</f>
        <v>0</v>
      </c>
      <c r="M18" s="155">
        <f>ROUND((SUM(M14:M17))/1,2)</f>
        <v>0</v>
      </c>
      <c r="N18" s="155"/>
      <c r="O18" s="155"/>
      <c r="P18" s="173">
        <f>ROUND((SUM(P14:P17))/1,2)</f>
        <v>7.0000000000000007E-2</v>
      </c>
      <c r="Q18" s="152"/>
      <c r="R18" s="152"/>
      <c r="S18" s="173">
        <f>ROUND((SUM(S14:S17))/1,2)</f>
        <v>0</v>
      </c>
      <c r="T18" s="152"/>
      <c r="U18" s="152"/>
      <c r="V18" s="152"/>
      <c r="W18" s="152"/>
      <c r="X18" s="152"/>
      <c r="Y18" s="152"/>
      <c r="Z18" s="152"/>
    </row>
    <row r="19" spans="1:26" x14ac:dyDescent="0.25">
      <c r="A19" s="1"/>
      <c r="B19" s="1"/>
      <c r="C19" s="1"/>
      <c r="D19" s="1"/>
      <c r="E19" s="1"/>
      <c r="F19" s="162"/>
      <c r="G19" s="148"/>
      <c r="H19" s="148"/>
      <c r="I19" s="148"/>
      <c r="J19" s="1"/>
      <c r="K19" s="1"/>
      <c r="L19" s="1"/>
      <c r="M19" s="1"/>
      <c r="N19" s="1"/>
      <c r="O19" s="1"/>
      <c r="P19" s="1"/>
      <c r="S19" s="1"/>
    </row>
    <row r="20" spans="1:26" x14ac:dyDescent="0.25">
      <c r="A20" s="155"/>
      <c r="B20" s="155"/>
      <c r="C20" s="155"/>
      <c r="D20" s="155" t="s">
        <v>73</v>
      </c>
      <c r="E20" s="155"/>
      <c r="F20" s="166"/>
      <c r="G20" s="156"/>
      <c r="H20" s="156"/>
      <c r="I20" s="156"/>
      <c r="J20" s="155"/>
      <c r="K20" s="155"/>
      <c r="L20" s="155"/>
      <c r="M20" s="155"/>
      <c r="N20" s="155"/>
      <c r="O20" s="155"/>
      <c r="P20" s="155"/>
      <c r="Q20" s="152"/>
      <c r="R20" s="152"/>
      <c r="S20" s="155"/>
      <c r="T20" s="152"/>
      <c r="U20" s="152"/>
      <c r="V20" s="152"/>
      <c r="W20" s="152"/>
      <c r="X20" s="152"/>
      <c r="Y20" s="152"/>
      <c r="Z20" s="152"/>
    </row>
    <row r="21" spans="1:26" ht="24.95" customHeight="1" x14ac:dyDescent="0.25">
      <c r="A21" s="170"/>
      <c r="B21" s="167" t="s">
        <v>133</v>
      </c>
      <c r="C21" s="171" t="s">
        <v>227</v>
      </c>
      <c r="D21" s="167" t="s">
        <v>228</v>
      </c>
      <c r="E21" s="167" t="s">
        <v>107</v>
      </c>
      <c r="F21" s="168">
        <v>580</v>
      </c>
      <c r="G21" s="169"/>
      <c r="H21" s="169"/>
      <c r="I21" s="169">
        <f>ROUND(F21*(G21+H21),2)</f>
        <v>0</v>
      </c>
      <c r="J21" s="167">
        <f>ROUND(F21*(N21),2)</f>
        <v>3561.2</v>
      </c>
      <c r="K21" s="1">
        <f>ROUND(F21*(O21),2)</f>
        <v>0</v>
      </c>
      <c r="L21" s="1">
        <f>ROUND(F21*(G21),2)</f>
        <v>0</v>
      </c>
      <c r="M21" s="1"/>
      <c r="N21" s="1">
        <v>6.14</v>
      </c>
      <c r="O21" s="1"/>
      <c r="P21" s="166">
        <f>ROUND(F21*(R21),3)</f>
        <v>3.5840000000000001</v>
      </c>
      <c r="Q21" s="172"/>
      <c r="R21" s="172">
        <v>6.1799999999999997E-3</v>
      </c>
      <c r="S21" s="166"/>
      <c r="Z21">
        <v>0</v>
      </c>
    </row>
    <row r="22" spans="1:26" x14ac:dyDescent="0.25">
      <c r="A22" s="155"/>
      <c r="B22" s="155"/>
      <c r="C22" s="155"/>
      <c r="D22" s="155" t="s">
        <v>73</v>
      </c>
      <c r="E22" s="155"/>
      <c r="F22" s="166"/>
      <c r="G22" s="158"/>
      <c r="H22" s="158">
        <f>ROUND((SUM(M20:M21))/1,2)</f>
        <v>0</v>
      </c>
      <c r="I22" s="158">
        <f>ROUND((SUM(I20:I21))/1,2)</f>
        <v>0</v>
      </c>
      <c r="J22" s="155"/>
      <c r="K22" s="155"/>
      <c r="L22" s="155">
        <f>ROUND((SUM(L20:L21))/1,2)</f>
        <v>0</v>
      </c>
      <c r="M22" s="155">
        <f>ROUND((SUM(M20:M21))/1,2)</f>
        <v>0</v>
      </c>
      <c r="N22" s="155"/>
      <c r="O22" s="155"/>
      <c r="P22" s="173">
        <f>ROUND((SUM(P20:P21))/1,2)</f>
        <v>3.58</v>
      </c>
      <c r="Q22" s="152"/>
      <c r="R22" s="152"/>
      <c r="S22" s="173">
        <f>ROUND((SUM(S20:S21))/1,2)</f>
        <v>0</v>
      </c>
      <c r="T22" s="152"/>
      <c r="U22" s="152"/>
      <c r="V22" s="152"/>
      <c r="W22" s="152"/>
      <c r="X22" s="152"/>
      <c r="Y22" s="152"/>
      <c r="Z22" s="152"/>
    </row>
    <row r="23" spans="1:26" x14ac:dyDescent="0.25">
      <c r="A23" s="1"/>
      <c r="B23" s="1"/>
      <c r="C23" s="1"/>
      <c r="D23" s="1"/>
      <c r="E23" s="1"/>
      <c r="F23" s="162"/>
      <c r="G23" s="148"/>
      <c r="H23" s="148"/>
      <c r="I23" s="148"/>
      <c r="J23" s="1"/>
      <c r="K23" s="1"/>
      <c r="L23" s="1"/>
      <c r="M23" s="1"/>
      <c r="N23" s="1"/>
      <c r="O23" s="1"/>
      <c r="P23" s="1"/>
      <c r="S23" s="1"/>
    </row>
    <row r="24" spans="1:26" x14ac:dyDescent="0.25">
      <c r="A24" s="155"/>
      <c r="B24" s="155"/>
      <c r="C24" s="155"/>
      <c r="D24" s="155" t="s">
        <v>74</v>
      </c>
      <c r="E24" s="155"/>
      <c r="F24" s="166"/>
      <c r="G24" s="156"/>
      <c r="H24" s="156"/>
      <c r="I24" s="156"/>
      <c r="J24" s="155"/>
      <c r="K24" s="155"/>
      <c r="L24" s="155"/>
      <c r="M24" s="155"/>
      <c r="N24" s="155"/>
      <c r="O24" s="155"/>
      <c r="P24" s="155"/>
      <c r="Q24" s="152"/>
      <c r="R24" s="152"/>
      <c r="S24" s="155"/>
      <c r="T24" s="152"/>
      <c r="U24" s="152"/>
      <c r="V24" s="152"/>
      <c r="W24" s="152"/>
      <c r="X24" s="152"/>
      <c r="Y24" s="152"/>
      <c r="Z24" s="152"/>
    </row>
    <row r="25" spans="1:26" ht="24.95" customHeight="1" x14ac:dyDescent="0.25">
      <c r="A25" s="170"/>
      <c r="B25" s="167" t="s">
        <v>229</v>
      </c>
      <c r="C25" s="171" t="s">
        <v>230</v>
      </c>
      <c r="D25" s="167" t="s">
        <v>231</v>
      </c>
      <c r="E25" s="167" t="s">
        <v>143</v>
      </c>
      <c r="F25" s="168">
        <v>43.956000000000003</v>
      </c>
      <c r="G25" s="169"/>
      <c r="H25" s="169"/>
      <c r="I25" s="169">
        <f>ROUND(F25*(G25+H25),2)</f>
        <v>0</v>
      </c>
      <c r="J25" s="167">
        <f>ROUND(F25*(N25),2)</f>
        <v>1369.23</v>
      </c>
      <c r="K25" s="1">
        <f>ROUND(F25*(O25),2)</f>
        <v>0</v>
      </c>
      <c r="L25" s="1">
        <f>ROUND(F25*(G25),2)</f>
        <v>0</v>
      </c>
      <c r="M25" s="1"/>
      <c r="N25" s="1">
        <v>31.15</v>
      </c>
      <c r="O25" s="1"/>
      <c r="P25" s="166"/>
      <c r="Q25" s="172"/>
      <c r="R25" s="172"/>
      <c r="S25" s="166"/>
      <c r="Z25">
        <v>0</v>
      </c>
    </row>
    <row r="26" spans="1:26" x14ac:dyDescent="0.25">
      <c r="A26" s="155"/>
      <c r="B26" s="155"/>
      <c r="C26" s="155"/>
      <c r="D26" s="155" t="s">
        <v>74</v>
      </c>
      <c r="E26" s="155"/>
      <c r="F26" s="166"/>
      <c r="G26" s="158"/>
      <c r="H26" s="158">
        <f>ROUND((SUM(M24:M25))/1,2)</f>
        <v>0</v>
      </c>
      <c r="I26" s="158">
        <f>ROUND((SUM(I24:I25))/1,2)</f>
        <v>0</v>
      </c>
      <c r="J26" s="155"/>
      <c r="K26" s="155"/>
      <c r="L26" s="155">
        <f>ROUND((SUM(L24:L25))/1,2)</f>
        <v>0</v>
      </c>
      <c r="M26" s="155">
        <f>ROUND((SUM(M24:M25))/1,2)</f>
        <v>0</v>
      </c>
      <c r="N26" s="155"/>
      <c r="O26" s="155"/>
      <c r="P26" s="173">
        <f>ROUND((SUM(P24:P25))/1,2)</f>
        <v>0</v>
      </c>
      <c r="Q26" s="152"/>
      <c r="R26" s="152"/>
      <c r="S26" s="173">
        <f>ROUND((SUM(S24:S25))/1,2)</f>
        <v>0</v>
      </c>
      <c r="T26" s="152"/>
      <c r="U26" s="152"/>
      <c r="V26" s="152"/>
      <c r="W26" s="152"/>
      <c r="X26" s="152"/>
      <c r="Y26" s="152"/>
      <c r="Z26" s="152"/>
    </row>
    <row r="27" spans="1:26" x14ac:dyDescent="0.25">
      <c r="A27" s="1"/>
      <c r="B27" s="1"/>
      <c r="C27" s="1"/>
      <c r="D27" s="1"/>
      <c r="E27" s="1"/>
      <c r="F27" s="162"/>
      <c r="G27" s="148"/>
      <c r="H27" s="148"/>
      <c r="I27" s="148"/>
      <c r="J27" s="1"/>
      <c r="K27" s="1"/>
      <c r="L27" s="1"/>
      <c r="M27" s="1"/>
      <c r="N27" s="1"/>
      <c r="O27" s="1"/>
      <c r="P27" s="1"/>
      <c r="S27" s="1"/>
    </row>
    <row r="28" spans="1:26" x14ac:dyDescent="0.25">
      <c r="A28" s="155"/>
      <c r="B28" s="155"/>
      <c r="C28" s="155"/>
      <c r="D28" s="2" t="s">
        <v>69</v>
      </c>
      <c r="E28" s="155"/>
      <c r="F28" s="166"/>
      <c r="G28" s="158"/>
      <c r="H28" s="158">
        <f>ROUND((SUM(M9:M27))/2,2)</f>
        <v>0</v>
      </c>
      <c r="I28" s="158">
        <f>ROUND((SUM(I9:I27))/2,2)</f>
        <v>0</v>
      </c>
      <c r="J28" s="156"/>
      <c r="K28" s="155"/>
      <c r="L28" s="156">
        <f>ROUND((SUM(L9:L27))/2,2)</f>
        <v>0</v>
      </c>
      <c r="M28" s="156">
        <f>ROUND((SUM(M9:M27))/2,2)</f>
        <v>0</v>
      </c>
      <c r="N28" s="155"/>
      <c r="O28" s="155"/>
      <c r="P28" s="173">
        <f>ROUND((SUM(P9:P27))/2,2)</f>
        <v>6.2</v>
      </c>
      <c r="S28" s="173">
        <f>ROUND((SUM(S9:S27))/2,2)</f>
        <v>0</v>
      </c>
    </row>
    <row r="29" spans="1:26" x14ac:dyDescent="0.25">
      <c r="A29" s="1"/>
      <c r="B29" s="1"/>
      <c r="C29" s="1"/>
      <c r="D29" s="1"/>
      <c r="E29" s="1"/>
      <c r="F29" s="162"/>
      <c r="G29" s="148"/>
      <c r="H29" s="148"/>
      <c r="I29" s="148"/>
      <c r="J29" s="1"/>
      <c r="K29" s="1"/>
      <c r="L29" s="1"/>
      <c r="M29" s="1"/>
      <c r="N29" s="1"/>
      <c r="O29" s="1"/>
      <c r="P29" s="1"/>
      <c r="S29" s="1"/>
    </row>
    <row r="30" spans="1:26" x14ac:dyDescent="0.25">
      <c r="A30" s="155"/>
      <c r="B30" s="155"/>
      <c r="C30" s="155"/>
      <c r="D30" s="2" t="s">
        <v>75</v>
      </c>
      <c r="E30" s="155"/>
      <c r="F30" s="166"/>
      <c r="G30" s="156"/>
      <c r="H30" s="156"/>
      <c r="I30" s="156"/>
      <c r="J30" s="155"/>
      <c r="K30" s="155"/>
      <c r="L30" s="155"/>
      <c r="M30" s="155"/>
      <c r="N30" s="155"/>
      <c r="O30" s="155"/>
      <c r="P30" s="155"/>
      <c r="Q30" s="152"/>
      <c r="R30" s="152"/>
      <c r="S30" s="155"/>
      <c r="T30" s="152"/>
      <c r="U30" s="152"/>
      <c r="V30" s="152"/>
      <c r="W30" s="152"/>
      <c r="X30" s="152"/>
      <c r="Y30" s="152"/>
      <c r="Z30" s="152"/>
    </row>
    <row r="31" spans="1:26" x14ac:dyDescent="0.25">
      <c r="A31" s="155"/>
      <c r="B31" s="155"/>
      <c r="C31" s="155"/>
      <c r="D31" s="155" t="s">
        <v>76</v>
      </c>
      <c r="E31" s="155"/>
      <c r="F31" s="166"/>
      <c r="G31" s="156"/>
      <c r="H31" s="156"/>
      <c r="I31" s="156"/>
      <c r="J31" s="155"/>
      <c r="K31" s="155"/>
      <c r="L31" s="155"/>
      <c r="M31" s="155"/>
      <c r="N31" s="155"/>
      <c r="O31" s="155"/>
      <c r="P31" s="155"/>
      <c r="Q31" s="152"/>
      <c r="R31" s="152"/>
      <c r="S31" s="155"/>
      <c r="T31" s="152"/>
      <c r="U31" s="152"/>
      <c r="V31" s="152"/>
      <c r="W31" s="152"/>
      <c r="X31" s="152"/>
      <c r="Y31" s="152"/>
      <c r="Z31" s="152"/>
    </row>
    <row r="32" spans="1:26" ht="35.1" customHeight="1" x14ac:dyDescent="0.25">
      <c r="A32" s="170"/>
      <c r="B32" s="167" t="s">
        <v>154</v>
      </c>
      <c r="C32" s="171" t="s">
        <v>232</v>
      </c>
      <c r="D32" s="167" t="s">
        <v>233</v>
      </c>
      <c r="E32" s="167" t="s">
        <v>107</v>
      </c>
      <c r="F32" s="168">
        <v>22.5</v>
      </c>
      <c r="G32" s="169"/>
      <c r="H32" s="169"/>
      <c r="I32" s="169">
        <f>ROUND(F32*(G32+H32),2)</f>
        <v>0</v>
      </c>
      <c r="J32" s="167">
        <f>ROUND(F32*(N32),2)</f>
        <v>328.95</v>
      </c>
      <c r="K32" s="1">
        <f>ROUND(F32*(O32),2)</f>
        <v>0</v>
      </c>
      <c r="L32" s="1">
        <f>ROUND(F32*(G32),2)</f>
        <v>0</v>
      </c>
      <c r="M32" s="1"/>
      <c r="N32" s="1">
        <v>14.62</v>
      </c>
      <c r="O32" s="1"/>
      <c r="P32" s="166">
        <f>ROUND(F32*(R32),3)</f>
        <v>9.5000000000000001E-2</v>
      </c>
      <c r="Q32" s="172"/>
      <c r="R32" s="172">
        <v>4.1999999999999997E-3</v>
      </c>
      <c r="S32" s="166"/>
      <c r="Z32">
        <v>0</v>
      </c>
    </row>
    <row r="33" spans="1:26" ht="35.1" customHeight="1" x14ac:dyDescent="0.25">
      <c r="A33" s="170"/>
      <c r="B33" s="167" t="s">
        <v>154</v>
      </c>
      <c r="C33" s="171" t="s">
        <v>234</v>
      </c>
      <c r="D33" s="167" t="s">
        <v>235</v>
      </c>
      <c r="E33" s="167" t="s">
        <v>107</v>
      </c>
      <c r="F33" s="168">
        <v>37.5</v>
      </c>
      <c r="G33" s="169"/>
      <c r="H33" s="169"/>
      <c r="I33" s="169">
        <f>ROUND(F33*(G33+H33),2)</f>
        <v>0</v>
      </c>
      <c r="J33" s="167">
        <f>ROUND(F33*(N33),2)</f>
        <v>616.5</v>
      </c>
      <c r="K33" s="1">
        <f>ROUND(F33*(O33),2)</f>
        <v>0</v>
      </c>
      <c r="L33" s="1">
        <f>ROUND(F33*(G33),2)</f>
        <v>0</v>
      </c>
      <c r="M33" s="1"/>
      <c r="N33" s="1">
        <v>16.440000000000001</v>
      </c>
      <c r="O33" s="1"/>
      <c r="P33" s="166">
        <f>ROUND(F33*(R33),3)</f>
        <v>0.19400000000000001</v>
      </c>
      <c r="Q33" s="172"/>
      <c r="R33" s="172">
        <v>5.1799999999999997E-3</v>
      </c>
      <c r="S33" s="166"/>
      <c r="Z33">
        <v>0</v>
      </c>
    </row>
    <row r="34" spans="1:26" ht="24.95" customHeight="1" x14ac:dyDescent="0.25">
      <c r="A34" s="170"/>
      <c r="B34" s="167" t="s">
        <v>154</v>
      </c>
      <c r="C34" s="171" t="s">
        <v>236</v>
      </c>
      <c r="D34" s="167" t="s">
        <v>237</v>
      </c>
      <c r="E34" s="167" t="s">
        <v>238</v>
      </c>
      <c r="F34" s="168">
        <v>2.5499999999999998</v>
      </c>
      <c r="G34" s="177"/>
      <c r="H34" s="177"/>
      <c r="I34" s="177">
        <f>ROUND(F34*(G34+H34),2)</f>
        <v>0</v>
      </c>
      <c r="J34" s="167">
        <f>ROUND(F34*(N34),2)</f>
        <v>24.12</v>
      </c>
      <c r="K34" s="1">
        <f>ROUND(F34*(O34),2)</f>
        <v>0</v>
      </c>
      <c r="L34" s="1">
        <f>ROUND(F34*(G34),2)</f>
        <v>0</v>
      </c>
      <c r="M34" s="1"/>
      <c r="N34" s="1">
        <v>9.4600000000000009</v>
      </c>
      <c r="O34" s="1"/>
      <c r="P34" s="166"/>
      <c r="Q34" s="172"/>
      <c r="R34" s="172"/>
      <c r="S34" s="166"/>
      <c r="Z34">
        <v>0</v>
      </c>
    </row>
    <row r="35" spans="1:26" x14ac:dyDescent="0.25">
      <c r="A35" s="155"/>
      <c r="B35" s="155"/>
      <c r="C35" s="155"/>
      <c r="D35" s="155" t="s">
        <v>76</v>
      </c>
      <c r="E35" s="155"/>
      <c r="F35" s="166"/>
      <c r="G35" s="158"/>
      <c r="H35" s="158">
        <f>ROUND((SUM(M31:M34))/1,2)</f>
        <v>0</v>
      </c>
      <c r="I35" s="158">
        <f>ROUND((SUM(I31:I34))/1,2)</f>
        <v>0</v>
      </c>
      <c r="J35" s="155"/>
      <c r="K35" s="155"/>
      <c r="L35" s="155">
        <f>ROUND((SUM(L31:L34))/1,2)</f>
        <v>0</v>
      </c>
      <c r="M35" s="155">
        <f>ROUND((SUM(M31:M34))/1,2)</f>
        <v>0</v>
      </c>
      <c r="N35" s="155"/>
      <c r="O35" s="155"/>
      <c r="P35" s="173">
        <f>ROUND((SUM(P31:P34))/1,2)</f>
        <v>0.28999999999999998</v>
      </c>
      <c r="Q35" s="152"/>
      <c r="R35" s="152"/>
      <c r="S35" s="173">
        <f>ROUND((SUM(S31:S34))/1,2)</f>
        <v>0</v>
      </c>
      <c r="T35" s="152"/>
      <c r="U35" s="152"/>
      <c r="V35" s="152"/>
      <c r="W35" s="152"/>
      <c r="X35" s="152"/>
      <c r="Y35" s="152"/>
      <c r="Z35" s="152"/>
    </row>
    <row r="36" spans="1:26" x14ac:dyDescent="0.25">
      <c r="A36" s="1"/>
      <c r="B36" s="1"/>
      <c r="C36" s="1"/>
      <c r="D36" s="1"/>
      <c r="E36" s="1"/>
      <c r="F36" s="162"/>
      <c r="G36" s="148"/>
      <c r="H36" s="148"/>
      <c r="I36" s="148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55"/>
      <c r="B37" s="155"/>
      <c r="C37" s="155"/>
      <c r="D37" s="155" t="s">
        <v>77</v>
      </c>
      <c r="E37" s="155"/>
      <c r="F37" s="166"/>
      <c r="G37" s="156"/>
      <c r="H37" s="156"/>
      <c r="I37" s="156"/>
      <c r="J37" s="155"/>
      <c r="K37" s="155"/>
      <c r="L37" s="155"/>
      <c r="M37" s="155"/>
      <c r="N37" s="155"/>
      <c r="O37" s="155"/>
      <c r="P37" s="155"/>
      <c r="Q37" s="152"/>
      <c r="R37" s="152"/>
      <c r="S37" s="155"/>
      <c r="T37" s="152"/>
      <c r="U37" s="152"/>
      <c r="V37" s="152"/>
      <c r="W37" s="152"/>
      <c r="X37" s="152"/>
      <c r="Y37" s="152"/>
      <c r="Z37" s="152"/>
    </row>
    <row r="38" spans="1:26" ht="24.95" customHeight="1" x14ac:dyDescent="0.25">
      <c r="A38" s="170"/>
      <c r="B38" s="167" t="s">
        <v>159</v>
      </c>
      <c r="C38" s="171" t="s">
        <v>160</v>
      </c>
      <c r="D38" s="167" t="s">
        <v>239</v>
      </c>
      <c r="E38" s="167" t="s">
        <v>143</v>
      </c>
      <c r="F38" s="168">
        <v>4.71</v>
      </c>
      <c r="G38" s="169"/>
      <c r="H38" s="169"/>
      <c r="I38" s="169">
        <f>ROUND(F38*(G38+H38),2)</f>
        <v>0</v>
      </c>
      <c r="J38" s="167">
        <f>ROUND(F38*(N38),2)</f>
        <v>208.7</v>
      </c>
      <c r="K38" s="1">
        <f>ROUND(F38*(O38),2)</f>
        <v>0</v>
      </c>
      <c r="L38" s="1">
        <f>ROUND(F38*(G38),2)</f>
        <v>0</v>
      </c>
      <c r="M38" s="1"/>
      <c r="N38" s="1">
        <v>44.31</v>
      </c>
      <c r="O38" s="1"/>
      <c r="P38" s="166"/>
      <c r="Q38" s="172"/>
      <c r="R38" s="172"/>
      <c r="S38" s="166"/>
      <c r="Z38">
        <v>0</v>
      </c>
    </row>
    <row r="39" spans="1:26" ht="35.1" customHeight="1" x14ac:dyDescent="0.25">
      <c r="A39" s="170"/>
      <c r="B39" s="167" t="s">
        <v>240</v>
      </c>
      <c r="C39" s="171" t="s">
        <v>241</v>
      </c>
      <c r="D39" s="167" t="s">
        <v>242</v>
      </c>
      <c r="E39" s="167" t="s">
        <v>107</v>
      </c>
      <c r="F39" s="168">
        <v>580</v>
      </c>
      <c r="G39" s="169"/>
      <c r="H39" s="169"/>
      <c r="I39" s="169">
        <f>ROUND(F39*(G39+H39),2)</f>
        <v>0</v>
      </c>
      <c r="J39" s="167">
        <f>ROUND(F39*(N39),2)</f>
        <v>23095.599999999999</v>
      </c>
      <c r="K39" s="1">
        <f>ROUND(F39*(O39),2)</f>
        <v>0</v>
      </c>
      <c r="L39" s="1">
        <f>ROUND(F39*(G39),2)</f>
        <v>0</v>
      </c>
      <c r="M39" s="1"/>
      <c r="N39" s="1">
        <v>39.82</v>
      </c>
      <c r="O39" s="1"/>
      <c r="P39" s="166">
        <f>ROUND(F39*(R39),3)</f>
        <v>5.3029999999999999</v>
      </c>
      <c r="Q39" s="172"/>
      <c r="R39" s="172">
        <v>9.1423375000000001E-3</v>
      </c>
      <c r="S39" s="166"/>
      <c r="Z39">
        <v>0</v>
      </c>
    </row>
    <row r="40" spans="1:26" x14ac:dyDescent="0.25">
      <c r="A40" s="155"/>
      <c r="B40" s="155"/>
      <c r="C40" s="155"/>
      <c r="D40" s="155" t="s">
        <v>77</v>
      </c>
      <c r="E40" s="155"/>
      <c r="F40" s="166"/>
      <c r="G40" s="158"/>
      <c r="H40" s="158">
        <f>ROUND((SUM(M37:M39))/1,2)</f>
        <v>0</v>
      </c>
      <c r="I40" s="158">
        <f>ROUND((SUM(I37:I39))/1,2)</f>
        <v>0</v>
      </c>
      <c r="J40" s="155"/>
      <c r="K40" s="155"/>
      <c r="L40" s="155">
        <f>ROUND((SUM(L37:L39))/1,2)</f>
        <v>0</v>
      </c>
      <c r="M40" s="155">
        <f>ROUND((SUM(M37:M39))/1,2)</f>
        <v>0</v>
      </c>
      <c r="N40" s="155"/>
      <c r="O40" s="155"/>
      <c r="P40" s="173">
        <f>ROUND((SUM(P37:P39))/1,2)</f>
        <v>5.3</v>
      </c>
      <c r="Q40" s="152"/>
      <c r="R40" s="152"/>
      <c r="S40" s="173">
        <f>ROUND((SUM(S37:S39))/1,2)</f>
        <v>0</v>
      </c>
      <c r="T40" s="152"/>
      <c r="U40" s="152"/>
      <c r="V40" s="152"/>
      <c r="W40" s="152"/>
      <c r="X40" s="152"/>
      <c r="Y40" s="152"/>
      <c r="Z40" s="152"/>
    </row>
    <row r="41" spans="1:26" x14ac:dyDescent="0.25">
      <c r="A41" s="1"/>
      <c r="B41" s="1"/>
      <c r="C41" s="1"/>
      <c r="D41" s="1"/>
      <c r="E41" s="1"/>
      <c r="F41" s="162"/>
      <c r="G41" s="148"/>
      <c r="H41" s="148"/>
      <c r="I41" s="148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55"/>
      <c r="B42" s="155"/>
      <c r="C42" s="155"/>
      <c r="D42" s="155" t="s">
        <v>78</v>
      </c>
      <c r="E42" s="155"/>
      <c r="F42" s="166"/>
      <c r="G42" s="156"/>
      <c r="H42" s="156"/>
      <c r="I42" s="156"/>
      <c r="J42" s="155"/>
      <c r="K42" s="155"/>
      <c r="L42" s="155"/>
      <c r="M42" s="155"/>
      <c r="N42" s="155"/>
      <c r="O42" s="155"/>
      <c r="P42" s="155"/>
      <c r="Q42" s="152"/>
      <c r="R42" s="152"/>
      <c r="S42" s="155"/>
      <c r="T42" s="152"/>
      <c r="U42" s="152"/>
      <c r="V42" s="152"/>
      <c r="W42" s="152"/>
      <c r="X42" s="152"/>
      <c r="Y42" s="152"/>
      <c r="Z42" s="152"/>
    </row>
    <row r="43" spans="1:26" ht="24.95" customHeight="1" x14ac:dyDescent="0.25">
      <c r="A43" s="170"/>
      <c r="B43" s="167" t="s">
        <v>161</v>
      </c>
      <c r="C43" s="171" t="s">
        <v>162</v>
      </c>
      <c r="D43" s="167" t="s">
        <v>243</v>
      </c>
      <c r="E43" s="167" t="s">
        <v>104</v>
      </c>
      <c r="F43" s="168">
        <v>5</v>
      </c>
      <c r="G43" s="169"/>
      <c r="H43" s="169"/>
      <c r="I43" s="169">
        <f>ROUND(F43*(G43+H43),2)</f>
        <v>0</v>
      </c>
      <c r="J43" s="167">
        <f>ROUND(F43*(N43),2)</f>
        <v>162.5</v>
      </c>
      <c r="K43" s="1">
        <f>ROUND(F43*(O43),2)</f>
        <v>0</v>
      </c>
      <c r="L43" s="1">
        <f>ROUND(F43*(G43),2)</f>
        <v>0</v>
      </c>
      <c r="M43" s="1"/>
      <c r="N43" s="1">
        <v>32.5</v>
      </c>
      <c r="O43" s="1"/>
      <c r="P43" s="166"/>
      <c r="Q43" s="172"/>
      <c r="R43" s="172"/>
      <c r="S43" s="166"/>
      <c r="Z43">
        <v>0</v>
      </c>
    </row>
    <row r="44" spans="1:26" ht="24.95" customHeight="1" x14ac:dyDescent="0.25">
      <c r="A44" s="170"/>
      <c r="B44" s="167" t="s">
        <v>161</v>
      </c>
      <c r="C44" s="171" t="s">
        <v>164</v>
      </c>
      <c r="D44" s="167" t="s">
        <v>165</v>
      </c>
      <c r="E44" s="167" t="s">
        <v>143</v>
      </c>
      <c r="F44" s="168">
        <v>0.38900000000000001</v>
      </c>
      <c r="G44" s="169"/>
      <c r="H44" s="169"/>
      <c r="I44" s="169">
        <f>ROUND(F44*(G44+H44),2)</f>
        <v>0</v>
      </c>
      <c r="J44" s="167">
        <f>ROUND(F44*(N44),2)</f>
        <v>9.77</v>
      </c>
      <c r="K44" s="1">
        <f>ROUND(F44*(O44),2)</f>
        <v>0</v>
      </c>
      <c r="L44" s="1">
        <f>ROUND(F44*(G44),2)</f>
        <v>0</v>
      </c>
      <c r="M44" s="1"/>
      <c r="N44" s="1">
        <v>25.11</v>
      </c>
      <c r="O44" s="1"/>
      <c r="P44" s="166"/>
      <c r="Q44" s="172"/>
      <c r="R44" s="172"/>
      <c r="S44" s="166"/>
      <c r="Z44">
        <v>0</v>
      </c>
    </row>
    <row r="45" spans="1:26" ht="24.95" customHeight="1" x14ac:dyDescent="0.25">
      <c r="A45" s="170"/>
      <c r="B45" s="167" t="s">
        <v>123</v>
      </c>
      <c r="C45" s="171" t="s">
        <v>166</v>
      </c>
      <c r="D45" s="167" t="s">
        <v>244</v>
      </c>
      <c r="E45" s="167" t="s">
        <v>104</v>
      </c>
      <c r="F45" s="168">
        <v>4</v>
      </c>
      <c r="G45" s="169"/>
      <c r="H45" s="169"/>
      <c r="I45" s="169">
        <f>ROUND(F45*(G45+H45),2)</f>
        <v>0</v>
      </c>
      <c r="J45" s="167">
        <f>ROUND(F45*(N45),2)</f>
        <v>2844</v>
      </c>
      <c r="K45" s="1">
        <f>ROUND(F45*(O45),2)</f>
        <v>0</v>
      </c>
      <c r="L45" s="1">
        <f>ROUND(F45*(G45),2)</f>
        <v>0</v>
      </c>
      <c r="M45" s="1"/>
      <c r="N45" s="1">
        <v>711</v>
      </c>
      <c r="O45" s="1"/>
      <c r="P45" s="166"/>
      <c r="Q45" s="172"/>
      <c r="R45" s="172"/>
      <c r="S45" s="166"/>
      <c r="Z45">
        <v>0</v>
      </c>
    </row>
    <row r="46" spans="1:26" ht="24.95" customHeight="1" x14ac:dyDescent="0.25">
      <c r="A46" s="170"/>
      <c r="B46" s="167" t="s">
        <v>123</v>
      </c>
      <c r="C46" s="171" t="s">
        <v>168</v>
      </c>
      <c r="D46" s="167" t="s">
        <v>245</v>
      </c>
      <c r="E46" s="167" t="s">
        <v>104</v>
      </c>
      <c r="F46" s="168">
        <v>1</v>
      </c>
      <c r="G46" s="169"/>
      <c r="H46" s="169"/>
      <c r="I46" s="169">
        <f>ROUND(F46*(G46+H46),2)</f>
        <v>0</v>
      </c>
      <c r="J46" s="167">
        <f>ROUND(F46*(N46),2)</f>
        <v>785</v>
      </c>
      <c r="K46" s="1">
        <f>ROUND(F46*(O46),2)</f>
        <v>0</v>
      </c>
      <c r="L46" s="1">
        <f>ROUND(F46*(G46),2)</f>
        <v>0</v>
      </c>
      <c r="M46" s="1"/>
      <c r="N46" s="1">
        <v>785</v>
      </c>
      <c r="O46" s="1"/>
      <c r="P46" s="166"/>
      <c r="Q46" s="172"/>
      <c r="R46" s="172"/>
      <c r="S46" s="166"/>
      <c r="Z46">
        <v>0</v>
      </c>
    </row>
    <row r="47" spans="1:26" x14ac:dyDescent="0.25">
      <c r="A47" s="155"/>
      <c r="B47" s="155"/>
      <c r="C47" s="155"/>
      <c r="D47" s="155" t="s">
        <v>78</v>
      </c>
      <c r="E47" s="155"/>
      <c r="F47" s="166"/>
      <c r="G47" s="158"/>
      <c r="H47" s="158">
        <f>ROUND((SUM(M42:M46))/1,2)</f>
        <v>0</v>
      </c>
      <c r="I47" s="158">
        <f>ROUND((SUM(I42:I46))/1,2)</f>
        <v>0</v>
      </c>
      <c r="J47" s="155"/>
      <c r="K47" s="155"/>
      <c r="L47" s="155">
        <f>ROUND((SUM(L42:L46))/1,2)</f>
        <v>0</v>
      </c>
      <c r="M47" s="155">
        <f>ROUND((SUM(M42:M46))/1,2)</f>
        <v>0</v>
      </c>
      <c r="N47" s="155"/>
      <c r="O47" s="155"/>
      <c r="P47" s="173">
        <f>ROUND((SUM(P42:P46))/1,2)</f>
        <v>0</v>
      </c>
      <c r="Q47" s="152"/>
      <c r="R47" s="152"/>
      <c r="S47" s="173">
        <f>ROUND((SUM(S42:S46))/1,2)</f>
        <v>0</v>
      </c>
      <c r="T47" s="152"/>
      <c r="U47" s="152"/>
      <c r="V47" s="152"/>
      <c r="W47" s="152"/>
      <c r="X47" s="152"/>
      <c r="Y47" s="152"/>
      <c r="Z47" s="152"/>
    </row>
    <row r="48" spans="1:26" x14ac:dyDescent="0.25">
      <c r="A48" s="1"/>
      <c r="B48" s="1"/>
      <c r="C48" s="1"/>
      <c r="D48" s="1"/>
      <c r="E48" s="1"/>
      <c r="F48" s="162"/>
      <c r="G48" s="148"/>
      <c r="H48" s="148"/>
      <c r="I48" s="148"/>
      <c r="J48" s="1"/>
      <c r="K48" s="1"/>
      <c r="L48" s="1"/>
      <c r="M48" s="1"/>
      <c r="N48" s="1"/>
      <c r="O48" s="1"/>
      <c r="P48" s="1"/>
      <c r="S48" s="1"/>
    </row>
    <row r="49" spans="1:26" x14ac:dyDescent="0.25">
      <c r="A49" s="155"/>
      <c r="B49" s="155"/>
      <c r="C49" s="155"/>
      <c r="D49" s="155" t="s">
        <v>79</v>
      </c>
      <c r="E49" s="155"/>
      <c r="F49" s="166"/>
      <c r="G49" s="156"/>
      <c r="H49" s="156"/>
      <c r="I49" s="156"/>
      <c r="J49" s="155"/>
      <c r="K49" s="155"/>
      <c r="L49" s="155"/>
      <c r="M49" s="155"/>
      <c r="N49" s="155"/>
      <c r="O49" s="155"/>
      <c r="P49" s="155"/>
      <c r="Q49" s="152"/>
      <c r="R49" s="152"/>
      <c r="S49" s="155"/>
      <c r="T49" s="152"/>
      <c r="U49" s="152"/>
      <c r="V49" s="152"/>
      <c r="W49" s="152"/>
      <c r="X49" s="152"/>
      <c r="Y49" s="152"/>
      <c r="Z49" s="152"/>
    </row>
    <row r="50" spans="1:26" ht="24.95" customHeight="1" x14ac:dyDescent="0.25">
      <c r="A50" s="170"/>
      <c r="B50" s="167" t="s">
        <v>173</v>
      </c>
      <c r="C50" s="171" t="s">
        <v>246</v>
      </c>
      <c r="D50" s="167" t="s">
        <v>177</v>
      </c>
      <c r="E50" s="167" t="s">
        <v>238</v>
      </c>
      <c r="F50" s="168">
        <v>1</v>
      </c>
      <c r="G50" s="177"/>
      <c r="H50" s="177"/>
      <c r="I50" s="177">
        <f>ROUND(F50*(G50+H50),2)</f>
        <v>0</v>
      </c>
      <c r="J50" s="167">
        <f>ROUND(F50*(N50),2)</f>
        <v>306.36</v>
      </c>
      <c r="K50" s="1">
        <f>ROUND(F50*(O50),2)</f>
        <v>0</v>
      </c>
      <c r="L50" s="1">
        <f>ROUND(F50*(G50),2)</f>
        <v>0</v>
      </c>
      <c r="M50" s="1"/>
      <c r="N50" s="1">
        <v>306.36</v>
      </c>
      <c r="O50" s="1"/>
      <c r="P50" s="166"/>
      <c r="Q50" s="172"/>
      <c r="R50" s="172"/>
      <c r="S50" s="166"/>
      <c r="Z50">
        <v>0</v>
      </c>
    </row>
    <row r="51" spans="1:26" ht="24.95" customHeight="1" x14ac:dyDescent="0.25">
      <c r="A51" s="170"/>
      <c r="B51" s="167" t="s">
        <v>123</v>
      </c>
      <c r="C51" s="171" t="s">
        <v>178</v>
      </c>
      <c r="D51" s="167" t="s">
        <v>179</v>
      </c>
      <c r="E51" s="167" t="s">
        <v>107</v>
      </c>
      <c r="F51" s="168">
        <v>62.3</v>
      </c>
      <c r="G51" s="169"/>
      <c r="H51" s="169"/>
      <c r="I51" s="169">
        <f>ROUND(F51*(G51+H51),2)</f>
        <v>0</v>
      </c>
      <c r="J51" s="167">
        <f>ROUND(F51*(N51),2)</f>
        <v>15263.5</v>
      </c>
      <c r="K51" s="1">
        <f>ROUND(F51*(O51),2)</f>
        <v>0</v>
      </c>
      <c r="L51" s="1">
        <f>ROUND(F51*(G51),2)</f>
        <v>0</v>
      </c>
      <c r="M51" s="1"/>
      <c r="N51" s="1">
        <v>245</v>
      </c>
      <c r="O51" s="1"/>
      <c r="P51" s="166"/>
      <c r="Q51" s="172"/>
      <c r="R51" s="172"/>
      <c r="S51" s="166"/>
      <c r="Z51">
        <v>0</v>
      </c>
    </row>
    <row r="52" spans="1:26" ht="24.95" customHeight="1" x14ac:dyDescent="0.25">
      <c r="A52" s="170"/>
      <c r="B52" s="167" t="s">
        <v>123</v>
      </c>
      <c r="C52" s="171" t="s">
        <v>180</v>
      </c>
      <c r="D52" s="167" t="s">
        <v>181</v>
      </c>
      <c r="E52" s="167" t="s">
        <v>104</v>
      </c>
      <c r="F52" s="168">
        <v>6</v>
      </c>
      <c r="G52" s="169"/>
      <c r="H52" s="169"/>
      <c r="I52" s="169">
        <f>ROUND(F52*(G52+H52),2)</f>
        <v>0</v>
      </c>
      <c r="J52" s="167">
        <f>ROUND(F52*(N52),2)</f>
        <v>2712</v>
      </c>
      <c r="K52" s="1">
        <f>ROUND(F52*(O52),2)</f>
        <v>0</v>
      </c>
      <c r="L52" s="1">
        <f>ROUND(F52*(G52),2)</f>
        <v>0</v>
      </c>
      <c r="M52" s="1"/>
      <c r="N52" s="1">
        <v>452</v>
      </c>
      <c r="O52" s="1"/>
      <c r="P52" s="166"/>
      <c r="Q52" s="172"/>
      <c r="R52" s="172"/>
      <c r="S52" s="166"/>
      <c r="Z52">
        <v>0</v>
      </c>
    </row>
    <row r="53" spans="1:26" ht="35.1" customHeight="1" x14ac:dyDescent="0.25">
      <c r="A53" s="170"/>
      <c r="B53" s="167" t="s">
        <v>123</v>
      </c>
      <c r="C53" s="171" t="s">
        <v>182</v>
      </c>
      <c r="D53" s="167" t="s">
        <v>183</v>
      </c>
      <c r="E53" s="167" t="s">
        <v>107</v>
      </c>
      <c r="F53" s="168">
        <v>60</v>
      </c>
      <c r="G53" s="169"/>
      <c r="H53" s="169"/>
      <c r="I53" s="169">
        <f>ROUND(F53*(G53+H53),2)</f>
        <v>0</v>
      </c>
      <c r="J53" s="167">
        <f>ROUND(F53*(N53),2)</f>
        <v>12660</v>
      </c>
      <c r="K53" s="1">
        <f>ROUND(F53*(O53),2)</f>
        <v>0</v>
      </c>
      <c r="L53" s="1">
        <f>ROUND(F53*(G53),2)</f>
        <v>0</v>
      </c>
      <c r="M53" s="1"/>
      <c r="N53" s="1">
        <v>211</v>
      </c>
      <c r="O53" s="1"/>
      <c r="P53" s="166"/>
      <c r="Q53" s="172"/>
      <c r="R53" s="172"/>
      <c r="S53" s="166"/>
      <c r="Z53">
        <v>0</v>
      </c>
    </row>
    <row r="54" spans="1:26" x14ac:dyDescent="0.25">
      <c r="A54" s="155"/>
      <c r="B54" s="155"/>
      <c r="C54" s="155"/>
      <c r="D54" s="155" t="s">
        <v>79</v>
      </c>
      <c r="E54" s="155"/>
      <c r="F54" s="166"/>
      <c r="G54" s="158"/>
      <c r="H54" s="158"/>
      <c r="I54" s="158">
        <f>ROUND((SUM(I49:I53))/1,2)</f>
        <v>0</v>
      </c>
      <c r="J54" s="155"/>
      <c r="K54" s="155"/>
      <c r="L54" s="155">
        <f>ROUND((SUM(L49:L53))/1,2)</f>
        <v>0</v>
      </c>
      <c r="M54" s="155">
        <f>ROUND((SUM(M49:M53))/1,2)</f>
        <v>0</v>
      </c>
      <c r="N54" s="155"/>
      <c r="O54" s="155"/>
      <c r="P54" s="173">
        <f>ROUND((SUM(P49:P53))/1,2)</f>
        <v>0</v>
      </c>
      <c r="S54" s="166">
        <f>ROUND((SUM(S49:S53))/1,2)</f>
        <v>0</v>
      </c>
    </row>
    <row r="55" spans="1:26" x14ac:dyDescent="0.25">
      <c r="A55" s="1"/>
      <c r="B55" s="1"/>
      <c r="C55" s="1"/>
      <c r="D55" s="1"/>
      <c r="E55" s="1"/>
      <c r="F55" s="162"/>
      <c r="G55" s="148"/>
      <c r="H55" s="148"/>
      <c r="I55" s="148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55"/>
      <c r="B56" s="155"/>
      <c r="C56" s="155"/>
      <c r="D56" s="2" t="s">
        <v>75</v>
      </c>
      <c r="E56" s="155"/>
      <c r="F56" s="166"/>
      <c r="G56" s="158"/>
      <c r="H56" s="158">
        <f>ROUND((SUM(M30:M55))/2,2)</f>
        <v>0</v>
      </c>
      <c r="I56" s="158">
        <f>ROUND((SUM(I30:I55))/2,2)</f>
        <v>0</v>
      </c>
      <c r="J56" s="155"/>
      <c r="K56" s="155"/>
      <c r="L56" s="155">
        <f>ROUND((SUM(L30:L55))/2,2)</f>
        <v>0</v>
      </c>
      <c r="M56" s="155">
        <f>ROUND((SUM(M30:M55))/2,2)</f>
        <v>0</v>
      </c>
      <c r="N56" s="155"/>
      <c r="O56" s="155"/>
      <c r="P56" s="173">
        <f>ROUND((SUM(P30:P55))/2,2)</f>
        <v>5.59</v>
      </c>
      <c r="S56" s="173">
        <f>ROUND((SUM(S30:S55))/2,2)</f>
        <v>0</v>
      </c>
    </row>
    <row r="57" spans="1:26" x14ac:dyDescent="0.25">
      <c r="A57" s="174"/>
      <c r="B57" s="174"/>
      <c r="C57" s="174"/>
      <c r="D57" s="174" t="s">
        <v>87</v>
      </c>
      <c r="E57" s="174"/>
      <c r="F57" s="175"/>
      <c r="G57" s="176"/>
      <c r="H57" s="176">
        <f>ROUND((SUM(M9:M56))/3,2)</f>
        <v>0</v>
      </c>
      <c r="I57" s="176">
        <f>ROUND((SUM(I9:I56))/3,2)</f>
        <v>0</v>
      </c>
      <c r="J57" s="174"/>
      <c r="K57" s="174">
        <f>ROUND((SUM(K9:K56))/3,2)</f>
        <v>0</v>
      </c>
      <c r="L57" s="174">
        <f>ROUND((SUM(L9:L56))/3,2)</f>
        <v>0</v>
      </c>
      <c r="M57" s="174">
        <f>ROUND((SUM(M9:M56))/3,2)</f>
        <v>0</v>
      </c>
      <c r="N57" s="174"/>
      <c r="O57" s="174"/>
      <c r="P57" s="193">
        <f>ROUND((SUM(P9:P56))/3,2)</f>
        <v>11.79</v>
      </c>
      <c r="S57" s="175">
        <f>ROUND((SUM(S9:S56))/3,2)</f>
        <v>0</v>
      </c>
      <c r="Z57">
        <f>(SUM(Z9:Z56))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ASR - doplnenie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19</v>
      </c>
      <c r="H2" s="16"/>
      <c r="I2" s="27"/>
      <c r="J2" s="31"/>
    </row>
    <row r="3" spans="1:23" ht="18" customHeight="1" x14ac:dyDescent="0.25">
      <c r="A3" s="11"/>
      <c r="B3" s="40" t="s">
        <v>247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21</v>
      </c>
      <c r="J4" s="32"/>
    </row>
    <row r="5" spans="1:23" ht="18" customHeight="1" thickBot="1" x14ac:dyDescent="0.3">
      <c r="A5" s="11"/>
      <c r="B5" s="45" t="s">
        <v>22</v>
      </c>
      <c r="C5" s="20"/>
      <c r="D5" s="17"/>
      <c r="E5" s="17"/>
      <c r="F5" s="46" t="s">
        <v>23</v>
      </c>
      <c r="G5" s="17"/>
      <c r="H5" s="17"/>
      <c r="I5" s="44" t="s">
        <v>24</v>
      </c>
      <c r="J5" s="47" t="s">
        <v>25</v>
      </c>
    </row>
    <row r="6" spans="1:23" ht="18" customHeight="1" thickTop="1" x14ac:dyDescent="0.25">
      <c r="A6" s="11"/>
      <c r="B6" s="56" t="s">
        <v>26</v>
      </c>
      <c r="C6" s="52"/>
      <c r="D6" s="53"/>
      <c r="E6" s="53"/>
      <c r="F6" s="53"/>
      <c r="G6" s="57" t="s">
        <v>27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28</v>
      </c>
      <c r="H7" s="18"/>
      <c r="I7" s="29"/>
      <c r="J7" s="50"/>
    </row>
    <row r="8" spans="1:23" ht="18" customHeight="1" x14ac:dyDescent="0.25">
      <c r="A8" s="11"/>
      <c r="B8" s="45" t="s">
        <v>29</v>
      </c>
      <c r="C8" s="20"/>
      <c r="D8" s="17"/>
      <c r="E8" s="17"/>
      <c r="F8" s="17"/>
      <c r="G8" s="46" t="s">
        <v>30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28</v>
      </c>
      <c r="H9" s="17"/>
      <c r="I9" s="28"/>
      <c r="J9" s="32"/>
    </row>
    <row r="10" spans="1:23" ht="18" customHeight="1" x14ac:dyDescent="0.25">
      <c r="A10" s="11"/>
      <c r="B10" s="45" t="s">
        <v>31</v>
      </c>
      <c r="C10" s="20"/>
      <c r="D10" s="17"/>
      <c r="E10" s="17"/>
      <c r="F10" s="17"/>
      <c r="G10" s="46" t="s">
        <v>30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28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0" t="s">
        <v>32</v>
      </c>
      <c r="C15" s="91" t="s">
        <v>6</v>
      </c>
      <c r="D15" s="91" t="s">
        <v>58</v>
      </c>
      <c r="E15" s="92" t="s">
        <v>59</v>
      </c>
      <c r="F15" s="104" t="s">
        <v>60</v>
      </c>
      <c r="G15" s="59" t="s">
        <v>37</v>
      </c>
      <c r="H15" s="62" t="s">
        <v>38</v>
      </c>
      <c r="I15" s="27"/>
      <c r="J15" s="55"/>
    </row>
    <row r="16" spans="1:23" ht="18" customHeight="1" x14ac:dyDescent="0.25">
      <c r="A16" s="11"/>
      <c r="B16" s="93">
        <v>1</v>
      </c>
      <c r="C16" s="94" t="s">
        <v>33</v>
      </c>
      <c r="D16" s="95">
        <f>'Rekap 13606'!B12</f>
        <v>0</v>
      </c>
      <c r="E16" s="96">
        <f>'Rekap 13606'!C12</f>
        <v>0</v>
      </c>
      <c r="F16" s="105">
        <f>'Rekap 13606'!D12</f>
        <v>0</v>
      </c>
      <c r="G16" s="60">
        <v>6</v>
      </c>
      <c r="H16" s="114" t="s">
        <v>221</v>
      </c>
      <c r="I16" s="128"/>
      <c r="J16" s="125">
        <v>0</v>
      </c>
    </row>
    <row r="17" spans="1:26" ht="18" customHeight="1" x14ac:dyDescent="0.25">
      <c r="A17" s="11"/>
      <c r="B17" s="67">
        <v>2</v>
      </c>
      <c r="C17" s="70" t="s">
        <v>34</v>
      </c>
      <c r="D17" s="77">
        <f>'Rekap 13606'!B19</f>
        <v>0</v>
      </c>
      <c r="E17" s="75">
        <f>'Rekap 13606'!C19</f>
        <v>0</v>
      </c>
      <c r="F17" s="80">
        <f>'Rekap 13606'!D19</f>
        <v>0</v>
      </c>
      <c r="G17" s="61">
        <v>7</v>
      </c>
      <c r="H17" s="115" t="s">
        <v>39</v>
      </c>
      <c r="I17" s="128"/>
      <c r="J17" s="126">
        <f>'SO 13606'!Z104</f>
        <v>0</v>
      </c>
    </row>
    <row r="18" spans="1:26" ht="18" customHeight="1" x14ac:dyDescent="0.25">
      <c r="A18" s="11"/>
      <c r="B18" s="68">
        <v>3</v>
      </c>
      <c r="C18" s="71" t="s">
        <v>35</v>
      </c>
      <c r="D18" s="78"/>
      <c r="E18" s="76"/>
      <c r="F18" s="81"/>
      <c r="G18" s="61">
        <v>8</v>
      </c>
      <c r="H18" s="115" t="s">
        <v>40</v>
      </c>
      <c r="I18" s="128"/>
      <c r="J18" s="126">
        <v>0</v>
      </c>
    </row>
    <row r="19" spans="1:26" ht="18" customHeight="1" x14ac:dyDescent="0.25">
      <c r="A19" s="11"/>
      <c r="B19" s="68">
        <v>4</v>
      </c>
      <c r="C19" s="72"/>
      <c r="D19" s="78"/>
      <c r="E19" s="76"/>
      <c r="F19" s="81"/>
      <c r="G19" s="61">
        <v>9</v>
      </c>
      <c r="H19" s="124"/>
      <c r="I19" s="128"/>
      <c r="J19" s="127"/>
    </row>
    <row r="20" spans="1:26" ht="18" customHeight="1" thickBot="1" x14ac:dyDescent="0.3">
      <c r="A20" s="11"/>
      <c r="B20" s="68">
        <v>5</v>
      </c>
      <c r="C20" s="73" t="s">
        <v>36</v>
      </c>
      <c r="D20" s="79"/>
      <c r="E20" s="99"/>
      <c r="F20" s="106">
        <f>SUM(F16:F19)</f>
        <v>0</v>
      </c>
      <c r="G20" s="61">
        <v>10</v>
      </c>
      <c r="H20" s="115" t="s">
        <v>36</v>
      </c>
      <c r="I20" s="130"/>
      <c r="J20" s="98">
        <f>SUM(J16:J19)</f>
        <v>0</v>
      </c>
    </row>
    <row r="21" spans="1:26" ht="18" customHeight="1" thickTop="1" x14ac:dyDescent="0.25">
      <c r="A21" s="11"/>
      <c r="B21" s="65" t="s">
        <v>48</v>
      </c>
      <c r="C21" s="69" t="s">
        <v>7</v>
      </c>
      <c r="D21" s="74"/>
      <c r="E21" s="19"/>
      <c r="F21" s="97"/>
      <c r="G21" s="65" t="s">
        <v>54</v>
      </c>
      <c r="H21" s="62" t="s">
        <v>7</v>
      </c>
      <c r="I21" s="29"/>
      <c r="J21" s="131"/>
    </row>
    <row r="22" spans="1:26" ht="18" customHeight="1" x14ac:dyDescent="0.25">
      <c r="A22" s="11"/>
      <c r="B22" s="60">
        <v>11</v>
      </c>
      <c r="C22" s="63" t="s">
        <v>49</v>
      </c>
      <c r="D22" s="86"/>
      <c r="E22" s="88" t="s">
        <v>52</v>
      </c>
      <c r="F22" s="80">
        <f>((F16*U22*0)+(F17*V22*0)+(F18*W22*0))/100</f>
        <v>0</v>
      </c>
      <c r="G22" s="60">
        <v>16</v>
      </c>
      <c r="H22" s="114" t="s">
        <v>55</v>
      </c>
      <c r="I22" s="129" t="s">
        <v>52</v>
      </c>
      <c r="J22" s="125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50</v>
      </c>
      <c r="D23" s="66"/>
      <c r="E23" s="88" t="s">
        <v>53</v>
      </c>
      <c r="F23" s="81">
        <f>((F16*U23*0)+(F17*V23*0)+(F18*W23*0))/100</f>
        <v>0</v>
      </c>
      <c r="G23" s="61">
        <v>17</v>
      </c>
      <c r="H23" s="115" t="s">
        <v>56</v>
      </c>
      <c r="I23" s="129" t="s">
        <v>52</v>
      </c>
      <c r="J23" s="126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51</v>
      </c>
      <c r="D24" s="66"/>
      <c r="E24" s="88" t="s">
        <v>52</v>
      </c>
      <c r="F24" s="81">
        <f>((F16*U24*0)+(F17*V24*0)+(F18*W24*0))/100</f>
        <v>0</v>
      </c>
      <c r="G24" s="61">
        <v>18</v>
      </c>
      <c r="H24" s="115" t="s">
        <v>57</v>
      </c>
      <c r="I24" s="129" t="s">
        <v>53</v>
      </c>
      <c r="J24" s="126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89"/>
      <c r="F25" s="87"/>
      <c r="G25" s="61">
        <v>19</v>
      </c>
      <c r="H25" s="124"/>
      <c r="I25" s="128"/>
      <c r="J25" s="127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7"/>
      <c r="G26" s="61">
        <v>20</v>
      </c>
      <c r="H26" s="115" t="s">
        <v>36</v>
      </c>
      <c r="I26" s="130"/>
      <c r="J26" s="98">
        <f>SUM(J22:J25)+SUM(F22:F25)</f>
        <v>0</v>
      </c>
    </row>
    <row r="27" spans="1:26" ht="18" customHeight="1" thickTop="1" x14ac:dyDescent="0.25">
      <c r="A27" s="11"/>
      <c r="B27" s="100"/>
      <c r="C27" s="142" t="s">
        <v>63</v>
      </c>
      <c r="D27" s="135"/>
      <c r="E27" s="101"/>
      <c r="F27" s="30"/>
      <c r="G27" s="108" t="s">
        <v>41</v>
      </c>
      <c r="H27" s="103" t="s">
        <v>42</v>
      </c>
      <c r="I27" s="29"/>
      <c r="J27" s="33"/>
    </row>
    <row r="28" spans="1:26" ht="18" customHeight="1" x14ac:dyDescent="0.25">
      <c r="A28" s="11"/>
      <c r="B28" s="26"/>
      <c r="C28" s="133"/>
      <c r="D28" s="136"/>
      <c r="E28" s="22"/>
      <c r="F28" s="11"/>
      <c r="G28" s="109">
        <v>21</v>
      </c>
      <c r="H28" s="113" t="s">
        <v>43</v>
      </c>
      <c r="I28" s="121"/>
      <c r="J28" s="117">
        <f>F20+J20+F26+J26</f>
        <v>0</v>
      </c>
    </row>
    <row r="29" spans="1:26" ht="18" customHeight="1" x14ac:dyDescent="0.25">
      <c r="A29" s="11"/>
      <c r="B29" s="82"/>
      <c r="C29" s="134"/>
      <c r="D29" s="137"/>
      <c r="E29" s="22"/>
      <c r="F29" s="11"/>
      <c r="G29" s="60">
        <v>22</v>
      </c>
      <c r="H29" s="114" t="s">
        <v>44</v>
      </c>
      <c r="I29" s="122">
        <f>J28-SUM('SO 13606'!K9:'SO 13606'!K103)</f>
        <v>0</v>
      </c>
      <c r="J29" s="118">
        <f>ROUND(((ROUND(I29,2)*20)*1/100),2)</f>
        <v>0</v>
      </c>
    </row>
    <row r="30" spans="1:26" ht="18" customHeight="1" x14ac:dyDescent="0.25">
      <c r="A30" s="11"/>
      <c r="B30" s="23"/>
      <c r="C30" s="124"/>
      <c r="D30" s="128"/>
      <c r="E30" s="22"/>
      <c r="F30" s="11"/>
      <c r="G30" s="61">
        <v>23</v>
      </c>
      <c r="H30" s="115" t="s">
        <v>45</v>
      </c>
      <c r="I30" s="88">
        <f>SUM('SO 13606'!K9:'SO 13606'!K103)</f>
        <v>0</v>
      </c>
      <c r="J30" s="119">
        <f>ROUND(((ROUND(I30,2)*0)/100),2)</f>
        <v>0</v>
      </c>
    </row>
    <row r="31" spans="1:26" ht="18" customHeight="1" x14ac:dyDescent="0.25">
      <c r="A31" s="11"/>
      <c r="B31" s="24"/>
      <c r="C31" s="138"/>
      <c r="D31" s="139"/>
      <c r="E31" s="22"/>
      <c r="F31" s="11"/>
      <c r="G31" s="109">
        <v>24</v>
      </c>
      <c r="H31" s="113" t="s">
        <v>46</v>
      </c>
      <c r="I31" s="112"/>
      <c r="J31" s="132">
        <f>SUM(J28:J30)</f>
        <v>0</v>
      </c>
    </row>
    <row r="32" spans="1:26" ht="18" customHeight="1" thickBot="1" x14ac:dyDescent="0.3">
      <c r="A32" s="11"/>
      <c r="B32" s="48"/>
      <c r="C32" s="116"/>
      <c r="D32" s="123"/>
      <c r="E32" s="83"/>
      <c r="F32" s="84"/>
      <c r="G32" s="60" t="s">
        <v>47</v>
      </c>
      <c r="H32" s="116"/>
      <c r="I32" s="123"/>
      <c r="J32" s="120"/>
    </row>
    <row r="33" spans="1:10" ht="18" customHeight="1" thickTop="1" x14ac:dyDescent="0.25">
      <c r="A33" s="11"/>
      <c r="B33" s="100"/>
      <c r="C33" s="101"/>
      <c r="D33" s="140" t="s">
        <v>61</v>
      </c>
      <c r="E33" s="15"/>
      <c r="F33" s="102"/>
      <c r="G33" s="110">
        <v>26</v>
      </c>
      <c r="H33" s="141" t="s">
        <v>62</v>
      </c>
      <c r="I33" s="30"/>
      <c r="J33" s="111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2"/>
      <c r="C40" s="83"/>
      <c r="D40" s="12"/>
      <c r="E40" s="12"/>
      <c r="F40" s="12"/>
      <c r="G40" s="12"/>
      <c r="H40" s="12"/>
      <c r="I40" s="84"/>
      <c r="J40" s="85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12</vt:i4>
      </vt:variant>
    </vt:vector>
  </HeadingPairs>
  <TitlesOfParts>
    <vt:vector size="32" baseType="lpstr">
      <vt:lpstr>Rekapitulácia</vt:lpstr>
      <vt:lpstr>Krycí list stavby</vt:lpstr>
      <vt:lpstr>Kryci_list 13573</vt:lpstr>
      <vt:lpstr>Rekap 13573</vt:lpstr>
      <vt:lpstr>SO 13573</vt:lpstr>
      <vt:lpstr>Kryci_list 13575</vt:lpstr>
      <vt:lpstr>Rekap 13575</vt:lpstr>
      <vt:lpstr>SO 13575</vt:lpstr>
      <vt:lpstr>Kryci_list 13606</vt:lpstr>
      <vt:lpstr>Rekap 13606</vt:lpstr>
      <vt:lpstr>SO 13606</vt:lpstr>
      <vt:lpstr>Kryci_list 13609</vt:lpstr>
      <vt:lpstr>Rekap 13609</vt:lpstr>
      <vt:lpstr>SO 13609</vt:lpstr>
      <vt:lpstr>Kryci_list 13614</vt:lpstr>
      <vt:lpstr>Rekap 13614</vt:lpstr>
      <vt:lpstr>SO 13614</vt:lpstr>
      <vt:lpstr>Kryci_list 13615</vt:lpstr>
      <vt:lpstr>Rekap 13615</vt:lpstr>
      <vt:lpstr>SO 13615</vt:lpstr>
      <vt:lpstr>'Rekap 13573'!Názvy_tlače</vt:lpstr>
      <vt:lpstr>'Rekap 13575'!Názvy_tlače</vt:lpstr>
      <vt:lpstr>'Rekap 13606'!Názvy_tlače</vt:lpstr>
      <vt:lpstr>'Rekap 13609'!Názvy_tlače</vt:lpstr>
      <vt:lpstr>'Rekap 13614'!Názvy_tlače</vt:lpstr>
      <vt:lpstr>'Rekap 13615'!Názvy_tlače</vt:lpstr>
      <vt:lpstr>'SO 13573'!Názvy_tlače</vt:lpstr>
      <vt:lpstr>'SO 13575'!Názvy_tlače</vt:lpstr>
      <vt:lpstr>'SO 13606'!Názvy_tlače</vt:lpstr>
      <vt:lpstr>'SO 13609'!Názvy_tlače</vt:lpstr>
      <vt:lpstr>'SO 13614'!Názvy_tlače</vt:lpstr>
      <vt:lpstr>'SO 13615'!Názvy_tlače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2018-12-20T14:37:23Z</dcterms:created>
  <dcterms:modified xsi:type="dcterms:W3CDTF">2019-01-15T14:35:36Z</dcterms:modified>
</cp:coreProperties>
</file>