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uhaszova Kristina\Desktop\"/>
    </mc:Choice>
  </mc:AlternateContent>
  <xr:revisionPtr revIDLastSave="0" documentId="8_{84C1E3EE-7225-4830-AB01-BC2A6308534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kapitulácia stavby" sheetId="1" r:id="rId1"/>
    <sheet name="11 - Budova výpravne Jura..." sheetId="2" r:id="rId2"/>
  </sheets>
  <definedNames>
    <definedName name="_xlnm._FilterDatabase" localSheetId="1" hidden="1">'11 - Budova výpravne Jura...'!$C$139:$K$807</definedName>
    <definedName name="_xlnm.Print_Titles" localSheetId="1">'11 - Budova výpravne Jura...'!$139:$139</definedName>
    <definedName name="_xlnm.Print_Titles" localSheetId="0">'Rekapitulácia stavby'!$92:$92</definedName>
    <definedName name="_xlnm.Print_Area" localSheetId="1">'11 - Budova výpravne Jura...'!$C$4:$J$76,'11 - Budova výpravne Jura...'!$C$82:$J$121,'11 - Budova výpravne Jura...'!$C$127:$J$807</definedName>
    <definedName name="_xlnm.Print_Area" localSheetId="0">'Rekapitulácia stavby'!$D$4:$AO$76,'Rekapitulácia stavby'!$C$82:$AQ$103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95" i="1" s="1"/>
  <c r="J37" i="2"/>
  <c r="AX95" i="1" s="1"/>
  <c r="BI800" i="2"/>
  <c r="BH800" i="2"/>
  <c r="BG800" i="2"/>
  <c r="BE800" i="2"/>
  <c r="T800" i="2"/>
  <c r="R800" i="2"/>
  <c r="P800" i="2"/>
  <c r="BI799" i="2"/>
  <c r="BH799" i="2"/>
  <c r="BG799" i="2"/>
  <c r="BE799" i="2"/>
  <c r="T799" i="2"/>
  <c r="R799" i="2"/>
  <c r="P799" i="2"/>
  <c r="BI798" i="2"/>
  <c r="BH798" i="2"/>
  <c r="BG798" i="2"/>
  <c r="BE798" i="2"/>
  <c r="T798" i="2"/>
  <c r="R798" i="2"/>
  <c r="P798" i="2"/>
  <c r="BI797" i="2"/>
  <c r="BH797" i="2"/>
  <c r="BG797" i="2"/>
  <c r="BE797" i="2"/>
  <c r="T797" i="2"/>
  <c r="R797" i="2"/>
  <c r="P797" i="2"/>
  <c r="BI796" i="2"/>
  <c r="BH796" i="2"/>
  <c r="BG796" i="2"/>
  <c r="BE796" i="2"/>
  <c r="T796" i="2"/>
  <c r="R796" i="2"/>
  <c r="P796" i="2"/>
  <c r="BI795" i="2"/>
  <c r="BH795" i="2"/>
  <c r="BG795" i="2"/>
  <c r="BE795" i="2"/>
  <c r="T795" i="2"/>
  <c r="R795" i="2"/>
  <c r="P795" i="2"/>
  <c r="BI794" i="2"/>
  <c r="BH794" i="2"/>
  <c r="BG794" i="2"/>
  <c r="BE794" i="2"/>
  <c r="T794" i="2"/>
  <c r="R794" i="2"/>
  <c r="P794" i="2"/>
  <c r="BI793" i="2"/>
  <c r="BH793" i="2"/>
  <c r="BG793" i="2"/>
  <c r="BE793" i="2"/>
  <c r="T793" i="2"/>
  <c r="R793" i="2"/>
  <c r="P793" i="2"/>
  <c r="BI792" i="2"/>
  <c r="BH792" i="2"/>
  <c r="BG792" i="2"/>
  <c r="BE792" i="2"/>
  <c r="T792" i="2"/>
  <c r="R792" i="2"/>
  <c r="P792" i="2"/>
  <c r="BI791" i="2"/>
  <c r="BH791" i="2"/>
  <c r="BG791" i="2"/>
  <c r="BE791" i="2"/>
  <c r="T791" i="2"/>
  <c r="R791" i="2"/>
  <c r="P791" i="2"/>
  <c r="BI790" i="2"/>
  <c r="BH790" i="2"/>
  <c r="BG790" i="2"/>
  <c r="BE790" i="2"/>
  <c r="T790" i="2"/>
  <c r="R790" i="2"/>
  <c r="P790" i="2"/>
  <c r="BI789" i="2"/>
  <c r="BH789" i="2"/>
  <c r="BG789" i="2"/>
  <c r="BE789" i="2"/>
  <c r="T789" i="2"/>
  <c r="R789" i="2"/>
  <c r="P789" i="2"/>
  <c r="BI788" i="2"/>
  <c r="BH788" i="2"/>
  <c r="BG788" i="2"/>
  <c r="BE788" i="2"/>
  <c r="T788" i="2"/>
  <c r="R788" i="2"/>
  <c r="P788" i="2"/>
  <c r="BI787" i="2"/>
  <c r="BH787" i="2"/>
  <c r="BG787" i="2"/>
  <c r="BE787" i="2"/>
  <c r="T787" i="2"/>
  <c r="R787" i="2"/>
  <c r="P787" i="2"/>
  <c r="BI786" i="2"/>
  <c r="BH786" i="2"/>
  <c r="BG786" i="2"/>
  <c r="BE786" i="2"/>
  <c r="T786" i="2"/>
  <c r="R786" i="2"/>
  <c r="P786" i="2"/>
  <c r="BI785" i="2"/>
  <c r="BH785" i="2"/>
  <c r="BG785" i="2"/>
  <c r="BE785" i="2"/>
  <c r="T785" i="2"/>
  <c r="R785" i="2"/>
  <c r="P785" i="2"/>
  <c r="BI784" i="2"/>
  <c r="BH784" i="2"/>
  <c r="BG784" i="2"/>
  <c r="BE784" i="2"/>
  <c r="T784" i="2"/>
  <c r="R784" i="2"/>
  <c r="P784" i="2"/>
  <c r="BI783" i="2"/>
  <c r="BH783" i="2"/>
  <c r="BG783" i="2"/>
  <c r="BE783" i="2"/>
  <c r="T783" i="2"/>
  <c r="R783" i="2"/>
  <c r="P783" i="2"/>
  <c r="BI782" i="2"/>
  <c r="BH782" i="2"/>
  <c r="BG782" i="2"/>
  <c r="BE782" i="2"/>
  <c r="T782" i="2"/>
  <c r="R782" i="2"/>
  <c r="P782" i="2"/>
  <c r="BI781" i="2"/>
  <c r="BH781" i="2"/>
  <c r="BG781" i="2"/>
  <c r="BE781" i="2"/>
  <c r="T781" i="2"/>
  <c r="R781" i="2"/>
  <c r="P781" i="2"/>
  <c r="BI780" i="2"/>
  <c r="BH780" i="2"/>
  <c r="BG780" i="2"/>
  <c r="BE780" i="2"/>
  <c r="T780" i="2"/>
  <c r="R780" i="2"/>
  <c r="P780" i="2"/>
  <c r="BI779" i="2"/>
  <c r="BH779" i="2"/>
  <c r="BG779" i="2"/>
  <c r="BE779" i="2"/>
  <c r="T779" i="2"/>
  <c r="R779" i="2"/>
  <c r="P779" i="2"/>
  <c r="BI778" i="2"/>
  <c r="BH778" i="2"/>
  <c r="BG778" i="2"/>
  <c r="BE778" i="2"/>
  <c r="T778" i="2"/>
  <c r="R778" i="2"/>
  <c r="P778" i="2"/>
  <c r="BI777" i="2"/>
  <c r="BH777" i="2"/>
  <c r="BG777" i="2"/>
  <c r="BE777" i="2"/>
  <c r="T777" i="2"/>
  <c r="R777" i="2"/>
  <c r="P777" i="2"/>
  <c r="BI776" i="2"/>
  <c r="BH776" i="2"/>
  <c r="BG776" i="2"/>
  <c r="BE776" i="2"/>
  <c r="T776" i="2"/>
  <c r="R776" i="2"/>
  <c r="P776" i="2"/>
  <c r="BI775" i="2"/>
  <c r="BH775" i="2"/>
  <c r="BG775" i="2"/>
  <c r="BE775" i="2"/>
  <c r="T775" i="2"/>
  <c r="R775" i="2"/>
  <c r="P775" i="2"/>
  <c r="BI774" i="2"/>
  <c r="BH774" i="2"/>
  <c r="BG774" i="2"/>
  <c r="BE774" i="2"/>
  <c r="T774" i="2"/>
  <c r="R774" i="2"/>
  <c r="P774" i="2"/>
  <c r="BI773" i="2"/>
  <c r="BH773" i="2"/>
  <c r="BG773" i="2"/>
  <c r="BE773" i="2"/>
  <c r="T773" i="2"/>
  <c r="R773" i="2"/>
  <c r="P773" i="2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70" i="2"/>
  <c r="BH770" i="2"/>
  <c r="BG770" i="2"/>
  <c r="BE770" i="2"/>
  <c r="T770" i="2"/>
  <c r="R770" i="2"/>
  <c r="P770" i="2"/>
  <c r="BI769" i="2"/>
  <c r="BH769" i="2"/>
  <c r="BG769" i="2"/>
  <c r="BE769" i="2"/>
  <c r="T769" i="2"/>
  <c r="R769" i="2"/>
  <c r="P769" i="2"/>
  <c r="BI768" i="2"/>
  <c r="BH768" i="2"/>
  <c r="BG768" i="2"/>
  <c r="BE768" i="2"/>
  <c r="T768" i="2"/>
  <c r="R768" i="2"/>
  <c r="P768" i="2"/>
  <c r="BI767" i="2"/>
  <c r="BH767" i="2"/>
  <c r="BG767" i="2"/>
  <c r="BE767" i="2"/>
  <c r="T767" i="2"/>
  <c r="R767" i="2"/>
  <c r="P767" i="2"/>
  <c r="BI766" i="2"/>
  <c r="BH766" i="2"/>
  <c r="BG766" i="2"/>
  <c r="BE766" i="2"/>
  <c r="T766" i="2"/>
  <c r="R766" i="2"/>
  <c r="P766" i="2"/>
  <c r="BI765" i="2"/>
  <c r="BH765" i="2"/>
  <c r="BG765" i="2"/>
  <c r="BE765" i="2"/>
  <c r="T765" i="2"/>
  <c r="R765" i="2"/>
  <c r="P765" i="2"/>
  <c r="BI763" i="2"/>
  <c r="BH763" i="2"/>
  <c r="BG763" i="2"/>
  <c r="BE763" i="2"/>
  <c r="T763" i="2"/>
  <c r="R763" i="2"/>
  <c r="P763" i="2"/>
  <c r="BI762" i="2"/>
  <c r="BH762" i="2"/>
  <c r="BG762" i="2"/>
  <c r="BE762" i="2"/>
  <c r="T762" i="2"/>
  <c r="R762" i="2"/>
  <c r="P762" i="2"/>
  <c r="BI761" i="2"/>
  <c r="BH761" i="2"/>
  <c r="BG761" i="2"/>
  <c r="BE761" i="2"/>
  <c r="T761" i="2"/>
  <c r="R761" i="2"/>
  <c r="P761" i="2"/>
  <c r="BI760" i="2"/>
  <c r="BH760" i="2"/>
  <c r="BG760" i="2"/>
  <c r="BE760" i="2"/>
  <c r="T760" i="2"/>
  <c r="R760" i="2"/>
  <c r="P760" i="2"/>
  <c r="BI759" i="2"/>
  <c r="BH759" i="2"/>
  <c r="BG759" i="2"/>
  <c r="BE759" i="2"/>
  <c r="T759" i="2"/>
  <c r="R759" i="2"/>
  <c r="P759" i="2"/>
  <c r="BI758" i="2"/>
  <c r="BH758" i="2"/>
  <c r="BG758" i="2"/>
  <c r="BE758" i="2"/>
  <c r="T758" i="2"/>
  <c r="R758" i="2"/>
  <c r="P758" i="2"/>
  <c r="BI757" i="2"/>
  <c r="BH757" i="2"/>
  <c r="BG757" i="2"/>
  <c r="BE757" i="2"/>
  <c r="T757" i="2"/>
  <c r="R757" i="2"/>
  <c r="P757" i="2"/>
  <c r="BI756" i="2"/>
  <c r="BH756" i="2"/>
  <c r="BG756" i="2"/>
  <c r="BE756" i="2"/>
  <c r="T756" i="2"/>
  <c r="R756" i="2"/>
  <c r="P756" i="2"/>
  <c r="BI755" i="2"/>
  <c r="BH755" i="2"/>
  <c r="BG755" i="2"/>
  <c r="BE755" i="2"/>
  <c r="T755" i="2"/>
  <c r="R755" i="2"/>
  <c r="P755" i="2"/>
  <c r="BI754" i="2"/>
  <c r="BH754" i="2"/>
  <c r="BG754" i="2"/>
  <c r="BE754" i="2"/>
  <c r="T754" i="2"/>
  <c r="R754" i="2"/>
  <c r="P754" i="2"/>
  <c r="BI753" i="2"/>
  <c r="BH753" i="2"/>
  <c r="BG753" i="2"/>
  <c r="BE753" i="2"/>
  <c r="T753" i="2"/>
  <c r="R753" i="2"/>
  <c r="P753" i="2"/>
  <c r="BI752" i="2"/>
  <c r="BH752" i="2"/>
  <c r="BG752" i="2"/>
  <c r="BE752" i="2"/>
  <c r="T752" i="2"/>
  <c r="R752" i="2"/>
  <c r="P752" i="2"/>
  <c r="BI751" i="2"/>
  <c r="BH751" i="2"/>
  <c r="BG751" i="2"/>
  <c r="BE751" i="2"/>
  <c r="T751" i="2"/>
  <c r="R751" i="2"/>
  <c r="P751" i="2"/>
  <c r="BI750" i="2"/>
  <c r="BH750" i="2"/>
  <c r="BG750" i="2"/>
  <c r="BE750" i="2"/>
  <c r="T750" i="2"/>
  <c r="R750" i="2"/>
  <c r="P750" i="2"/>
  <c r="BI749" i="2"/>
  <c r="BH749" i="2"/>
  <c r="BG749" i="2"/>
  <c r="BE749" i="2"/>
  <c r="T749" i="2"/>
  <c r="R749" i="2"/>
  <c r="P749" i="2"/>
  <c r="BI748" i="2"/>
  <c r="BH748" i="2"/>
  <c r="BG748" i="2"/>
  <c r="BE748" i="2"/>
  <c r="T748" i="2"/>
  <c r="R748" i="2"/>
  <c r="P748" i="2"/>
  <c r="BI747" i="2"/>
  <c r="BH747" i="2"/>
  <c r="BG747" i="2"/>
  <c r="BE747" i="2"/>
  <c r="T747" i="2"/>
  <c r="R747" i="2"/>
  <c r="P747" i="2"/>
  <c r="BI746" i="2"/>
  <c r="BH746" i="2"/>
  <c r="BG746" i="2"/>
  <c r="BE746" i="2"/>
  <c r="T746" i="2"/>
  <c r="R746" i="2"/>
  <c r="P746" i="2"/>
  <c r="BI745" i="2"/>
  <c r="BH745" i="2"/>
  <c r="BG745" i="2"/>
  <c r="BE745" i="2"/>
  <c r="T745" i="2"/>
  <c r="R745" i="2"/>
  <c r="P745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42" i="2"/>
  <c r="BH742" i="2"/>
  <c r="BG742" i="2"/>
  <c r="BE742" i="2"/>
  <c r="T742" i="2"/>
  <c r="R742" i="2"/>
  <c r="P742" i="2"/>
  <c r="BI741" i="2"/>
  <c r="BH741" i="2"/>
  <c r="BG741" i="2"/>
  <c r="BE741" i="2"/>
  <c r="T741" i="2"/>
  <c r="R741" i="2"/>
  <c r="P741" i="2"/>
  <c r="BI740" i="2"/>
  <c r="BH740" i="2"/>
  <c r="BG740" i="2"/>
  <c r="BE740" i="2"/>
  <c r="T740" i="2"/>
  <c r="R740" i="2"/>
  <c r="P740" i="2"/>
  <c r="BI739" i="2"/>
  <c r="BH739" i="2"/>
  <c r="BG739" i="2"/>
  <c r="BE739" i="2"/>
  <c r="T739" i="2"/>
  <c r="R739" i="2"/>
  <c r="P739" i="2"/>
  <c r="BI738" i="2"/>
  <c r="BH738" i="2"/>
  <c r="BG738" i="2"/>
  <c r="BE738" i="2"/>
  <c r="T738" i="2"/>
  <c r="R738" i="2"/>
  <c r="P738" i="2"/>
  <c r="BI737" i="2"/>
  <c r="BH737" i="2"/>
  <c r="BG737" i="2"/>
  <c r="BE737" i="2"/>
  <c r="T737" i="2"/>
  <c r="R737" i="2"/>
  <c r="P737" i="2"/>
  <c r="BI736" i="2"/>
  <c r="BH736" i="2"/>
  <c r="BG736" i="2"/>
  <c r="BE736" i="2"/>
  <c r="T736" i="2"/>
  <c r="R736" i="2"/>
  <c r="P736" i="2"/>
  <c r="BI735" i="2"/>
  <c r="BH735" i="2"/>
  <c r="BG735" i="2"/>
  <c r="BE735" i="2"/>
  <c r="T735" i="2"/>
  <c r="R735" i="2"/>
  <c r="P735" i="2"/>
  <c r="BI734" i="2"/>
  <c r="BH734" i="2"/>
  <c r="BG734" i="2"/>
  <c r="BE734" i="2"/>
  <c r="T734" i="2"/>
  <c r="R734" i="2"/>
  <c r="P734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31" i="2"/>
  <c r="BH731" i="2"/>
  <c r="BG731" i="2"/>
  <c r="BE731" i="2"/>
  <c r="T731" i="2"/>
  <c r="R731" i="2"/>
  <c r="P731" i="2"/>
  <c r="BI730" i="2"/>
  <c r="BH730" i="2"/>
  <c r="BG730" i="2"/>
  <c r="BE730" i="2"/>
  <c r="T730" i="2"/>
  <c r="R730" i="2"/>
  <c r="P730" i="2"/>
  <c r="BI729" i="2"/>
  <c r="BH729" i="2"/>
  <c r="BG729" i="2"/>
  <c r="BE729" i="2"/>
  <c r="T729" i="2"/>
  <c r="R729" i="2"/>
  <c r="P729" i="2"/>
  <c r="BI727" i="2"/>
  <c r="BH727" i="2"/>
  <c r="BG727" i="2"/>
  <c r="BE727" i="2"/>
  <c r="T727" i="2"/>
  <c r="R727" i="2"/>
  <c r="P727" i="2"/>
  <c r="BI726" i="2"/>
  <c r="BH726" i="2"/>
  <c r="BG726" i="2"/>
  <c r="BE726" i="2"/>
  <c r="T726" i="2"/>
  <c r="R726" i="2"/>
  <c r="P726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3" i="2"/>
  <c r="BH723" i="2"/>
  <c r="BG723" i="2"/>
  <c r="BE723" i="2"/>
  <c r="T723" i="2"/>
  <c r="R723" i="2"/>
  <c r="P723" i="2"/>
  <c r="BI722" i="2"/>
  <c r="BH722" i="2"/>
  <c r="BG722" i="2"/>
  <c r="BE722" i="2"/>
  <c r="T722" i="2"/>
  <c r="R722" i="2"/>
  <c r="P722" i="2"/>
  <c r="BI721" i="2"/>
  <c r="BH721" i="2"/>
  <c r="BG721" i="2"/>
  <c r="BE721" i="2"/>
  <c r="T721" i="2"/>
  <c r="R721" i="2"/>
  <c r="P721" i="2"/>
  <c r="BI720" i="2"/>
  <c r="BH720" i="2"/>
  <c r="BG720" i="2"/>
  <c r="BE720" i="2"/>
  <c r="T720" i="2"/>
  <c r="R720" i="2"/>
  <c r="P720" i="2"/>
  <c r="BI719" i="2"/>
  <c r="BH719" i="2"/>
  <c r="BG719" i="2"/>
  <c r="BE719" i="2"/>
  <c r="T719" i="2"/>
  <c r="R719" i="2"/>
  <c r="P719" i="2"/>
  <c r="BI718" i="2"/>
  <c r="BH718" i="2"/>
  <c r="BG718" i="2"/>
  <c r="BE718" i="2"/>
  <c r="T718" i="2"/>
  <c r="R718" i="2"/>
  <c r="P718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5" i="2"/>
  <c r="BH715" i="2"/>
  <c r="BG715" i="2"/>
  <c r="BE715" i="2"/>
  <c r="T715" i="2"/>
  <c r="R715" i="2"/>
  <c r="P715" i="2"/>
  <c r="BI714" i="2"/>
  <c r="BH714" i="2"/>
  <c r="BG714" i="2"/>
  <c r="BE714" i="2"/>
  <c r="T714" i="2"/>
  <c r="R714" i="2"/>
  <c r="P714" i="2"/>
  <c r="BI713" i="2"/>
  <c r="BH713" i="2"/>
  <c r="BG713" i="2"/>
  <c r="BE713" i="2"/>
  <c r="T713" i="2"/>
  <c r="R713" i="2"/>
  <c r="P713" i="2"/>
  <c r="BI712" i="2"/>
  <c r="BH712" i="2"/>
  <c r="BG712" i="2"/>
  <c r="BE712" i="2"/>
  <c r="T712" i="2"/>
  <c r="R712" i="2"/>
  <c r="P712" i="2"/>
  <c r="BI711" i="2"/>
  <c r="BH711" i="2"/>
  <c r="BG711" i="2"/>
  <c r="BE711" i="2"/>
  <c r="T711" i="2"/>
  <c r="R711" i="2"/>
  <c r="P711" i="2"/>
  <c r="BI710" i="2"/>
  <c r="BH710" i="2"/>
  <c r="BG710" i="2"/>
  <c r="BE710" i="2"/>
  <c r="T710" i="2"/>
  <c r="R710" i="2"/>
  <c r="P710" i="2"/>
  <c r="BI709" i="2"/>
  <c r="BH709" i="2"/>
  <c r="BG709" i="2"/>
  <c r="BE709" i="2"/>
  <c r="T709" i="2"/>
  <c r="R709" i="2"/>
  <c r="P709" i="2"/>
  <c r="BI708" i="2"/>
  <c r="BH708" i="2"/>
  <c r="BG708" i="2"/>
  <c r="BE708" i="2"/>
  <c r="T708" i="2"/>
  <c r="R708" i="2"/>
  <c r="P708" i="2"/>
  <c r="BI707" i="2"/>
  <c r="BH707" i="2"/>
  <c r="BG707" i="2"/>
  <c r="BE707" i="2"/>
  <c r="T707" i="2"/>
  <c r="R707" i="2"/>
  <c r="P707" i="2"/>
  <c r="BI706" i="2"/>
  <c r="BH706" i="2"/>
  <c r="BG706" i="2"/>
  <c r="BE706" i="2"/>
  <c r="T706" i="2"/>
  <c r="R706" i="2"/>
  <c r="P706" i="2"/>
  <c r="BI705" i="2"/>
  <c r="BH705" i="2"/>
  <c r="BG705" i="2"/>
  <c r="BE705" i="2"/>
  <c r="T705" i="2"/>
  <c r="R705" i="2"/>
  <c r="P705" i="2"/>
  <c r="BI704" i="2"/>
  <c r="BH704" i="2"/>
  <c r="BG704" i="2"/>
  <c r="BE704" i="2"/>
  <c r="T704" i="2"/>
  <c r="R704" i="2"/>
  <c r="P704" i="2"/>
  <c r="BI703" i="2"/>
  <c r="BH703" i="2"/>
  <c r="BG703" i="2"/>
  <c r="BE703" i="2"/>
  <c r="T703" i="2"/>
  <c r="R703" i="2"/>
  <c r="P703" i="2"/>
  <c r="BI702" i="2"/>
  <c r="BH702" i="2"/>
  <c r="BG702" i="2"/>
  <c r="BE702" i="2"/>
  <c r="T702" i="2"/>
  <c r="R702" i="2"/>
  <c r="P702" i="2"/>
  <c r="BI701" i="2"/>
  <c r="BH701" i="2"/>
  <c r="BG701" i="2"/>
  <c r="BE701" i="2"/>
  <c r="T701" i="2"/>
  <c r="R701" i="2"/>
  <c r="P701" i="2"/>
  <c r="BI700" i="2"/>
  <c r="BH700" i="2"/>
  <c r="BG700" i="2"/>
  <c r="BE700" i="2"/>
  <c r="T700" i="2"/>
  <c r="R700" i="2"/>
  <c r="P700" i="2"/>
  <c r="BI699" i="2"/>
  <c r="BH699" i="2"/>
  <c r="BG699" i="2"/>
  <c r="BE699" i="2"/>
  <c r="T699" i="2"/>
  <c r="R699" i="2"/>
  <c r="P699" i="2"/>
  <c r="BI698" i="2"/>
  <c r="BH698" i="2"/>
  <c r="BG698" i="2"/>
  <c r="BE698" i="2"/>
  <c r="T698" i="2"/>
  <c r="R698" i="2"/>
  <c r="P698" i="2"/>
  <c r="BI697" i="2"/>
  <c r="BH697" i="2"/>
  <c r="BG697" i="2"/>
  <c r="BE697" i="2"/>
  <c r="T697" i="2"/>
  <c r="R697" i="2"/>
  <c r="P697" i="2"/>
  <c r="BI696" i="2"/>
  <c r="BH696" i="2"/>
  <c r="BG696" i="2"/>
  <c r="BE696" i="2"/>
  <c r="T696" i="2"/>
  <c r="R696" i="2"/>
  <c r="P696" i="2"/>
  <c r="BI695" i="2"/>
  <c r="BH695" i="2"/>
  <c r="BG695" i="2"/>
  <c r="BE695" i="2"/>
  <c r="T695" i="2"/>
  <c r="R695" i="2"/>
  <c r="P695" i="2"/>
  <c r="BI694" i="2"/>
  <c r="BH694" i="2"/>
  <c r="BG694" i="2"/>
  <c r="BE694" i="2"/>
  <c r="T694" i="2"/>
  <c r="R694" i="2"/>
  <c r="P694" i="2"/>
  <c r="BI693" i="2"/>
  <c r="BH693" i="2"/>
  <c r="BG693" i="2"/>
  <c r="BE693" i="2"/>
  <c r="T693" i="2"/>
  <c r="R693" i="2"/>
  <c r="P693" i="2"/>
  <c r="BI692" i="2"/>
  <c r="BH692" i="2"/>
  <c r="BG692" i="2"/>
  <c r="BE692" i="2"/>
  <c r="T692" i="2"/>
  <c r="R692" i="2"/>
  <c r="P692" i="2"/>
  <c r="BI691" i="2"/>
  <c r="BH691" i="2"/>
  <c r="BG691" i="2"/>
  <c r="BE691" i="2"/>
  <c r="T691" i="2"/>
  <c r="R691" i="2"/>
  <c r="P691" i="2"/>
  <c r="BI690" i="2"/>
  <c r="BH690" i="2"/>
  <c r="BG690" i="2"/>
  <c r="BE690" i="2"/>
  <c r="T690" i="2"/>
  <c r="R690" i="2"/>
  <c r="P690" i="2"/>
  <c r="BI689" i="2"/>
  <c r="BH689" i="2"/>
  <c r="BG689" i="2"/>
  <c r="BE689" i="2"/>
  <c r="T689" i="2"/>
  <c r="R689" i="2"/>
  <c r="P689" i="2"/>
  <c r="BI688" i="2"/>
  <c r="BH688" i="2"/>
  <c r="BG688" i="2"/>
  <c r="BE688" i="2"/>
  <c r="T688" i="2"/>
  <c r="R688" i="2"/>
  <c r="P688" i="2"/>
  <c r="BI687" i="2"/>
  <c r="BH687" i="2"/>
  <c r="BG687" i="2"/>
  <c r="BE687" i="2"/>
  <c r="T687" i="2"/>
  <c r="R687" i="2"/>
  <c r="P687" i="2"/>
  <c r="BI686" i="2"/>
  <c r="BH686" i="2"/>
  <c r="BG686" i="2"/>
  <c r="BE686" i="2"/>
  <c r="T686" i="2"/>
  <c r="R686" i="2"/>
  <c r="P686" i="2"/>
  <c r="BI685" i="2"/>
  <c r="BH685" i="2"/>
  <c r="BG685" i="2"/>
  <c r="BE685" i="2"/>
  <c r="T685" i="2"/>
  <c r="R685" i="2"/>
  <c r="P685" i="2"/>
  <c r="BI684" i="2"/>
  <c r="BH684" i="2"/>
  <c r="BG684" i="2"/>
  <c r="BE684" i="2"/>
  <c r="T684" i="2"/>
  <c r="R684" i="2"/>
  <c r="P684" i="2"/>
  <c r="BI683" i="2"/>
  <c r="BH683" i="2"/>
  <c r="BG683" i="2"/>
  <c r="BE683" i="2"/>
  <c r="T683" i="2"/>
  <c r="R683" i="2"/>
  <c r="P683" i="2"/>
  <c r="BI682" i="2"/>
  <c r="BH682" i="2"/>
  <c r="BG682" i="2"/>
  <c r="BE682" i="2"/>
  <c r="T682" i="2"/>
  <c r="R682" i="2"/>
  <c r="P682" i="2"/>
  <c r="BI681" i="2"/>
  <c r="BH681" i="2"/>
  <c r="BG681" i="2"/>
  <c r="BE681" i="2"/>
  <c r="T681" i="2"/>
  <c r="R681" i="2"/>
  <c r="P681" i="2"/>
  <c r="BI680" i="2"/>
  <c r="BH680" i="2"/>
  <c r="BG680" i="2"/>
  <c r="BE680" i="2"/>
  <c r="T680" i="2"/>
  <c r="R680" i="2"/>
  <c r="P680" i="2"/>
  <c r="BI679" i="2"/>
  <c r="BH679" i="2"/>
  <c r="BG679" i="2"/>
  <c r="BE679" i="2"/>
  <c r="T679" i="2"/>
  <c r="R679" i="2"/>
  <c r="P679" i="2"/>
  <c r="BI678" i="2"/>
  <c r="BH678" i="2"/>
  <c r="BG678" i="2"/>
  <c r="BE678" i="2"/>
  <c r="T678" i="2"/>
  <c r="R678" i="2"/>
  <c r="P678" i="2"/>
  <c r="BI677" i="2"/>
  <c r="BH677" i="2"/>
  <c r="BG677" i="2"/>
  <c r="BE677" i="2"/>
  <c r="T677" i="2"/>
  <c r="R677" i="2"/>
  <c r="P677" i="2"/>
  <c r="BI676" i="2"/>
  <c r="BH676" i="2"/>
  <c r="BG676" i="2"/>
  <c r="BE676" i="2"/>
  <c r="T676" i="2"/>
  <c r="R676" i="2"/>
  <c r="P676" i="2"/>
  <c r="BI675" i="2"/>
  <c r="BH675" i="2"/>
  <c r="BG675" i="2"/>
  <c r="BE675" i="2"/>
  <c r="T675" i="2"/>
  <c r="R675" i="2"/>
  <c r="P675" i="2"/>
  <c r="BI674" i="2"/>
  <c r="BH674" i="2"/>
  <c r="BG674" i="2"/>
  <c r="BE674" i="2"/>
  <c r="T674" i="2"/>
  <c r="R674" i="2"/>
  <c r="P674" i="2"/>
  <c r="BI673" i="2"/>
  <c r="BH673" i="2"/>
  <c r="BG673" i="2"/>
  <c r="BE673" i="2"/>
  <c r="T673" i="2"/>
  <c r="R673" i="2"/>
  <c r="P673" i="2"/>
  <c r="BI672" i="2"/>
  <c r="BH672" i="2"/>
  <c r="BG672" i="2"/>
  <c r="BE672" i="2"/>
  <c r="T672" i="2"/>
  <c r="R672" i="2"/>
  <c r="P672" i="2"/>
  <c r="BI671" i="2"/>
  <c r="BH671" i="2"/>
  <c r="BG671" i="2"/>
  <c r="BE671" i="2"/>
  <c r="T671" i="2"/>
  <c r="R671" i="2"/>
  <c r="P671" i="2"/>
  <c r="BI670" i="2"/>
  <c r="BH670" i="2"/>
  <c r="BG670" i="2"/>
  <c r="BE670" i="2"/>
  <c r="T670" i="2"/>
  <c r="R670" i="2"/>
  <c r="P670" i="2"/>
  <c r="BI669" i="2"/>
  <c r="BH669" i="2"/>
  <c r="BG669" i="2"/>
  <c r="BE669" i="2"/>
  <c r="T669" i="2"/>
  <c r="R669" i="2"/>
  <c r="P669" i="2"/>
  <c r="BI668" i="2"/>
  <c r="BH668" i="2"/>
  <c r="BG668" i="2"/>
  <c r="BE668" i="2"/>
  <c r="T668" i="2"/>
  <c r="R668" i="2"/>
  <c r="P668" i="2"/>
  <c r="BI667" i="2"/>
  <c r="BH667" i="2"/>
  <c r="BG667" i="2"/>
  <c r="BE667" i="2"/>
  <c r="T667" i="2"/>
  <c r="R667" i="2"/>
  <c r="P667" i="2"/>
  <c r="BI666" i="2"/>
  <c r="BH666" i="2"/>
  <c r="BG666" i="2"/>
  <c r="BE666" i="2"/>
  <c r="T666" i="2"/>
  <c r="R666" i="2"/>
  <c r="P666" i="2"/>
  <c r="BI665" i="2"/>
  <c r="BH665" i="2"/>
  <c r="BG665" i="2"/>
  <c r="BE665" i="2"/>
  <c r="T665" i="2"/>
  <c r="R665" i="2"/>
  <c r="P665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60" i="2"/>
  <c r="BH660" i="2"/>
  <c r="BG660" i="2"/>
  <c r="BE660" i="2"/>
  <c r="T660" i="2"/>
  <c r="R660" i="2"/>
  <c r="P660" i="2"/>
  <c r="BI659" i="2"/>
  <c r="BH659" i="2"/>
  <c r="BG659" i="2"/>
  <c r="BE659" i="2"/>
  <c r="T659" i="2"/>
  <c r="R659" i="2"/>
  <c r="P659" i="2"/>
  <c r="BI658" i="2"/>
  <c r="BH658" i="2"/>
  <c r="BG658" i="2"/>
  <c r="BE658" i="2"/>
  <c r="T658" i="2"/>
  <c r="R658" i="2"/>
  <c r="P658" i="2"/>
  <c r="BI657" i="2"/>
  <c r="BH657" i="2"/>
  <c r="BG657" i="2"/>
  <c r="BE657" i="2"/>
  <c r="T657" i="2"/>
  <c r="R657" i="2"/>
  <c r="P657" i="2"/>
  <c r="BI656" i="2"/>
  <c r="BH656" i="2"/>
  <c r="BG656" i="2"/>
  <c r="BE656" i="2"/>
  <c r="T656" i="2"/>
  <c r="R656" i="2"/>
  <c r="P656" i="2"/>
  <c r="BI655" i="2"/>
  <c r="BH655" i="2"/>
  <c r="BG655" i="2"/>
  <c r="BE655" i="2"/>
  <c r="T655" i="2"/>
  <c r="R655" i="2"/>
  <c r="P655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2" i="2"/>
  <c r="BH642" i="2"/>
  <c r="BG642" i="2"/>
  <c r="BE642" i="2"/>
  <c r="T642" i="2"/>
  <c r="R642" i="2"/>
  <c r="P642" i="2"/>
  <c r="BI639" i="2"/>
  <c r="BH639" i="2"/>
  <c r="BG639" i="2"/>
  <c r="BE639" i="2"/>
  <c r="T639" i="2"/>
  <c r="R639" i="2"/>
  <c r="P639" i="2"/>
  <c r="BI636" i="2"/>
  <c r="BH636" i="2"/>
  <c r="BG636" i="2"/>
  <c r="BE636" i="2"/>
  <c r="T636" i="2"/>
  <c r="R636" i="2"/>
  <c r="P636" i="2"/>
  <c r="BI633" i="2"/>
  <c r="BH633" i="2"/>
  <c r="BG633" i="2"/>
  <c r="BE633" i="2"/>
  <c r="T633" i="2"/>
  <c r="R633" i="2"/>
  <c r="P633" i="2"/>
  <c r="BI629" i="2"/>
  <c r="BH629" i="2"/>
  <c r="BG629" i="2"/>
  <c r="BE629" i="2"/>
  <c r="T629" i="2"/>
  <c r="R629" i="2"/>
  <c r="P629" i="2"/>
  <c r="BI628" i="2"/>
  <c r="BH628" i="2"/>
  <c r="BG628" i="2"/>
  <c r="BE628" i="2"/>
  <c r="T628" i="2"/>
  <c r="R628" i="2"/>
  <c r="P628" i="2"/>
  <c r="BI625" i="2"/>
  <c r="BH625" i="2"/>
  <c r="BG625" i="2"/>
  <c r="BE625" i="2"/>
  <c r="T625" i="2"/>
  <c r="R625" i="2"/>
  <c r="P625" i="2"/>
  <c r="BI620" i="2"/>
  <c r="BH620" i="2"/>
  <c r="BG620" i="2"/>
  <c r="BE620" i="2"/>
  <c r="T620" i="2"/>
  <c r="R620" i="2"/>
  <c r="P620" i="2"/>
  <c r="BI617" i="2"/>
  <c r="BH617" i="2"/>
  <c r="BG617" i="2"/>
  <c r="BE617" i="2"/>
  <c r="T617" i="2"/>
  <c r="R617" i="2"/>
  <c r="P617" i="2"/>
  <c r="BI599" i="2"/>
  <c r="BH599" i="2"/>
  <c r="BG599" i="2"/>
  <c r="BE599" i="2"/>
  <c r="T599" i="2"/>
  <c r="R599" i="2"/>
  <c r="P599" i="2"/>
  <c r="BI597" i="2"/>
  <c r="BH597" i="2"/>
  <c r="BG597" i="2"/>
  <c r="BE597" i="2"/>
  <c r="T597" i="2"/>
  <c r="R597" i="2"/>
  <c r="P597" i="2"/>
  <c r="BI594" i="2"/>
  <c r="BH594" i="2"/>
  <c r="BG594" i="2"/>
  <c r="BE594" i="2"/>
  <c r="T594" i="2"/>
  <c r="R594" i="2"/>
  <c r="P594" i="2"/>
  <c r="BI532" i="2"/>
  <c r="BH532" i="2"/>
  <c r="BG532" i="2"/>
  <c r="BE532" i="2"/>
  <c r="T532" i="2"/>
  <c r="R532" i="2"/>
  <c r="P532" i="2"/>
  <c r="BI530" i="2"/>
  <c r="BH530" i="2"/>
  <c r="BG530" i="2"/>
  <c r="BE530" i="2"/>
  <c r="T530" i="2"/>
  <c r="R530" i="2"/>
  <c r="P530" i="2"/>
  <c r="BI527" i="2"/>
  <c r="BH527" i="2"/>
  <c r="BG527" i="2"/>
  <c r="BE527" i="2"/>
  <c r="T527" i="2"/>
  <c r="R527" i="2"/>
  <c r="P527" i="2"/>
  <c r="BI521" i="2"/>
  <c r="BH521" i="2"/>
  <c r="BG521" i="2"/>
  <c r="BE521" i="2"/>
  <c r="T521" i="2"/>
  <c r="R521" i="2"/>
  <c r="P521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1" i="2"/>
  <c r="BH511" i="2"/>
  <c r="BG511" i="2"/>
  <c r="BE511" i="2"/>
  <c r="T511" i="2"/>
  <c r="R511" i="2"/>
  <c r="P511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7" i="2"/>
  <c r="BH507" i="2"/>
  <c r="BG507" i="2"/>
  <c r="BE507" i="2"/>
  <c r="T507" i="2"/>
  <c r="R507" i="2"/>
  <c r="P507" i="2"/>
  <c r="BI498" i="2"/>
  <c r="BH498" i="2"/>
  <c r="BG498" i="2"/>
  <c r="BE498" i="2"/>
  <c r="T498" i="2"/>
  <c r="R498" i="2"/>
  <c r="P498" i="2"/>
  <c r="BI486" i="2"/>
  <c r="BH486" i="2"/>
  <c r="BG486" i="2"/>
  <c r="BE486" i="2"/>
  <c r="T486" i="2"/>
  <c r="R486" i="2"/>
  <c r="P486" i="2"/>
  <c r="BI467" i="2"/>
  <c r="BH467" i="2"/>
  <c r="BG467" i="2"/>
  <c r="BE467" i="2"/>
  <c r="T467" i="2"/>
  <c r="R467" i="2"/>
  <c r="P467" i="2"/>
  <c r="BI465" i="2"/>
  <c r="BH465" i="2"/>
  <c r="BG465" i="2"/>
  <c r="BE465" i="2"/>
  <c r="T465" i="2"/>
  <c r="R465" i="2"/>
  <c r="P465" i="2"/>
  <c r="BI418" i="2"/>
  <c r="BH418" i="2"/>
  <c r="BG418" i="2"/>
  <c r="BE418" i="2"/>
  <c r="T418" i="2"/>
  <c r="R418" i="2"/>
  <c r="P418" i="2"/>
  <c r="BI415" i="2"/>
  <c r="BH415" i="2"/>
  <c r="BG415" i="2"/>
  <c r="BE415" i="2"/>
  <c r="T415" i="2"/>
  <c r="R415" i="2"/>
  <c r="P415" i="2"/>
  <c r="BI412" i="2"/>
  <c r="BH412" i="2"/>
  <c r="BG412" i="2"/>
  <c r="BE412" i="2"/>
  <c r="T412" i="2"/>
  <c r="T411" i="2" s="1"/>
  <c r="R412" i="2"/>
  <c r="R411" i="2" s="1"/>
  <c r="P412" i="2"/>
  <c r="P411" i="2" s="1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369" i="2"/>
  <c r="BH369" i="2"/>
  <c r="BG369" i="2"/>
  <c r="BE369" i="2"/>
  <c r="T369" i="2"/>
  <c r="R369" i="2"/>
  <c r="P369" i="2"/>
  <c r="BI366" i="2"/>
  <c r="BH366" i="2"/>
  <c r="BG366" i="2"/>
  <c r="BE366" i="2"/>
  <c r="T366" i="2"/>
  <c r="R366" i="2"/>
  <c r="P366" i="2"/>
  <c r="BI363" i="2"/>
  <c r="BH363" i="2"/>
  <c r="BG363" i="2"/>
  <c r="BE363" i="2"/>
  <c r="T363" i="2"/>
  <c r="R363" i="2"/>
  <c r="P363" i="2"/>
  <c r="BI357" i="2"/>
  <c r="BH357" i="2"/>
  <c r="BG357" i="2"/>
  <c r="BE357" i="2"/>
  <c r="T357" i="2"/>
  <c r="R357" i="2"/>
  <c r="P357" i="2"/>
  <c r="BI343" i="2"/>
  <c r="BH343" i="2"/>
  <c r="BG343" i="2"/>
  <c r="BE343" i="2"/>
  <c r="T343" i="2"/>
  <c r="R343" i="2"/>
  <c r="P343" i="2"/>
  <c r="BI329" i="2"/>
  <c r="BH329" i="2"/>
  <c r="BG329" i="2"/>
  <c r="BE329" i="2"/>
  <c r="T329" i="2"/>
  <c r="R329" i="2"/>
  <c r="P329" i="2"/>
  <c r="BI314" i="2"/>
  <c r="BH314" i="2"/>
  <c r="BG314" i="2"/>
  <c r="BE314" i="2"/>
  <c r="T314" i="2"/>
  <c r="R314" i="2"/>
  <c r="P314" i="2"/>
  <c r="BI308" i="2"/>
  <c r="BH308" i="2"/>
  <c r="BG308" i="2"/>
  <c r="BE308" i="2"/>
  <c r="T308" i="2"/>
  <c r="R308" i="2"/>
  <c r="P308" i="2"/>
  <c r="BI302" i="2"/>
  <c r="BH302" i="2"/>
  <c r="BG302" i="2"/>
  <c r="BE302" i="2"/>
  <c r="T302" i="2"/>
  <c r="R302" i="2"/>
  <c r="P302" i="2"/>
  <c r="BI297" i="2"/>
  <c r="BH297" i="2"/>
  <c r="BG297" i="2"/>
  <c r="BE297" i="2"/>
  <c r="T297" i="2"/>
  <c r="R297" i="2"/>
  <c r="P297" i="2"/>
  <c r="BI291" i="2"/>
  <c r="BH291" i="2"/>
  <c r="BG291" i="2"/>
  <c r="BE291" i="2"/>
  <c r="T291" i="2"/>
  <c r="R291" i="2"/>
  <c r="P291" i="2"/>
  <c r="BI285" i="2"/>
  <c r="BH285" i="2"/>
  <c r="BG285" i="2"/>
  <c r="BE285" i="2"/>
  <c r="T285" i="2"/>
  <c r="R285" i="2"/>
  <c r="P285" i="2"/>
  <c r="BI281" i="2"/>
  <c r="BH281" i="2"/>
  <c r="BG281" i="2"/>
  <c r="BE281" i="2"/>
  <c r="T281" i="2"/>
  <c r="R281" i="2"/>
  <c r="P281" i="2"/>
  <c r="BI229" i="2"/>
  <c r="BH229" i="2"/>
  <c r="BG229" i="2"/>
  <c r="BE229" i="2"/>
  <c r="T229" i="2"/>
  <c r="R229" i="2"/>
  <c r="P229" i="2"/>
  <c r="BI223" i="2"/>
  <c r="BH223" i="2"/>
  <c r="BG223" i="2"/>
  <c r="BE223" i="2"/>
  <c r="T223" i="2"/>
  <c r="R223" i="2"/>
  <c r="P223" i="2"/>
  <c r="BI198" i="2"/>
  <c r="BH198" i="2"/>
  <c r="BG198" i="2"/>
  <c r="BE198" i="2"/>
  <c r="T198" i="2"/>
  <c r="R198" i="2"/>
  <c r="P198" i="2"/>
  <c r="BI194" i="2"/>
  <c r="BH194" i="2"/>
  <c r="BG194" i="2"/>
  <c r="BE194" i="2"/>
  <c r="T194" i="2"/>
  <c r="R194" i="2"/>
  <c r="P194" i="2"/>
  <c r="BI190" i="2"/>
  <c r="BH190" i="2"/>
  <c r="BG190" i="2"/>
  <c r="BE190" i="2"/>
  <c r="T190" i="2"/>
  <c r="R190" i="2"/>
  <c r="P190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43" i="2"/>
  <c r="BH143" i="2"/>
  <c r="BG143" i="2"/>
  <c r="BE143" i="2"/>
  <c r="T143" i="2"/>
  <c r="R143" i="2"/>
  <c r="P143" i="2"/>
  <c r="J137" i="2"/>
  <c r="J136" i="2"/>
  <c r="F136" i="2"/>
  <c r="F134" i="2"/>
  <c r="E132" i="2"/>
  <c r="BI119" i="2"/>
  <c r="BH119" i="2"/>
  <c r="BG119" i="2"/>
  <c r="BE119" i="2"/>
  <c r="BI118" i="2"/>
  <c r="BH118" i="2"/>
  <c r="BG118" i="2"/>
  <c r="BF118" i="2"/>
  <c r="BE118" i="2"/>
  <c r="BI117" i="2"/>
  <c r="BH117" i="2"/>
  <c r="BG117" i="2"/>
  <c r="BF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J92" i="2"/>
  <c r="J91" i="2"/>
  <c r="F91" i="2"/>
  <c r="F89" i="2"/>
  <c r="E87" i="2"/>
  <c r="J18" i="2"/>
  <c r="E18" i="2"/>
  <c r="F137" i="2" s="1"/>
  <c r="J17" i="2"/>
  <c r="J12" i="2"/>
  <c r="J134" i="2" s="1"/>
  <c r="E7" i="2"/>
  <c r="E85" i="2" s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J765" i="2"/>
  <c r="J752" i="2"/>
  <c r="BK745" i="2"/>
  <c r="BK739" i="2"/>
  <c r="BK731" i="2"/>
  <c r="J628" i="2"/>
  <c r="J692" i="2"/>
  <c r="J662" i="2"/>
  <c r="J515" i="2"/>
  <c r="J190" i="2"/>
  <c r="BK633" i="2"/>
  <c r="J405" i="2"/>
  <c r="BK223" i="2"/>
  <c r="J787" i="2"/>
  <c r="BK778" i="2"/>
  <c r="J773" i="2"/>
  <c r="J767" i="2"/>
  <c r="J753" i="2"/>
  <c r="J745" i="2"/>
  <c r="J739" i="2"/>
  <c r="J731" i="2"/>
  <c r="J723" i="2"/>
  <c r="BK716" i="2"/>
  <c r="J696" i="2"/>
  <c r="J679" i="2"/>
  <c r="J655" i="2"/>
  <c r="J518" i="2"/>
  <c r="BK498" i="2"/>
  <c r="J800" i="2"/>
  <c r="J657" i="2"/>
  <c r="BK636" i="2"/>
  <c r="J467" i="2"/>
  <c r="BK357" i="2"/>
  <c r="J688" i="2"/>
  <c r="BK654" i="2"/>
  <c r="BK508" i="2"/>
  <c r="BK343" i="2"/>
  <c r="BK771" i="2"/>
  <c r="J763" i="2"/>
  <c r="BK757" i="2"/>
  <c r="BK750" i="2"/>
  <c r="BK740" i="2"/>
  <c r="J732" i="2"/>
  <c r="BK723" i="2"/>
  <c r="BK714" i="2"/>
  <c r="BK709" i="2"/>
  <c r="BK696" i="2"/>
  <c r="J686" i="2"/>
  <c r="J668" i="2"/>
  <c r="J599" i="2"/>
  <c r="BK229" i="2"/>
  <c r="BK664" i="2"/>
  <c r="BK644" i="2"/>
  <c r="J689" i="2"/>
  <c r="J663" i="2"/>
  <c r="J509" i="2"/>
  <c r="J363" i="2"/>
  <c r="J649" i="2"/>
  <c r="BK597" i="2"/>
  <c r="BK363" i="2"/>
  <c r="BK796" i="2"/>
  <c r="BK786" i="2"/>
  <c r="J780" i="2"/>
  <c r="J769" i="2"/>
  <c r="J761" i="2"/>
  <c r="BK752" i="2"/>
  <c r="J743" i="2"/>
  <c r="BK735" i="2"/>
  <c r="J722" i="2"/>
  <c r="J713" i="2"/>
  <c r="J704" i="2"/>
  <c r="J682" i="2"/>
  <c r="BK668" i="2"/>
  <c r="J620" i="2"/>
  <c r="BK369" i="2"/>
  <c r="BK686" i="2"/>
  <c r="J658" i="2"/>
  <c r="BK639" i="2"/>
  <c r="J465" i="2"/>
  <c r="BK329" i="2"/>
  <c r="BK705" i="2"/>
  <c r="BK675" i="2"/>
  <c r="J642" i="2"/>
  <c r="BK465" i="2"/>
  <c r="BK151" i="2"/>
  <c r="BK791" i="2"/>
  <c r="BK782" i="2"/>
  <c r="J777" i="2"/>
  <c r="J770" i="2"/>
  <c r="BK763" i="2"/>
  <c r="BK755" i="2"/>
  <c r="J744" i="2"/>
  <c r="J734" i="2"/>
  <c r="BK726" i="2"/>
  <c r="J719" i="2"/>
  <c r="J701" i="2"/>
  <c r="J691" i="2"/>
  <c r="BK683" i="2"/>
  <c r="BK663" i="2"/>
  <c r="J511" i="2"/>
  <c r="BK800" i="2"/>
  <c r="J666" i="2"/>
  <c r="J654" i="2"/>
  <c r="BK693" i="2"/>
  <c r="J664" i="2"/>
  <c r="J508" i="2"/>
  <c r="J357" i="2"/>
  <c r="BK658" i="2"/>
  <c r="J407" i="2"/>
  <c r="BK190" i="2"/>
  <c r="J788" i="2"/>
  <c r="BK783" i="2"/>
  <c r="BK776" i="2"/>
  <c r="BK770" i="2"/>
  <c r="BK765" i="2"/>
  <c r="BK756" i="2"/>
  <c r="J750" i="2"/>
  <c r="J741" i="2"/>
  <c r="BK732" i="2"/>
  <c r="J725" i="2"/>
  <c r="BK719" i="2"/>
  <c r="J712" i="2"/>
  <c r="BK701" i="2"/>
  <c r="J676" i="2"/>
  <c r="J643" i="2"/>
  <c r="BK281" i="2"/>
  <c r="J683" i="2"/>
  <c r="BK653" i="2"/>
  <c r="BK620" i="2"/>
  <c r="BK412" i="2"/>
  <c r="J281" i="2"/>
  <c r="BK690" i="2"/>
  <c r="J672" i="2"/>
  <c r="J597" i="2"/>
  <c r="J498" i="2"/>
  <c r="J314" i="2"/>
  <c r="J792" i="2"/>
  <c r="BK784" i="2"/>
  <c r="J776" i="2"/>
  <c r="BK767" i="2"/>
  <c r="BK758" i="2"/>
  <c r="J747" i="2"/>
  <c r="BK741" i="2"/>
  <c r="J736" i="2"/>
  <c r="BK725" i="2"/>
  <c r="BK718" i="2"/>
  <c r="BK712" i="2"/>
  <c r="BK698" i="2"/>
  <c r="BK692" i="2"/>
  <c r="J673" i="2"/>
  <c r="J636" i="2"/>
  <c r="BK408" i="2"/>
  <c r="J670" i="2"/>
  <c r="BK662" i="2"/>
  <c r="J639" i="2"/>
  <c r="J690" i="2"/>
  <c r="BK517" i="2"/>
  <c r="J408" i="2"/>
  <c r="J151" i="2"/>
  <c r="BK643" i="2"/>
  <c r="BK418" i="2"/>
  <c r="J198" i="2"/>
  <c r="J796" i="2"/>
  <c r="J785" i="2"/>
  <c r="J779" i="2"/>
  <c r="BK774" i="2"/>
  <c r="J768" i="2"/>
  <c r="J758" i="2"/>
  <c r="J751" i="2"/>
  <c r="BK744" i="2"/>
  <c r="BK736" i="2"/>
  <c r="J726" i="2"/>
  <c r="J720" i="2"/>
  <c r="J709" i="2"/>
  <c r="J700" i="2"/>
  <c r="BK672" i="2"/>
  <c r="J517" i="2"/>
  <c r="J194" i="2"/>
  <c r="BK684" i="2"/>
  <c r="BK649" i="2"/>
  <c r="BK527" i="2"/>
  <c r="BK403" i="2"/>
  <c r="J707" i="2"/>
  <c r="BK665" i="2"/>
  <c r="J647" i="2"/>
  <c r="J291" i="2"/>
  <c r="BK707" i="2"/>
  <c r="BK700" i="2"/>
  <c r="BK685" i="2"/>
  <c r="J674" i="2"/>
  <c r="J659" i="2"/>
  <c r="J644" i="2"/>
  <c r="J629" i="2"/>
  <c r="BK511" i="2"/>
  <c r="BK314" i="2"/>
  <c r="BK799" i="2"/>
  <c r="BK794" i="2"/>
  <c r="J793" i="2"/>
  <c r="J790" i="2"/>
  <c r="J786" i="2"/>
  <c r="BK779" i="2"/>
  <c r="BK772" i="2"/>
  <c r="BK766" i="2"/>
  <c r="J759" i="2"/>
  <c r="BK751" i="2"/>
  <c r="BK748" i="2"/>
  <c r="J738" i="2"/>
  <c r="BK729" i="2"/>
  <c r="BK721" i="2"/>
  <c r="J716" i="2"/>
  <c r="BK710" i="2"/>
  <c r="BK694" i="2"/>
  <c r="BK688" i="2"/>
  <c r="BK667" i="2"/>
  <c r="BK521" i="2"/>
  <c r="BK682" i="2"/>
  <c r="J665" i="2"/>
  <c r="BK647" i="2"/>
  <c r="J154" i="2"/>
  <c r="BK679" i="2"/>
  <c r="J625" i="2"/>
  <c r="BK507" i="2"/>
  <c r="J329" i="2"/>
  <c r="BK652" i="2"/>
  <c r="J415" i="2"/>
  <c r="BK797" i="2"/>
  <c r="BK790" i="2"/>
  <c r="BK781" i="2"/>
  <c r="J766" i="2"/>
  <c r="J757" i="2"/>
  <c r="J748" i="2"/>
  <c r="J742" i="2"/>
  <c r="BK733" i="2"/>
  <c r="J727" i="2"/>
  <c r="J717" i="2"/>
  <c r="BK711" i="2"/>
  <c r="J703" i="2"/>
  <c r="BK691" i="2"/>
  <c r="BK659" i="2"/>
  <c r="J521" i="2"/>
  <c r="BK515" i="2"/>
  <c r="J143" i="2"/>
  <c r="J671" i="2"/>
  <c r="J648" i="2"/>
  <c r="J617" i="2"/>
  <c r="J410" i="2"/>
  <c r="J297" i="2"/>
  <c r="BK687" i="2"/>
  <c r="J661" i="2"/>
  <c r="J530" i="2"/>
  <c r="J418" i="2"/>
  <c r="J781" i="2"/>
  <c r="J774" i="2"/>
  <c r="BK762" i="2"/>
  <c r="BK754" i="2"/>
  <c r="BK743" i="2"/>
  <c r="J735" i="2"/>
  <c r="BK727" i="2"/>
  <c r="BK720" i="2"/>
  <c r="BK713" i="2"/>
  <c r="J702" i="2"/>
  <c r="BK695" i="2"/>
  <c r="J678" i="2"/>
  <c r="J650" i="2"/>
  <c r="BK530" i="2"/>
  <c r="J343" i="2"/>
  <c r="BK677" i="2"/>
  <c r="BK661" i="2"/>
  <c r="BK291" i="2"/>
  <c r="BK674" i="2"/>
  <c r="BK518" i="2"/>
  <c r="BK410" i="2"/>
  <c r="J308" i="2"/>
  <c r="J645" i="2"/>
  <c r="J486" i="2"/>
  <c r="BK285" i="2"/>
  <c r="BK795" i="2"/>
  <c r="J782" i="2"/>
  <c r="J771" i="2"/>
  <c r="J762" i="2"/>
  <c r="J755" i="2"/>
  <c r="J746" i="2"/>
  <c r="BK738" i="2"/>
  <c r="J729" i="2"/>
  <c r="J718" i="2"/>
  <c r="J708" i="2"/>
  <c r="J685" i="2"/>
  <c r="BK650" i="2"/>
  <c r="J519" i="2"/>
  <c r="BK486" i="2"/>
  <c r="J680" i="2"/>
  <c r="BK656" i="2"/>
  <c r="BK516" i="2"/>
  <c r="BK308" i="2"/>
  <c r="BK702" i="2"/>
  <c r="BK673" i="2"/>
  <c r="BK648" i="2"/>
  <c r="J507" i="2"/>
  <c r="J302" i="2"/>
  <c r="J710" i="2"/>
  <c r="BK706" i="2"/>
  <c r="BK699" i="2"/>
  <c r="BK681" i="2"/>
  <c r="BK676" i="2"/>
  <c r="J660" i="2"/>
  <c r="BK651" i="2"/>
  <c r="BK642" i="2"/>
  <c r="J594" i="2"/>
  <c r="J404" i="2"/>
  <c r="J229" i="2"/>
  <c r="BK194" i="2"/>
  <c r="BK798" i="2"/>
  <c r="J794" i="2"/>
  <c r="BK792" i="2"/>
  <c r="J789" i="2"/>
  <c r="BK787" i="2"/>
  <c r="J783" i="2"/>
  <c r="J778" i="2"/>
  <c r="BK773" i="2"/>
  <c r="BK768" i="2"/>
  <c r="J760" i="2"/>
  <c r="BK753" i="2"/>
  <c r="BK746" i="2"/>
  <c r="J733" i="2"/>
  <c r="BK722" i="2"/>
  <c r="J715" i="2"/>
  <c r="BK704" i="2"/>
  <c r="J693" i="2"/>
  <c r="J684" i="2"/>
  <c r="BK645" i="2"/>
  <c r="J516" i="2"/>
  <c r="BK297" i="2"/>
  <c r="J667" i="2"/>
  <c r="J652" i="2"/>
  <c r="J695" i="2"/>
  <c r="BK671" i="2"/>
  <c r="J651" i="2"/>
  <c r="BK415" i="2"/>
  <c r="BK646" i="2"/>
  <c r="BK532" i="2"/>
  <c r="BK404" i="2"/>
  <c r="J797" i="2"/>
  <c r="BK789" i="2"/>
  <c r="BK777" i="2"/>
  <c r="J772" i="2"/>
  <c r="BK760" i="2"/>
  <c r="J754" i="2"/>
  <c r="J749" i="2"/>
  <c r="J740" i="2"/>
  <c r="BK734" i="2"/>
  <c r="J724" i="2"/>
  <c r="BK715" i="2"/>
  <c r="J706" i="2"/>
  <c r="J698" i="2"/>
  <c r="J675" i="2"/>
  <c r="J532" i="2"/>
  <c r="BK467" i="2"/>
  <c r="BK660" i="2"/>
  <c r="BK629" i="2"/>
  <c r="BK407" i="2"/>
  <c r="AS94" i="1"/>
  <c r="BK657" i="2"/>
  <c r="BK509" i="2"/>
  <c r="BK405" i="2"/>
  <c r="BK708" i="2"/>
  <c r="BK703" i="2"/>
  <c r="J697" i="2"/>
  <c r="BK678" i="2"/>
  <c r="BK669" i="2"/>
  <c r="J646" i="2"/>
  <c r="J633" i="2"/>
  <c r="J527" i="2"/>
  <c r="J403" i="2"/>
  <c r="J799" i="2"/>
  <c r="J798" i="2"/>
  <c r="BK793" i="2"/>
  <c r="J791" i="2"/>
  <c r="BK788" i="2"/>
  <c r="BK785" i="2"/>
  <c r="BK780" i="2"/>
  <c r="J775" i="2"/>
  <c r="BK769" i="2"/>
  <c r="BK761" i="2"/>
  <c r="J756" i="2"/>
  <c r="BK749" i="2"/>
  <c r="BK742" i="2"/>
  <c r="J737" i="2"/>
  <c r="BK730" i="2"/>
  <c r="BK724" i="2"/>
  <c r="BK717" i="2"/>
  <c r="J711" i="2"/>
  <c r="BK697" i="2"/>
  <c r="BK689" i="2"/>
  <c r="BK680" i="2"/>
  <c r="BK655" i="2"/>
  <c r="BK594" i="2"/>
  <c r="J366" i="2"/>
  <c r="J681" i="2"/>
  <c r="J656" i="2"/>
  <c r="J699" i="2"/>
  <c r="BK666" i="2"/>
  <c r="BK628" i="2"/>
  <c r="J369" i="2"/>
  <c r="BK143" i="2"/>
  <c r="BK625" i="2"/>
  <c r="BK302" i="2"/>
  <c r="BK154" i="2"/>
  <c r="J795" i="2"/>
  <c r="J784" i="2"/>
  <c r="BK775" i="2"/>
  <c r="BK759" i="2"/>
  <c r="BK747" i="2"/>
  <c r="BK737" i="2"/>
  <c r="J730" i="2"/>
  <c r="J721" i="2"/>
  <c r="J714" i="2"/>
  <c r="J705" i="2"/>
  <c r="J694" i="2"/>
  <c r="BK670" i="2"/>
  <c r="BK617" i="2"/>
  <c r="BK198" i="2"/>
  <c r="J687" i="2"/>
  <c r="J669" i="2"/>
  <c r="BK599" i="2"/>
  <c r="BK366" i="2"/>
  <c r="J223" i="2"/>
  <c r="J677" i="2"/>
  <c r="J653" i="2"/>
  <c r="BK519" i="2"/>
  <c r="J412" i="2"/>
  <c r="J285" i="2"/>
  <c r="BK284" i="2" l="1"/>
  <c r="J284" i="2" s="1"/>
  <c r="J99" i="2" s="1"/>
  <c r="P466" i="2"/>
  <c r="BK520" i="2"/>
  <c r="J520" i="2" s="1"/>
  <c r="J105" i="2" s="1"/>
  <c r="R624" i="2"/>
  <c r="R284" i="2"/>
  <c r="T414" i="2"/>
  <c r="BK531" i="2"/>
  <c r="J531" i="2" s="1"/>
  <c r="J106" i="2" s="1"/>
  <c r="R531" i="2"/>
  <c r="P598" i="2"/>
  <c r="P728" i="2"/>
  <c r="R142" i="2"/>
  <c r="P414" i="2"/>
  <c r="BK510" i="2"/>
  <c r="J510" i="2" s="1"/>
  <c r="J104" i="2" s="1"/>
  <c r="P520" i="2"/>
  <c r="P624" i="2"/>
  <c r="T728" i="2"/>
  <c r="BK142" i="2"/>
  <c r="P284" i="2"/>
  <c r="R466" i="2"/>
  <c r="R520" i="2"/>
  <c r="T624" i="2"/>
  <c r="P764" i="2"/>
  <c r="T284" i="2"/>
  <c r="R414" i="2"/>
  <c r="T510" i="2"/>
  <c r="P531" i="2"/>
  <c r="BK598" i="2"/>
  <c r="J598" i="2" s="1"/>
  <c r="J107" i="2" s="1"/>
  <c r="T598" i="2"/>
  <c r="R728" i="2"/>
  <c r="R764" i="2"/>
  <c r="P142" i="2"/>
  <c r="BK414" i="2"/>
  <c r="J414" i="2" s="1"/>
  <c r="J102" i="2" s="1"/>
  <c r="T466" i="2"/>
  <c r="R510" i="2"/>
  <c r="T520" i="2"/>
  <c r="T531" i="2"/>
  <c r="R598" i="2"/>
  <c r="BK728" i="2"/>
  <c r="J728" i="2" s="1"/>
  <c r="J109" i="2" s="1"/>
  <c r="T764" i="2"/>
  <c r="T142" i="2"/>
  <c r="BK466" i="2"/>
  <c r="J466" i="2" s="1"/>
  <c r="J103" i="2" s="1"/>
  <c r="P510" i="2"/>
  <c r="BK624" i="2"/>
  <c r="J624" i="2" s="1"/>
  <c r="J108" i="2" s="1"/>
  <c r="BK764" i="2"/>
  <c r="J764" i="2" s="1"/>
  <c r="J110" i="2" s="1"/>
  <c r="BK411" i="2"/>
  <c r="J411" i="2" s="1"/>
  <c r="J100" i="2" s="1"/>
  <c r="BF329" i="2"/>
  <c r="BF363" i="2"/>
  <c r="BF369" i="2"/>
  <c r="BF418" i="2"/>
  <c r="BF467" i="2"/>
  <c r="BF498" i="2"/>
  <c r="BF518" i="2"/>
  <c r="BF620" i="2"/>
  <c r="BF633" i="2"/>
  <c r="BF644" i="2"/>
  <c r="BF667" i="2"/>
  <c r="BF668" i="2"/>
  <c r="BF669" i="2"/>
  <c r="BF670" i="2"/>
  <c r="BF671" i="2"/>
  <c r="BF679" i="2"/>
  <c r="BF682" i="2"/>
  <c r="BF683" i="2"/>
  <c r="BF689" i="2"/>
  <c r="BF691" i="2"/>
  <c r="BF699" i="2"/>
  <c r="J89" i="2"/>
  <c r="BF154" i="2"/>
  <c r="BF302" i="2"/>
  <c r="BF343" i="2"/>
  <c r="BF405" i="2"/>
  <c r="BF408" i="2"/>
  <c r="BF507" i="2"/>
  <c r="BF511" i="2"/>
  <c r="BF517" i="2"/>
  <c r="BF519" i="2"/>
  <c r="BF532" i="2"/>
  <c r="BF625" i="2"/>
  <c r="BF651" i="2"/>
  <c r="BF673" i="2"/>
  <c r="BF675" i="2"/>
  <c r="BF676" i="2"/>
  <c r="BF677" i="2"/>
  <c r="BF681" i="2"/>
  <c r="BF285" i="2"/>
  <c r="BF308" i="2"/>
  <c r="BF404" i="2"/>
  <c r="BF407" i="2"/>
  <c r="BF415" i="2"/>
  <c r="BF508" i="2"/>
  <c r="BF645" i="2"/>
  <c r="BF652" i="2"/>
  <c r="BF653" i="2"/>
  <c r="BF666" i="2"/>
  <c r="BF685" i="2"/>
  <c r="BF690" i="2"/>
  <c r="BF700" i="2"/>
  <c r="BF703" i="2"/>
  <c r="BF705" i="2"/>
  <c r="BF707" i="2"/>
  <c r="BF708" i="2"/>
  <c r="BF710" i="2"/>
  <c r="BF711" i="2"/>
  <c r="BF712" i="2"/>
  <c r="BF713" i="2"/>
  <c r="BF716" i="2"/>
  <c r="BF717" i="2"/>
  <c r="BF719" i="2"/>
  <c r="BF720" i="2"/>
  <c r="BF721" i="2"/>
  <c r="BF722" i="2"/>
  <c r="BF723" i="2"/>
  <c r="BF724" i="2"/>
  <c r="BF725" i="2"/>
  <c r="BF726" i="2"/>
  <c r="BF729" i="2"/>
  <c r="BF730" i="2"/>
  <c r="BF731" i="2"/>
  <c r="BF732" i="2"/>
  <c r="BF735" i="2"/>
  <c r="BF736" i="2"/>
  <c r="BF738" i="2"/>
  <c r="BF740" i="2"/>
  <c r="BF741" i="2"/>
  <c r="BF742" i="2"/>
  <c r="BF743" i="2"/>
  <c r="BF745" i="2"/>
  <c r="BF747" i="2"/>
  <c r="BF748" i="2"/>
  <c r="BF749" i="2"/>
  <c r="BF750" i="2"/>
  <c r="BF752" i="2"/>
  <c r="BF753" i="2"/>
  <c r="BF756" i="2"/>
  <c r="BF757" i="2"/>
  <c r="BF760" i="2"/>
  <c r="BF761" i="2"/>
  <c r="BF765" i="2"/>
  <c r="BF766" i="2"/>
  <c r="BF767" i="2"/>
  <c r="BF768" i="2"/>
  <c r="BF770" i="2"/>
  <c r="BF771" i="2"/>
  <c r="BF772" i="2"/>
  <c r="BF778" i="2"/>
  <c r="BF779" i="2"/>
  <c r="BF782" i="2"/>
  <c r="BF783" i="2"/>
  <c r="BF784" i="2"/>
  <c r="BF785" i="2"/>
  <c r="BF787" i="2"/>
  <c r="BF788" i="2"/>
  <c r="BF789" i="2"/>
  <c r="BF795" i="2"/>
  <c r="BF796" i="2"/>
  <c r="BF800" i="2"/>
  <c r="F92" i="2"/>
  <c r="BF314" i="2"/>
  <c r="BF366" i="2"/>
  <c r="BF516" i="2"/>
  <c r="BF594" i="2"/>
  <c r="BF650" i="2"/>
  <c r="BF655" i="2"/>
  <c r="E130" i="2"/>
  <c r="BF229" i="2"/>
  <c r="BF281" i="2"/>
  <c r="BF291" i="2"/>
  <c r="BF412" i="2"/>
  <c r="BF486" i="2"/>
  <c r="BF521" i="2"/>
  <c r="BF599" i="2"/>
  <c r="BF617" i="2"/>
  <c r="BF629" i="2"/>
  <c r="BF636" i="2"/>
  <c r="BF642" i="2"/>
  <c r="BF643" i="2"/>
  <c r="BF648" i="2"/>
  <c r="BF659" i="2"/>
  <c r="BF680" i="2"/>
  <c r="BF686" i="2"/>
  <c r="BF688" i="2"/>
  <c r="BF194" i="2"/>
  <c r="BF198" i="2"/>
  <c r="BF223" i="2"/>
  <c r="BF657" i="2"/>
  <c r="BF658" i="2"/>
  <c r="BF660" i="2"/>
  <c r="BF674" i="2"/>
  <c r="BF678" i="2"/>
  <c r="BF403" i="2"/>
  <c r="BF465" i="2"/>
  <c r="BF628" i="2"/>
  <c r="BF639" i="2"/>
  <c r="BF646" i="2"/>
  <c r="BF647" i="2"/>
  <c r="BF661" i="2"/>
  <c r="BF664" i="2"/>
  <c r="BF684" i="2"/>
  <c r="BF687" i="2"/>
  <c r="BF692" i="2"/>
  <c r="BF693" i="2"/>
  <c r="BF694" i="2"/>
  <c r="BF695" i="2"/>
  <c r="BF697" i="2"/>
  <c r="BF701" i="2"/>
  <c r="BF702" i="2"/>
  <c r="BF704" i="2"/>
  <c r="BF706" i="2"/>
  <c r="BF714" i="2"/>
  <c r="BF715" i="2"/>
  <c r="BF718" i="2"/>
  <c r="BF727" i="2"/>
  <c r="BF733" i="2"/>
  <c r="BF734" i="2"/>
  <c r="BF737" i="2"/>
  <c r="BF739" i="2"/>
  <c r="BF744" i="2"/>
  <c r="BF746" i="2"/>
  <c r="BF751" i="2"/>
  <c r="BF754" i="2"/>
  <c r="BF755" i="2"/>
  <c r="BF758" i="2"/>
  <c r="BF759" i="2"/>
  <c r="BF762" i="2"/>
  <c r="BF763" i="2"/>
  <c r="BF769" i="2"/>
  <c r="BF773" i="2"/>
  <c r="BF774" i="2"/>
  <c r="BF775" i="2"/>
  <c r="BF776" i="2"/>
  <c r="BF777" i="2"/>
  <c r="BF780" i="2"/>
  <c r="BF781" i="2"/>
  <c r="BF786" i="2"/>
  <c r="BF790" i="2"/>
  <c r="BF791" i="2"/>
  <c r="BF792" i="2"/>
  <c r="BF793" i="2"/>
  <c r="BF794" i="2"/>
  <c r="BF797" i="2"/>
  <c r="BF798" i="2"/>
  <c r="BF799" i="2"/>
  <c r="BF143" i="2"/>
  <c r="BF151" i="2"/>
  <c r="BF190" i="2"/>
  <c r="BF297" i="2"/>
  <c r="BF357" i="2"/>
  <c r="BF410" i="2"/>
  <c r="BF509" i="2"/>
  <c r="BF515" i="2"/>
  <c r="BF527" i="2"/>
  <c r="BF530" i="2"/>
  <c r="BF597" i="2"/>
  <c r="BF649" i="2"/>
  <c r="BF654" i="2"/>
  <c r="BF656" i="2"/>
  <c r="BF662" i="2"/>
  <c r="BF663" i="2"/>
  <c r="BF665" i="2"/>
  <c r="BF672" i="2"/>
  <c r="BF696" i="2"/>
  <c r="BF698" i="2"/>
  <c r="BF709" i="2"/>
  <c r="J35" i="2"/>
  <c r="AV95" i="1" s="1"/>
  <c r="F39" i="2"/>
  <c r="BD95" i="1" s="1"/>
  <c r="BD94" i="1" s="1"/>
  <c r="W36" i="1" s="1"/>
  <c r="F38" i="2"/>
  <c r="BC95" i="1" s="1"/>
  <c r="BC94" i="1" s="1"/>
  <c r="AY94" i="1" s="1"/>
  <c r="F35" i="2"/>
  <c r="AZ95" i="1" s="1"/>
  <c r="AZ94" i="1" s="1"/>
  <c r="AV94" i="1" s="1"/>
  <c r="F37" i="2"/>
  <c r="BB95" i="1" s="1"/>
  <c r="BB94" i="1" s="1"/>
  <c r="W34" i="1" s="1"/>
  <c r="P141" i="2" l="1"/>
  <c r="T141" i="2"/>
  <c r="R141" i="2"/>
  <c r="R413" i="2"/>
  <c r="P413" i="2"/>
  <c r="T413" i="2"/>
  <c r="BK141" i="2"/>
  <c r="J141" i="2" s="1"/>
  <c r="J97" i="2" s="1"/>
  <c r="J142" i="2"/>
  <c r="J98" i="2" s="1"/>
  <c r="BK413" i="2"/>
  <c r="J413" i="2" s="1"/>
  <c r="J101" i="2" s="1"/>
  <c r="AX94" i="1"/>
  <c r="W35" i="1"/>
  <c r="R140" i="2" l="1"/>
  <c r="P140" i="2"/>
  <c r="AU95" i="1" s="1"/>
  <c r="AU94" i="1" s="1"/>
  <c r="T140" i="2"/>
  <c r="BK140" i="2"/>
  <c r="J140" i="2" s="1"/>
  <c r="J96" i="2" s="1"/>
  <c r="J30" i="2" s="1"/>
  <c r="J119" i="2" s="1"/>
  <c r="J113" i="2" s="1"/>
  <c r="J121" i="2" s="1"/>
  <c r="BF119" i="2" l="1"/>
  <c r="J36" i="2" s="1"/>
  <c r="AW95" i="1" s="1"/>
  <c r="AT95" i="1" s="1"/>
  <c r="J31" i="2"/>
  <c r="J32" i="2" s="1"/>
  <c r="AG95" i="1" s="1"/>
  <c r="AG94" i="1" s="1"/>
  <c r="AG100" i="1" s="1"/>
  <c r="CD100" i="1" s="1"/>
  <c r="J41" i="2" l="1"/>
  <c r="AN95" i="1"/>
  <c r="F36" i="2"/>
  <c r="BA95" i="1" s="1"/>
  <c r="BA94" i="1" s="1"/>
  <c r="AW94" i="1" s="1"/>
  <c r="AK33" i="1" s="1"/>
  <c r="AG98" i="1"/>
  <c r="AV98" i="1" s="1"/>
  <c r="BY98" i="1" s="1"/>
  <c r="AK26" i="1"/>
  <c r="AG101" i="1"/>
  <c r="CD101" i="1"/>
  <c r="AG99" i="1"/>
  <c r="AV99" i="1" s="1"/>
  <c r="BY99" i="1" s="1"/>
  <c r="AV100" i="1"/>
  <c r="BY100" i="1" s="1"/>
  <c r="CD98" i="1" l="1"/>
  <c r="CD99" i="1"/>
  <c r="AG97" i="1"/>
  <c r="AK27" i="1" s="1"/>
  <c r="AN100" i="1"/>
  <c r="AV101" i="1"/>
  <c r="BY101" i="1" s="1"/>
  <c r="AK32" i="1" s="1"/>
  <c r="AN99" i="1"/>
  <c r="AN98" i="1"/>
  <c r="AT94" i="1"/>
  <c r="AN94" i="1" s="1"/>
  <c r="W33" i="1"/>
  <c r="AK29" i="1" l="1"/>
  <c r="W32" i="1"/>
  <c r="AG103" i="1"/>
  <c r="AN101" i="1"/>
  <c r="AN97" i="1" s="1"/>
  <c r="AK38" i="1" l="1"/>
  <c r="AN103" i="1"/>
</calcChain>
</file>

<file path=xl/sharedStrings.xml><?xml version="1.0" encoding="utf-8"?>
<sst xmlns="http://schemas.openxmlformats.org/spreadsheetml/2006/main" count="7562" uniqueCount="1221">
  <si>
    <t>Export Komplet</t>
  </si>
  <si>
    <t/>
  </si>
  <si>
    <t>2.0</t>
  </si>
  <si>
    <t>False</t>
  </si>
  <si>
    <t>{6ad0240e-ae7c-47c3-92ab-6ca8b3907a4a}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</si>
  <si>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</si>
  <si>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</si>
  <si>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</si>
  <si>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</si>
  <si>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</si>
  <si>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</si>
  <si>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</si>
  <si>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</si>
  <si>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76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</si>
  <si>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</si>
  <si>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</si>
  <si>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</si>
  <si>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</si>
  <si>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</si>
  <si>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</si>
  <si>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</si>
  <si>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</si>
  <si>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</si>
  <si>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</si>
  <si>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</si>
  <si>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</si>
  <si>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</si>
  <si>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</si>
  <si>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</si>
  <si>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</si>
  <si>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</si>
  <si>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</si>
  <si>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</si>
  <si>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</si>
  <si>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</si>
  <si>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</si>
  <si>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</si>
  <si>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</si>
  <si>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</si>
  <si>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</si>
  <si>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</si>
  <si>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</si>
  <si>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</si>
  <si>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</si>
  <si>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</si>
  <si>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</si>
  <si>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</si>
  <si>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</si>
  <si>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</si>
  <si>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</si>
  <si>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</si>
  <si>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</si>
  <si>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</si>
  <si>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</si>
  <si>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</si>
  <si>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</si>
  <si>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</si>
  <si>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</si>
  <si>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</si>
  <si>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</si>
  <si>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</si>
  <si>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</si>
  <si>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</si>
  <si>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</si>
  <si>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</si>
  <si>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</si>
  <si>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</si>
  <si>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</si>
  <si>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</si>
  <si>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</si>
  <si>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</si>
  <si>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</si>
  <si>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</si>
  <si>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</si>
  <si>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</si>
  <si>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</si>
  <si>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</si>
  <si>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11</t>
  </si>
  <si>
    <t>Budova výpravne Jurajov dvor-sanácia sociálnych zariadení-2.etapa</t>
  </si>
  <si>
    <t>STA</t>
  </si>
  <si>
    <t>1</t>
  </si>
  <si>
    <t>{f932b54e-d110-489d-a3fa-c92813bc4e69}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</si>
  <si>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</si>
  <si>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</si>
  <si>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</si>
  <si>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</si>
  <si>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</si>
  <si>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</si>
  <si>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</si>
  <si>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</si>
  <si>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</si>
  <si>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P1</t>
  </si>
  <si>
    <t>71,29</t>
  </si>
  <si>
    <t>2</t>
  </si>
  <si>
    <t>KO</t>
  </si>
  <si>
    <t>248,538</t>
  </si>
  <si>
    <t>KRYCÍ LIST ROZPOČTU</t>
  </si>
  <si>
    <t>maľba</t>
  </si>
  <si>
    <t>195,724</t>
  </si>
  <si>
    <t>KO_tehla</t>
  </si>
  <si>
    <t>226,14</t>
  </si>
  <si>
    <t>steny_oprava</t>
  </si>
  <si>
    <t>117,992</t>
  </si>
  <si>
    <t>SDK_maľba</t>
  </si>
  <si>
    <t>4,692</t>
  </si>
  <si>
    <t>Objekt:</t>
  </si>
  <si>
    <t>SDK_podhľad</t>
  </si>
  <si>
    <t>2,11</t>
  </si>
  <si>
    <t>strop_omietka</t>
  </si>
  <si>
    <t>70,93</t>
  </si>
  <si>
    <t>Bratislava III, Nové Mesto</t>
  </si>
  <si>
    <t>Dopravný podnik Bratislava</t>
  </si>
  <si>
    <t>CITYPROJEKT,s.r.o.</t>
  </si>
  <si>
    <t>Rosoft,s.r.o.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</si>
  <si>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</si>
  <si>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</si>
  <si>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</si>
  <si>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</si>
  <si>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</si>
  <si>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</si>
  <si>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</si>
  <si>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</si>
  <si>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</si>
  <si>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</si>
  <si>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</si>
  <si>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</si>
  <si>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</si>
  <si>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</si>
  <si>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</si>
  <si>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</si>
  <si>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784 - Dokončovacie práce - maľby</t>
  </si>
  <si>
    <t>OST - ZDRAVOTECHNIKA</t>
  </si>
  <si>
    <t>OST2 - ELEKTROINŠTALÁCIA</t>
  </si>
  <si>
    <t>OST3 - VZDUCHOTECHNIKA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</si>
  <si>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</si>
  <si>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</si>
  <si>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</si>
  <si>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</si>
  <si>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</si>
  <si>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</si>
  <si>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</si>
  <si>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</si>
  <si>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</si>
  <si>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</si>
  <si>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</si>
  <si>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</si>
  <si>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</si>
  <si>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</si>
  <si>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</si>
  <si>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</si>
  <si>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</si>
  <si>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</si>
  <si>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</si>
  <si>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</si>
  <si>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</si>
  <si>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</si>
  <si>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</si>
  <si>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</si>
  <si>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</si>
  <si>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</si>
  <si>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</si>
  <si>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611421421.S</t>
  </si>
  <si>
    <t>Oprava vnútorných vápenných omietok stropov železobetónových rovných tvárnicových a klenieb, opravovaná plocha nad 30 do 50 % hladkých</t>
  </si>
  <si>
    <t>m2</t>
  </si>
  <si>
    <t>4</t>
  </si>
  <si>
    <t>502160893</t>
  </si>
  <si>
    <t>VV</t>
  </si>
  <si>
    <t>"pôvodné stropy-otlčenie + oprava + 50% plochy betonkontakt+50% plochy penetrácia mapei</t>
  </si>
  <si>
    <t>"1-NP</t>
  </si>
  <si>
    <t>4,83+8,6+3,06+12,84+5,84</t>
  </si>
  <si>
    <t>-0,6*0,6</t>
  </si>
  <si>
    <t>"2NP</t>
  </si>
  <si>
    <t>5+8,75+6,22+11,62+4,53</t>
  </si>
  <si>
    <t>Súčet</t>
  </si>
  <si>
    <t>6114611130</t>
  </si>
  <si>
    <t>Príprava vnútorného podkladu stropov ref.BAUMIT, penetračný náter Baumit BetonPrimer</t>
  </si>
  <si>
    <t>97975420</t>
  </si>
  <si>
    <t>strop_omietka/2</t>
  </si>
  <si>
    <t>3</t>
  </si>
  <si>
    <t>612421421.S</t>
  </si>
  <si>
    <t>Oprava vnútorných vápenných omietok stien, v množstve opravenej plochy nad 30 do 50 % hladkých</t>
  </si>
  <si>
    <t>600933496</t>
  </si>
  <si>
    <t>"omietka nad keramickým obkladom-50% plochy otlčenie+oprava omietky</t>
  </si>
  <si>
    <t>"108</t>
  </si>
  <si>
    <t>(2,95-2,1)*(6,6+1,2*4+0,9*4)</t>
  </si>
  <si>
    <t xml:space="preserve">-(0,85-0,22)*1,2  </t>
  </si>
  <si>
    <t>0,2*(0,63*2+1,2)</t>
  </si>
  <si>
    <t>"109</t>
  </si>
  <si>
    <t>(2,95-2,1)*(2,7*2+4,3*2)</t>
  </si>
  <si>
    <t>"110</t>
  </si>
  <si>
    <t>(2,95-2,1)*(1,75*4)</t>
  </si>
  <si>
    <t>"111</t>
  </si>
  <si>
    <t>(2,95-2,1)*(1,2*6+0,97*2+0,9*4+10,96+0,9*2+0,67*2)</t>
  </si>
  <si>
    <t>-(0,85-0,21)*1,2</t>
  </si>
  <si>
    <t>0,2*(0,64*2+1,2)</t>
  </si>
  <si>
    <t>"112</t>
  </si>
  <si>
    <t>(2,95-2,1)*9,3</t>
  </si>
  <si>
    <t>Medzisúčet</t>
  </si>
  <si>
    <t>"203</t>
  </si>
  <si>
    <t>(2,95-2,1)*(6,8+1,2*4+0,9*4)</t>
  </si>
  <si>
    <t>"204</t>
  </si>
  <si>
    <t>(2,95-2,1)*(2,8*2+4,3*2)</t>
  </si>
  <si>
    <t>"205</t>
  </si>
  <si>
    <t>(2,95-2,1)*(1,2*3+0,97+0,9*2+6,86+0,9+0,67)</t>
  </si>
  <si>
    <t>"206</t>
  </si>
  <si>
    <t>(2,95-2,1)*(2,45*2+2,2*2)</t>
  </si>
  <si>
    <t>"207</t>
  </si>
  <si>
    <t>(2,95-2,1)*(6,82+7,62)</t>
  </si>
  <si>
    <t>"Pozn.:v rohoch aj na rovných stenách používať podomietkové lišty z pozink.ocele, alt.ALU lišty</t>
  </si>
  <si>
    <t>V styku rôznych podkladových materiálov (betón keramika) omietku dilatovať</t>
  </si>
  <si>
    <t>Omietku nad rozvodmi inštalácií odporúč ame vystužiť.</t>
  </si>
  <si>
    <t>612460111.r</t>
  </si>
  <si>
    <t>Penetrácia podkladu stien ref.Mapei ANTIPLUVIOL W</t>
  </si>
  <si>
    <t>-1438935248</t>
  </si>
  <si>
    <t>"pôvodné steny nad keramickým obkladom-50% plochy uvažovaná na otlčenie+penetrácia mapei+oprava novou omietkou</t>
  </si>
  <si>
    <t>steny_oprava/2</t>
  </si>
  <si>
    <t>5</t>
  </si>
  <si>
    <t>612460111.r1</t>
  </si>
  <si>
    <t>Penetrácia podkladu stropov ref.Mapei ANTIPLUVIOL W</t>
  </si>
  <si>
    <t>-391324351</t>
  </si>
  <si>
    <t>"pôvodné stropy-50% plochy uvažovaná na otlčenie+penetrácia mapei+oprava novou omietkou</t>
  </si>
  <si>
    <t>612460111.S</t>
  </si>
  <si>
    <t>Príprava vnútorného podkladu stien na silno a nerovnomerne nasiakavé podklady regulátorom nasiakavosti</t>
  </si>
  <si>
    <t>-217683220</t>
  </si>
  <si>
    <t>"pod keramický obklad na SDK</t>
  </si>
  <si>
    <t>(1,2*0,9+0,2*0,9)*2 "SDK</t>
  </si>
  <si>
    <t>2,1*(0,23*2+0,64+0,6)  "SDK</t>
  </si>
  <si>
    <t>(2,1-1,2)*0,23*2  "SDK</t>
  </si>
  <si>
    <t>1,2*(0,9*2+0,67*2)  "SDK</t>
  </si>
  <si>
    <t>0,2*(0,9*2+0,67*2)  "SDK</t>
  </si>
  <si>
    <t>2,1*0,3*2 "SDK</t>
  </si>
  <si>
    <t>2,1*(0,23+0,64+0,6)  "SDK</t>
  </si>
  <si>
    <t>(2,1-1,2)*0,23  "SDK</t>
  </si>
  <si>
    <t>1,2*(0,9+0,67) "SDK</t>
  </si>
  <si>
    <t>0,2*(0,9+0,67) "SDK</t>
  </si>
  <si>
    <t>2,1*(0,23*2+0,3*2)  "SDK</t>
  </si>
  <si>
    <t>"pod maľbu na SDK</t>
  </si>
  <si>
    <t>7</t>
  </si>
  <si>
    <t>612460121.S</t>
  </si>
  <si>
    <t>Príprava vnútorného podkladu stien penetráciou základnou</t>
  </si>
  <si>
    <t>-1167033881</t>
  </si>
  <si>
    <t>"príprava podkladu pod vyrovnávaciu omietku pod KO</t>
  </si>
  <si>
    <t>"príprava podkladu pod opravu omietky nad KO</t>
  </si>
  <si>
    <t>8</t>
  </si>
  <si>
    <t>612460361.S1</t>
  </si>
  <si>
    <t>Vyrovnávajúca a zjednocujúca VC omietka ref.Baumit MVS 25/MPI 25/</t>
  </si>
  <si>
    <t>-19980058</t>
  </si>
  <si>
    <t>"pod keramický obklad na tehlové murivo</t>
  </si>
  <si>
    <t>2,1*(6,6+1,2*4+0,9*2)</t>
  </si>
  <si>
    <t>(2,1-1,2)*0,9*2</t>
  </si>
  <si>
    <t>-2,02*0,7*4</t>
  </si>
  <si>
    <t>-2,02*0,9</t>
  </si>
  <si>
    <t xml:space="preserve">-0,22*1,2  </t>
  </si>
  <si>
    <t>0,2*0,22*2</t>
  </si>
  <si>
    <t>2,1*(2,7*2+4,3*2)</t>
  </si>
  <si>
    <t>-2,02*0,9*3</t>
  </si>
  <si>
    <t>2,1*(1,75*4)</t>
  </si>
  <si>
    <t>2,1*(1,2*6+0,97*2+0,9*4+10,96)</t>
  </si>
  <si>
    <t>(2,1-1,2)*(0,9*2+0,67*2)</t>
  </si>
  <si>
    <t>-2,02*(0,7*8+0,9)</t>
  </si>
  <si>
    <t>-0,21*1,2</t>
  </si>
  <si>
    <t>0,2*0,21*2</t>
  </si>
  <si>
    <t>2,1*9,3</t>
  </si>
  <si>
    <t>-2,02*0,9*2</t>
  </si>
  <si>
    <t>2,1*(6,8+1,2*4+0,9*2)</t>
  </si>
  <si>
    <t>2,1*(2,8*2+4,3*2)</t>
  </si>
  <si>
    <t>2,1*(1,2*3+0,97+0,9*2+6,86)</t>
  </si>
  <si>
    <t>(2,1-1,2)*(0,9+0,67)</t>
  </si>
  <si>
    <t>-2,02*(0,7*4+0,9)</t>
  </si>
  <si>
    <t>2,1*(2,45*2+2,2*2)</t>
  </si>
  <si>
    <t>2,1*(6,82+7,62)</t>
  </si>
  <si>
    <t>9</t>
  </si>
  <si>
    <t>632452611.S1</t>
  </si>
  <si>
    <t>Vyrovnanie nerovností, zaliatie rýh a drážok,alt. samonivelizačný poter hr.3mm</t>
  </si>
  <si>
    <t>-1633355717</t>
  </si>
  <si>
    <t>Ostatné konštrukcie a práce-búranie</t>
  </si>
  <si>
    <t>10</t>
  </si>
  <si>
    <t>941955001.S</t>
  </si>
  <si>
    <t>Lešenie ľahké pracovné pomocné, s výškou lešeňovej podlahy do 1,20 m</t>
  </si>
  <si>
    <t>-665747553</t>
  </si>
  <si>
    <t>952901111.S</t>
  </si>
  <si>
    <t>Vyčistenie budov pri výške podlaží do 4 m</t>
  </si>
  <si>
    <t>1223269512</t>
  </si>
  <si>
    <t>"1NP</t>
  </si>
  <si>
    <t>46,92</t>
  </si>
  <si>
    <t>44,85</t>
  </si>
  <si>
    <t>12</t>
  </si>
  <si>
    <t>962031132.S</t>
  </si>
  <si>
    <t>Búranie priečok alebo vybúranie otvorov plochy nad 4 m2 z tehál pálených, plných alebo dutých hr. do 150 mm,  -0,19600t</t>
  </si>
  <si>
    <t>-465678429</t>
  </si>
  <si>
    <t>murované kastlíky</t>
  </si>
  <si>
    <t>2,95*(0,3+0,3+0,15+0,28+0,25+0,25)  "1NP</t>
  </si>
  <si>
    <t>2,95*(0,3+0,3+0,2+0,33+0,2+0,2)  "2NP</t>
  </si>
  <si>
    <t>13</t>
  </si>
  <si>
    <t>965042121.S</t>
  </si>
  <si>
    <t>Búranie podkladov pod dlažby, liatych dlažieb a mazanín,betón alebo liaty asfalt hr.do 100 mm, plochy do 1 m2 -2,20000t</t>
  </si>
  <si>
    <t>m3</t>
  </si>
  <si>
    <t>-353117110</t>
  </si>
  <si>
    <t>0,08*0,441</t>
  </si>
  <si>
    <t>0,1*0,3*0,3</t>
  </si>
  <si>
    <t>14</t>
  </si>
  <si>
    <t>965081712.S0</t>
  </si>
  <si>
    <t>Búranie dlažieb, bez podklad. lôžka z xylolit., alebo keramických dlaždíc hr. do 10 mm,vrátane soklov a maltového lôžka</t>
  </si>
  <si>
    <t>-2030685329</t>
  </si>
  <si>
    <t>"1.NP 108-112</t>
  </si>
  <si>
    <t>"2NP 203-207</t>
  </si>
  <si>
    <t>15</t>
  </si>
  <si>
    <t>967031132.S</t>
  </si>
  <si>
    <t>Prikresanie rovných ostení, bez odstupu, po hrubom vybúraní otvorov, v murive tehl. na maltu,  -0,05700t</t>
  </si>
  <si>
    <t>-860077897</t>
  </si>
  <si>
    <t>"po búraní zárubní</t>
  </si>
  <si>
    <t>"800/1970</t>
  </si>
  <si>
    <t>5*0,15*(2,02*2+0,9)</t>
  </si>
  <si>
    <t>"600/1970</t>
  </si>
  <si>
    <t>6*0,15*(2,02*2+0,7)</t>
  </si>
  <si>
    <t>4*0,15*(2,02*2+0,7)</t>
  </si>
  <si>
    <t>16</t>
  </si>
  <si>
    <t>968061125.S</t>
  </si>
  <si>
    <t>Vyvesenie dreveného dverného krídla do suti plochy do 2 m2, -0,02400t</t>
  </si>
  <si>
    <t>ks</t>
  </si>
  <si>
    <t>-494746846</t>
  </si>
  <si>
    <t>17</t>
  </si>
  <si>
    <t>968072455.S</t>
  </si>
  <si>
    <t>Vybúranie kovových dverových zárubní plochy do 2 m2,  -0,07600t</t>
  </si>
  <si>
    <t>-1305553480</t>
  </si>
  <si>
    <t>5*0,8*1,97</t>
  </si>
  <si>
    <t>6*0,6*1,97</t>
  </si>
  <si>
    <t>4*0,6*1,97</t>
  </si>
  <si>
    <t>18</t>
  </si>
  <si>
    <t>974083102.S</t>
  </si>
  <si>
    <t>Rezanie betónových mazanín existujúcich nevystužených hĺbky nad 50 do 100 mm</t>
  </si>
  <si>
    <t>m</t>
  </si>
  <si>
    <t>220408825</t>
  </si>
  <si>
    <t>"1np pre ZTI</t>
  </si>
  <si>
    <t>3,173</t>
  </si>
  <si>
    <t>0,3*4</t>
  </si>
  <si>
    <t>19</t>
  </si>
  <si>
    <t>978011161.S</t>
  </si>
  <si>
    <t>Otlčenie omietok stropov vnútorných vápenných alebo vápennocementových v rozsahu do 50 %,  -0,02000t</t>
  </si>
  <si>
    <t>2085245115</t>
  </si>
  <si>
    <t>978013161.S</t>
  </si>
  <si>
    <t>Otlčenie omietok stien vnútorných vápenných alebo vápennocementových v rozsahu do 50 %,  -0,02000t</t>
  </si>
  <si>
    <t>-1999348853</t>
  </si>
  <si>
    <t>21</t>
  </si>
  <si>
    <t>978059511.S</t>
  </si>
  <si>
    <t>Odsekanie a odobratie obkladov stien z obkladačiek vnútorných vrátane podkladovej omietky do 2 m2,  -0,06800t</t>
  </si>
  <si>
    <t>932247145</t>
  </si>
  <si>
    <t>2,1*(1,2*2+0,9*2)*2</t>
  </si>
  <si>
    <t>-2,02*0,7*2</t>
  </si>
  <si>
    <t>1,5*(1,25+1,95+1,6)</t>
  </si>
  <si>
    <t>1,5*(1,75*4)</t>
  </si>
  <si>
    <t>-1,5*0,9</t>
  </si>
  <si>
    <t>2,1*(1,2*2+0,9*2)*4</t>
  </si>
  <si>
    <t>1,5*4,65</t>
  </si>
  <si>
    <t>1,5*4,45</t>
  </si>
  <si>
    <t>2,1*(0,9*2+1,2*2)*2</t>
  </si>
  <si>
    <t>1,5*(1,35+1,95+1,65)</t>
  </si>
  <si>
    <t>1,5*2,7</t>
  </si>
  <si>
    <t>1,5*(2,45*2+2,2*2)</t>
  </si>
  <si>
    <t>1,5*(1,25+1,95+1,7)</t>
  </si>
  <si>
    <t>22</t>
  </si>
  <si>
    <t>979011111.S</t>
  </si>
  <si>
    <t>Zvislá doprava sutiny a vybúraných hmôt za prvé podlažie nad alebo pod základným podlažím</t>
  </si>
  <si>
    <t>t</t>
  </si>
  <si>
    <t>1175804737</t>
  </si>
  <si>
    <t>23</t>
  </si>
  <si>
    <t>979081111.S</t>
  </si>
  <si>
    <t>Odvoz sutiny a vybúraných hmôt na skládku do 1 km</t>
  </si>
  <si>
    <t>1364850497</t>
  </si>
  <si>
    <t>24</t>
  </si>
  <si>
    <t>979081121.S</t>
  </si>
  <si>
    <t>Odvoz sutiny a vybúraných hmôt na skládku za každý ďalší 1 km-uvažovaný odvoz na skládku do 15km, dodávateľ nacení podľa svojich možností</t>
  </si>
  <si>
    <t>1414594672</t>
  </si>
  <si>
    <t>19,787*14 'Prepočítané koeficientom množstva</t>
  </si>
  <si>
    <t>25</t>
  </si>
  <si>
    <t>979082111.S</t>
  </si>
  <si>
    <t>Vnútrostavenisková doprava sutiny a vybúraných hmôt do 10 m</t>
  </si>
  <si>
    <t>217192744</t>
  </si>
  <si>
    <t>26</t>
  </si>
  <si>
    <t>979082121.S</t>
  </si>
  <si>
    <t>Vnútrostavenisková doprava sutiny a vybúraných hmôt za každých ďalších 5 m</t>
  </si>
  <si>
    <t>-984974895</t>
  </si>
  <si>
    <t>19,787*4 'Prepočítané koeficientom množstva</t>
  </si>
  <si>
    <t>27</t>
  </si>
  <si>
    <t>979089012.S</t>
  </si>
  <si>
    <t>Poplatok za skladovanie - betón, tehly, dlaždice (17 01) ostatné</t>
  </si>
  <si>
    <t>-1388197148</t>
  </si>
  <si>
    <t>99</t>
  </si>
  <si>
    <t>Presun hmôt HSV</t>
  </si>
  <si>
    <t>28</t>
  </si>
  <si>
    <t>999281111.S</t>
  </si>
  <si>
    <t>Presun hmôt pre opravy a údržbu objektov vrátane vonkajších plášťov výšky do 25 m</t>
  </si>
  <si>
    <t>-116694105</t>
  </si>
  <si>
    <t>PSV</t>
  </si>
  <si>
    <t>Práce a dodávky PSV</t>
  </si>
  <si>
    <t>711</t>
  </si>
  <si>
    <t>Izolácie proti vode a vlhkosti</t>
  </si>
  <si>
    <t>29</t>
  </si>
  <si>
    <t>7114623010</t>
  </si>
  <si>
    <t>Izolácia proti povrchovej a podpovrchovej tlakovej vode ref.AQUAFIN-2K hr. 2,5 mm na ploche vodorovnej</t>
  </si>
  <si>
    <t>771417446</t>
  </si>
  <si>
    <t>30</t>
  </si>
  <si>
    <t>7114633010</t>
  </si>
  <si>
    <t>Izolácia proti povrchovej a podpovrchovej tlakovej vode ref. AQUAFIN-2K hr. 2,5 mm na ploche zvislej</t>
  </si>
  <si>
    <t>-531823764</t>
  </si>
  <si>
    <t>0,3*(6,6+4,2+4,2-0,9-0,7*4)</t>
  </si>
  <si>
    <t>0,3*(2,7*2+4,3*2-0,9*3)</t>
  </si>
  <si>
    <t>0,3*(1,75*4-0,9)</t>
  </si>
  <si>
    <t>0,3*(12,2+4,2*4-0,9-0,7*8)</t>
  </si>
  <si>
    <t>0,3*(2,2*2+2,75*2-0,9*2)</t>
  </si>
  <si>
    <t>0,3*(6,8+4,2*2-0,9-0,7*4)</t>
  </si>
  <si>
    <t>0,3*(2,8*2+4,3*2-0,9*3)</t>
  </si>
  <si>
    <t>0,3*(8,1+4,2*2-0,9-0,7*4)</t>
  </si>
  <si>
    <t>0,3*(2,45*2+2,2*2-0,9)</t>
  </si>
  <si>
    <t>0,3*(3,45*2+4,3*2-0,9*2)</t>
  </si>
  <si>
    <t>"steny v styku so zariad. predmetmi - HI stierka v plnom rozsahu KO</t>
  </si>
  <si>
    <t>(2,1-0,3)*0,9*2</t>
  </si>
  <si>
    <t>(2,1-0,3)*1,95</t>
  </si>
  <si>
    <t>(2,1-0,3)*1,75</t>
  </si>
  <si>
    <t>(2,1-0,3)*(3,41+0,9*4)</t>
  </si>
  <si>
    <t>(2,1-0,3)*2,2</t>
  </si>
  <si>
    <t>(2,1-0,3)*(0,9*2+1,31)</t>
  </si>
  <si>
    <t>(2,1-0,3)*1,5*2</t>
  </si>
  <si>
    <t>(2,1-0,3)*1,72</t>
  </si>
  <si>
    <t>31</t>
  </si>
  <si>
    <t>998711202.S</t>
  </si>
  <si>
    <t>Presun hmôt pre izoláciu proti vode v objektoch výšky nad 6 do 12 m</t>
  </si>
  <si>
    <t>%</t>
  </si>
  <si>
    <t>-1771685291</t>
  </si>
  <si>
    <t>763</t>
  </si>
  <si>
    <t>Konštrukcie - drevostavby</t>
  </si>
  <si>
    <t>32</t>
  </si>
  <si>
    <t>763120010.S1</t>
  </si>
  <si>
    <t>Sadrokartónová inštalačná predstena pre sanitárne zariadenia,oceľová stojka CW50, doska 2x12,5mm ref.KNAUF GREEN</t>
  </si>
  <si>
    <t>-1270123806</t>
  </si>
  <si>
    <t>"Si3</t>
  </si>
  <si>
    <t>1,2*0,9*2</t>
  </si>
  <si>
    <t>0,2*0,9*2</t>
  </si>
  <si>
    <t>1,2*(0,9*2+0,67*2)</t>
  </si>
  <si>
    <t>0,2*(0,9*2+0,67*2)</t>
  </si>
  <si>
    <t>1,2*(0,9+0,67)</t>
  </si>
  <si>
    <t>0,2*(0,9+0,67)</t>
  </si>
  <si>
    <t>"pozn: Zariaďovacie predmety vešať na závesné moduly podľa TP. Moduly za WC umiestňovať medzi 2 profily UA 50</t>
  </si>
  <si>
    <t>"pozn: Všetky inštalácie viesť za CW /UA stojkami. Perforácie stojok sú neprípustné.</t>
  </si>
  <si>
    <t>"pozn. Predsadenú stenu s tabilizovať fixovaním k stene / SDK priečke za ňou. Predné stojky k zadnej stene fixovať pomocou plátov</t>
  </si>
  <si>
    <t>odporúčame pláty z OSB3 18mm</t>
  </si>
  <si>
    <t>33</t>
  </si>
  <si>
    <t>763124131.S1</t>
  </si>
  <si>
    <t>Predsadená SDK inštalačná šachtová predstena, oceľová podkonštrukcia CD a UD, doska 2x12,5mm ref.Knauf Green, bez TI</t>
  </si>
  <si>
    <t>1259322387</t>
  </si>
  <si>
    <t>"Si4</t>
  </si>
  <si>
    <t>2,95*(0,23*4+0,64+0,6)</t>
  </si>
  <si>
    <t>2,95*0,3*2</t>
  </si>
  <si>
    <t>2,95*(0,23*2+0,64+0,6)</t>
  </si>
  <si>
    <t>2,95*(0,23*2+0,3*2)</t>
  </si>
  <si>
    <t>"Pozn. Vrátane rohových a ukončovacích líšt, presieťkovanie, prebrúsenia, silikónovania prechodov a prípadných zosilnení</t>
  </si>
  <si>
    <t>34</t>
  </si>
  <si>
    <t>7631382120</t>
  </si>
  <si>
    <t>Podhľad SDK závesný, jednoúrovňová oceľová podkonštrukcia CD,SDK doska 2x12,5mm ref.Knauf GREEN</t>
  </si>
  <si>
    <t>120637003</t>
  </si>
  <si>
    <t>0,6*0,6</t>
  </si>
  <si>
    <t>(2,95-2,4)*0,6*2</t>
  </si>
  <si>
    <t>0,63*0,63</t>
  </si>
  <si>
    <t>(2,95-2,4)*0,63*2</t>
  </si>
  <si>
    <t>35</t>
  </si>
  <si>
    <t>763170010.S</t>
  </si>
  <si>
    <t>Montáž revíznych dvierok pre SDK steny veľkosti do 0,10 m2</t>
  </si>
  <si>
    <t>987315175</t>
  </si>
  <si>
    <t>36</t>
  </si>
  <si>
    <t>M</t>
  </si>
  <si>
    <t>590160001700.S1</t>
  </si>
  <si>
    <t>Dvierka revízne do SDK 200x300mm</t>
  </si>
  <si>
    <t>1776679276</t>
  </si>
  <si>
    <t>37</t>
  </si>
  <si>
    <t>998763401.S</t>
  </si>
  <si>
    <t>Presun hmôt pre sádrokartónové konštrukcie v stavbách (objektoch) výšky do 7 m</t>
  </si>
  <si>
    <t>-179968761</t>
  </si>
  <si>
    <t>766</t>
  </si>
  <si>
    <t>Konštrukcie stolárske</t>
  </si>
  <si>
    <t>38</t>
  </si>
  <si>
    <t>766111820.S0</t>
  </si>
  <si>
    <t>Demontáž drevenej steny kastlíka pre vedenie ZTI</t>
  </si>
  <si>
    <t>-2034037077</t>
  </si>
  <si>
    <t>"1NP+2NP</t>
  </si>
  <si>
    <t>2,95*(0,3*2+0,2*2)*2</t>
  </si>
  <si>
    <t>39</t>
  </si>
  <si>
    <t>766121210D1P</t>
  </si>
  <si>
    <t>M+D Int. dvere drevené,plné,jednokrídlové,pravé,otváravé,600/1970mm,p.ú.laminát farba biela,oceľová obložková zárubňa,f.biela,bez prahu,WC zámok,klučka-klučka-D1P</t>
  </si>
  <si>
    <t>-1719543823</t>
  </si>
  <si>
    <t>40</t>
  </si>
  <si>
    <t>766121210D1L</t>
  </si>
  <si>
    <t>M+D Int. dvere drevené,lavé,jednokrídlové,pravé,otváravé,600/1970mm,p.ú.laminát farba biela,oceľová obložková zárubňa,f.biela,bez prahu,WC zámok,klučka-klučka-D1L</t>
  </si>
  <si>
    <t>82914924</t>
  </si>
  <si>
    <t>41</t>
  </si>
  <si>
    <t>766121210D2P</t>
  </si>
  <si>
    <t>M+D Int. dvere drevené,plné,jednokrídlové,pravé,otváravé,800/1970mm,p.ú.laminát farba biela,oceľová obložková zárubňa,f.biela,bez prahu,zámok,klučka-klučka,vr.otvoru pre vetraciu mriežku-D2P</t>
  </si>
  <si>
    <t>-1566395447</t>
  </si>
  <si>
    <t>42</t>
  </si>
  <si>
    <t>766121210D2L</t>
  </si>
  <si>
    <t>M+D Int. dvere drevené,plné,jednokrídlové,lavé,otváravé,800/1970mm,p.ú.laminát farba biela,oceľová obložková zárubňa,f.biela,bez prahu,zámok,klučka-klučka,vr.otvoru pre vetraciu mriežku-D2L</t>
  </si>
  <si>
    <t>1062349468</t>
  </si>
  <si>
    <t>43</t>
  </si>
  <si>
    <t>998766202.S</t>
  </si>
  <si>
    <t>Presun hmot pre konštrukcie stolárske v objektoch výšky nad 6 do 12 m</t>
  </si>
  <si>
    <t>-219909617</t>
  </si>
  <si>
    <t>771</t>
  </si>
  <si>
    <t>Podlahy z dlaždíc</t>
  </si>
  <si>
    <t>44</t>
  </si>
  <si>
    <t>771541115</t>
  </si>
  <si>
    <t>Montáž podláh z obkladačiek keramických kladených do tmelu flexibilného,ref.Baumit FlexTop</t>
  </si>
  <si>
    <t>-2002563309</t>
  </si>
  <si>
    <t>"P1</t>
  </si>
  <si>
    <t>4,83+8,6+3,06+12,84+5,84  "1NP</t>
  </si>
  <si>
    <t>5+8,75+6,22+11,62+4,53  "2NP</t>
  </si>
  <si>
    <t xml:space="preserve">"Pozn.:  vrátane všetkých potrebných profilov a špárovania   </t>
  </si>
  <si>
    <t>45</t>
  </si>
  <si>
    <t>597865PC01</t>
  </si>
  <si>
    <t>Keramická dlažba  - podľa špecifikácie investora!</t>
  </si>
  <si>
    <t>-899413748</t>
  </si>
  <si>
    <t>P1*1,02</t>
  </si>
  <si>
    <t>46</t>
  </si>
  <si>
    <t>998771202.S</t>
  </si>
  <si>
    <t>Presun hmôt pre podlahy z dlaždíc v objektoch výšky nad 6 do 12 m</t>
  </si>
  <si>
    <t>836007195</t>
  </si>
  <si>
    <t>781</t>
  </si>
  <si>
    <t>Dokončovacie práce a obklady</t>
  </si>
  <si>
    <t>47</t>
  </si>
  <si>
    <t>781445202</t>
  </si>
  <si>
    <t>Montáž obkladov vnútor. stien z obkladačiek kladených do lepiacej kleber stierky ref.Baumit Flex Top</t>
  </si>
  <si>
    <t>-477915168</t>
  </si>
  <si>
    <t xml:space="preserve">"Pozn.:  vrátane všetkých potrebných profilov, škárovania a prípadného rezania vodným lúčom   </t>
  </si>
  <si>
    <t>48</t>
  </si>
  <si>
    <t>5978696000</t>
  </si>
  <si>
    <t>Obkladačky keramické - podľa špecifikácie investora!</t>
  </si>
  <si>
    <t>-1834554319</t>
  </si>
  <si>
    <t>KO*1,03</t>
  </si>
  <si>
    <t>49</t>
  </si>
  <si>
    <t>998781202.S</t>
  </si>
  <si>
    <t>Presun hmôt pre obklady keramické v objektoch výšky nad 6 do 12 m</t>
  </si>
  <si>
    <t>594943181</t>
  </si>
  <si>
    <t>784</t>
  </si>
  <si>
    <t>Dokončovacie práce - maľby</t>
  </si>
  <si>
    <t>50</t>
  </si>
  <si>
    <t>784410100</t>
  </si>
  <si>
    <t>Penetrovanie jednonásobné jemnozrnných podkladov výšky do 3, 80 m</t>
  </si>
  <si>
    <t>1843711685</t>
  </si>
  <si>
    <t>"pôvodné steny nad keramickým obkladom</t>
  </si>
  <si>
    <t>"nové SDK steny nad ker.obkladom</t>
  </si>
  <si>
    <t>(2,95-2,1)*(0,23*2+0,64+0,6+0,23*2)  "SDK</t>
  </si>
  <si>
    <t>(2,95-2,1)*0,3*2 "SDK</t>
  </si>
  <si>
    <t>(2,95-2,1)*(0,23+0,64+0,6+0,23)  "SDK</t>
  </si>
  <si>
    <t>(2,95-2,1)*(0,23*2+0,3*2)  "SDK</t>
  </si>
  <si>
    <t>51</t>
  </si>
  <si>
    <t>7844522710</t>
  </si>
  <si>
    <t>Maľby z maliarskych zmesí  dvojnásobné základné na podklad jemnozrnný výšky do 3, 80 m, vhodná do vlhkých priestorov</t>
  </si>
  <si>
    <t>-1570303680</t>
  </si>
  <si>
    <t>52</t>
  </si>
  <si>
    <t>784418011.S</t>
  </si>
  <si>
    <t>Zakrývanie otvorov, podláh a zariadení fóliou v miestnostiach alebo na schodisku</t>
  </si>
  <si>
    <t>1223094627</t>
  </si>
  <si>
    <t>"okná</t>
  </si>
  <si>
    <t>0,85*1,2*4</t>
  </si>
  <si>
    <t>OST</t>
  </si>
  <si>
    <t>ZDRAVOTECHNIKA</t>
  </si>
  <si>
    <t>53</t>
  </si>
  <si>
    <t>113307131</t>
  </si>
  <si>
    <t>Odstránenie podkladu v ploche do 200 m2 z betónu prostého, hr. vrstvy do 150 mm,  -0,22500t</t>
  </si>
  <si>
    <t>-267386078</t>
  </si>
  <si>
    <t xml:space="preserve">0,5*1,70 "rozobranie podlahy pre odpad od vpustu"   </t>
  </si>
  <si>
    <t>54</t>
  </si>
  <si>
    <t>971042231.S</t>
  </si>
  <si>
    <t>Vybúranie otvoru v betónových priečkach a stenách plochy do 0,0225 m2, do 150 mm,  -0,00700t</t>
  </si>
  <si>
    <t>-1666025298</t>
  </si>
  <si>
    <t>55</t>
  </si>
  <si>
    <t>973028131</t>
  </si>
  <si>
    <t>Vysekanie v murive  dražky, hr. do 150 mm,  -0,01100t</t>
  </si>
  <si>
    <t>1491462810</t>
  </si>
  <si>
    <t xml:space="preserve">"kanal " 23   </t>
  </si>
  <si>
    <t xml:space="preserve">"voda" 39   </t>
  </si>
  <si>
    <t xml:space="preserve">Súčet   </t>
  </si>
  <si>
    <t>56</t>
  </si>
  <si>
    <t>713482111.S</t>
  </si>
  <si>
    <t>Montáž trubíc z PE, hr.do 10 mm,vnút.priemer do 38 mm</t>
  </si>
  <si>
    <t>397509025</t>
  </si>
  <si>
    <t xml:space="preserve">"tepelná izolácia pre potrubie D 20x2,5 hrubky 5 mm SV" 32   </t>
  </si>
  <si>
    <t>57</t>
  </si>
  <si>
    <t>283310000400</t>
  </si>
  <si>
    <t>Izolačná PE trubica TUBOLIT DG 20x5 mm (d potrubia x hr. izolácie), nenadrezaná, AZ FLEX</t>
  </si>
  <si>
    <t>324406314</t>
  </si>
  <si>
    <t xml:space="preserve">32 * 1,02   </t>
  </si>
  <si>
    <t>58</t>
  </si>
  <si>
    <t>713482122.S</t>
  </si>
  <si>
    <t>Montáž trubíc z PE, hr.15-20 mm,vnút.priemer 39-70 mm</t>
  </si>
  <si>
    <t>-1603975858</t>
  </si>
  <si>
    <t xml:space="preserve">"pre potrubie  20x2,5 DN 15 hr izolácie =15 mm TV" 7   </t>
  </si>
  <si>
    <t>59</t>
  </si>
  <si>
    <t>283310004700</t>
  </si>
  <si>
    <t>Izolačná PE trubica TUBOLIT DG 22x20 mm (d potrubia x hr. izolácie), nadrezaná, AZ FLEX</t>
  </si>
  <si>
    <t>-263364554</t>
  </si>
  <si>
    <t>60</t>
  </si>
  <si>
    <t>721172203.S</t>
  </si>
  <si>
    <t>Montáž odpadového HT potrubia vodorovného DN 40</t>
  </si>
  <si>
    <t>1762622868</t>
  </si>
  <si>
    <t>61</t>
  </si>
  <si>
    <t>721172224.S</t>
  </si>
  <si>
    <t>Montáž odpadového HT potrubia zvislého DN 40</t>
  </si>
  <si>
    <t>365062250</t>
  </si>
  <si>
    <t>62</t>
  </si>
  <si>
    <t>286140036800.S</t>
  </si>
  <si>
    <t>HT rúra hrdlová DN 40 dĺ. 1 m, PP systém pre rozvod vnútorného odpadu</t>
  </si>
  <si>
    <t>-1679948610</t>
  </si>
  <si>
    <t>63</t>
  </si>
  <si>
    <t>721172206.S</t>
  </si>
  <si>
    <t>Montáž odpadového HT potrubia vodorovného DN 50</t>
  </si>
  <si>
    <t>1524162094</t>
  </si>
  <si>
    <t>64</t>
  </si>
  <si>
    <t>721172227.S</t>
  </si>
  <si>
    <t>Montáž odpadového HT potrubia zvislého DN 50</t>
  </si>
  <si>
    <t>-985891227</t>
  </si>
  <si>
    <t>65</t>
  </si>
  <si>
    <t>286140037400.S</t>
  </si>
  <si>
    <t>HT rúra hrdlová DN 50 dĺ. 1 m, PP systém pre rozvod vnútorného odpadu</t>
  </si>
  <si>
    <t>1247185623</t>
  </si>
  <si>
    <t>66</t>
  </si>
  <si>
    <t>721172209.S</t>
  </si>
  <si>
    <t>Montáž odpadového HT potrubia vodorovného DN 70</t>
  </si>
  <si>
    <t>-1055400266</t>
  </si>
  <si>
    <t>67</t>
  </si>
  <si>
    <t>286140038000.S</t>
  </si>
  <si>
    <t>HT rúra hrdlová DN 70 dĺ. 1 m, PP systém pre rozvod vnútorného odpadu</t>
  </si>
  <si>
    <t>935340733</t>
  </si>
  <si>
    <t>68</t>
  </si>
  <si>
    <t>721172212.S</t>
  </si>
  <si>
    <t>Montáž odpadového HT potrubia vodorovného DN 100</t>
  </si>
  <si>
    <t>1999669291</t>
  </si>
  <si>
    <t>69</t>
  </si>
  <si>
    <t>721172233.S</t>
  </si>
  <si>
    <t>Montáž odpadového HT potrubia zvislého DN 100</t>
  </si>
  <si>
    <t>-1904484554</t>
  </si>
  <si>
    <t>70</t>
  </si>
  <si>
    <t>286140038600.S</t>
  </si>
  <si>
    <t>HT rúra hrdlová DN 100 dĺ. 1 m, PP systém pre rozvod vnútorného odpadu</t>
  </si>
  <si>
    <t>896351986</t>
  </si>
  <si>
    <t>71</t>
  </si>
  <si>
    <t>721172287.S</t>
  </si>
  <si>
    <t>Montáž kolena HT potrubia DN 40</t>
  </si>
  <si>
    <t>-1632877120</t>
  </si>
  <si>
    <t>72</t>
  </si>
  <si>
    <t>286540000800</t>
  </si>
  <si>
    <t>Koleno HT DN 40/45°, PP systém pre beztlakový rozvod vnútorného odpadu, PIPELIFE</t>
  </si>
  <si>
    <t>-1093387271</t>
  </si>
  <si>
    <t>73</t>
  </si>
  <si>
    <t>721172290.S</t>
  </si>
  <si>
    <t>Montáž kolena HT potrubia DN 50</t>
  </si>
  <si>
    <t>-32286521</t>
  </si>
  <si>
    <t>74</t>
  </si>
  <si>
    <t>286540001300</t>
  </si>
  <si>
    <t>Koleno HT DN 50/45°, PP systém pre beztlakový rozvod vnútorného odpadu, PIPELIFE</t>
  </si>
  <si>
    <t>1503500923</t>
  </si>
  <si>
    <t>75</t>
  </si>
  <si>
    <t>721172293.S</t>
  </si>
  <si>
    <t>Montáž kolena HT potrubia DN 70</t>
  </si>
  <si>
    <t>832344463</t>
  </si>
  <si>
    <t>286540001800</t>
  </si>
  <si>
    <t>Koleno HT DN 70/45°, PP systém pre beztlakový rozvod vnútorného odpadu, PIPELIFE</t>
  </si>
  <si>
    <t>-1257700602</t>
  </si>
  <si>
    <t>77</t>
  </si>
  <si>
    <t>721172296.S</t>
  </si>
  <si>
    <t>Montáž kolena HT potrubia DN 100</t>
  </si>
  <si>
    <t>687311523</t>
  </si>
  <si>
    <t>78</t>
  </si>
  <si>
    <t>286540002300</t>
  </si>
  <si>
    <t>Koleno HT DN 100/45°, PP systém pre beztlakový rozvod vnútorného odpadu, PIPELIFE</t>
  </si>
  <si>
    <t>-1802892639</t>
  </si>
  <si>
    <t>79</t>
  </si>
  <si>
    <t>286540002500</t>
  </si>
  <si>
    <t>Koleno HT DN 100/87°, PP systém pre beztlakový rozvod vnútorného odpadu, PIPELIFE</t>
  </si>
  <si>
    <t>1876830579</t>
  </si>
  <si>
    <t>80</t>
  </si>
  <si>
    <t>721172309.S</t>
  </si>
  <si>
    <t>Montáž odbočky HT potrubia DN 50</t>
  </si>
  <si>
    <t>-915022119</t>
  </si>
  <si>
    <t>81</t>
  </si>
  <si>
    <t>286540008400</t>
  </si>
  <si>
    <t>Odbočka HT DN 50/40/45°, PP systém pre beztlakový rozvod vnútorného odpadu, PIPELIFE</t>
  </si>
  <si>
    <t>1223345311</t>
  </si>
  <si>
    <t>82</t>
  </si>
  <si>
    <t>721172312.S</t>
  </si>
  <si>
    <t>Montáž odbočky HT potrubia DN 70</t>
  </si>
  <si>
    <t>2015254701</t>
  </si>
  <si>
    <t>83</t>
  </si>
  <si>
    <t>286540009300</t>
  </si>
  <si>
    <t>Odbočka HT DN 70/50/45°, PP systém pre beztlakový rozvod vnútorného odpadu, PIPELIFE</t>
  </si>
  <si>
    <t>552694472</t>
  </si>
  <si>
    <t>84</t>
  </si>
  <si>
    <t>286540009400</t>
  </si>
  <si>
    <t>Odbočka HT DN 70/40/45°, PP systém pre beztlakový rozvod vnútorného odpadu, PIPELIFE</t>
  </si>
  <si>
    <t>505511913</t>
  </si>
  <si>
    <t>85</t>
  </si>
  <si>
    <t>721172315.S</t>
  </si>
  <si>
    <t>Montáž odbočky HT potrubia DN 100</t>
  </si>
  <si>
    <t>-1551114480</t>
  </si>
  <si>
    <t>86</t>
  </si>
  <si>
    <t>286540010600.S</t>
  </si>
  <si>
    <t>Dvoj odbočka HT DN 100/110/110/45St , PP systém pre beztlakový rozvod vnútorného odpadu</t>
  </si>
  <si>
    <t>-1613584399</t>
  </si>
  <si>
    <t>87</t>
  </si>
  <si>
    <t>2865400105001</t>
  </si>
  <si>
    <t>Rohova odbočka HT DN 100/100/45°, PP systém pre beztlakový rozvod vnútorného odpadu, PIPELIFE</t>
  </si>
  <si>
    <t>717459444</t>
  </si>
  <si>
    <t>88</t>
  </si>
  <si>
    <t>286540010500</t>
  </si>
  <si>
    <t>Odbočka HT DN 100/100/45°, PP systém pre beztlakový rozvod vnútorného odpadu, PIPELIFE</t>
  </si>
  <si>
    <t>-1702213263</t>
  </si>
  <si>
    <t>89</t>
  </si>
  <si>
    <t>2865400105002</t>
  </si>
  <si>
    <t>Odbočka HT DN 100/75/45°, PP systém pre beztlakový rozvod vnútorného odpadu, PIPELIFE</t>
  </si>
  <si>
    <t>-29221706</t>
  </si>
  <si>
    <t>90</t>
  </si>
  <si>
    <t>286540010600</t>
  </si>
  <si>
    <t>Odbočka HT DN 100/50/45°, PP systém pre beztlakový rozvod vnútorného odpadu, PIPELIFE</t>
  </si>
  <si>
    <t>428132609</t>
  </si>
  <si>
    <t>91</t>
  </si>
  <si>
    <t>721172327</t>
  </si>
  <si>
    <t>Montáž redukcie HT potrubia DN 50</t>
  </si>
  <si>
    <t>-1841386575</t>
  </si>
  <si>
    <t>92</t>
  </si>
  <si>
    <t>286540005200</t>
  </si>
  <si>
    <t>Redukcia HT DN 50/40, PP systém pre beztlakový rozvod vnútorného odpadu, PIPELIFE</t>
  </si>
  <si>
    <t>-1824654764</t>
  </si>
  <si>
    <t>93</t>
  </si>
  <si>
    <t>721172330.S</t>
  </si>
  <si>
    <t>Montáž redukcie HT potrubia DN 70</t>
  </si>
  <si>
    <t>2071347801</t>
  </si>
  <si>
    <t>94</t>
  </si>
  <si>
    <t>286540006500</t>
  </si>
  <si>
    <t>Redukcia krátka HT DN 70/50, PP systém pre beztlakový rozvod vnútorného odpadu, PIPELIFE</t>
  </si>
  <si>
    <t>662374322</t>
  </si>
  <si>
    <t>95</t>
  </si>
  <si>
    <t>286540006400</t>
  </si>
  <si>
    <t>Redukcia krátka HT DN 70/40, PP systém pre beztlakový rozvod vnútorného odpadu, PIPELIFE</t>
  </si>
  <si>
    <t>1183467334</t>
  </si>
  <si>
    <t>96</t>
  </si>
  <si>
    <t>721172333.S</t>
  </si>
  <si>
    <t>Montáž redukcie HT potrubia DN 100</t>
  </si>
  <si>
    <t>1102357609</t>
  </si>
  <si>
    <t>97</t>
  </si>
  <si>
    <t>286540006800</t>
  </si>
  <si>
    <t>Redukcia krátka HT DN 100/70, PP systém pre beztlakový rozvod vnútorného odpadu, PIPELIFE</t>
  </si>
  <si>
    <t>163550017</t>
  </si>
  <si>
    <t>98</t>
  </si>
  <si>
    <t>721172348.S</t>
  </si>
  <si>
    <t>Montáž prechodu HT potrubia na liatinu DN 100</t>
  </si>
  <si>
    <t>1551717512</t>
  </si>
  <si>
    <t>286540018600</t>
  </si>
  <si>
    <t>Prechod z liatinu na HT DN 100, bez tesnenia GA, PP systém pre beztlakový rozvod vnútorného odpadu, PIPELIFE</t>
  </si>
  <si>
    <t>1815513349</t>
  </si>
  <si>
    <t>100</t>
  </si>
  <si>
    <t>721172357.S</t>
  </si>
  <si>
    <t>Montáž čistiaceho kusu HT potrubia DN 100</t>
  </si>
  <si>
    <t>-465521658</t>
  </si>
  <si>
    <t>101</t>
  </si>
  <si>
    <t>286540019100.S</t>
  </si>
  <si>
    <t>Čistiaci kus HT DN 100, PP systém pre beztlakový rozvod vnútorného odpadu</t>
  </si>
  <si>
    <t>426259489</t>
  </si>
  <si>
    <t>102</t>
  </si>
  <si>
    <t>721172378.S</t>
  </si>
  <si>
    <t>Montáž zátky HT potrubia DN 100</t>
  </si>
  <si>
    <t>58866483</t>
  </si>
  <si>
    <t>103</t>
  </si>
  <si>
    <t>286540019800</t>
  </si>
  <si>
    <t>Zátka hrdlová HT DN 100, PP systém pre beztlakový rozvod vnútorného odpadu, PIPELIFE</t>
  </si>
  <si>
    <t>1717692382</t>
  </si>
  <si>
    <t>104</t>
  </si>
  <si>
    <t>721194104.S</t>
  </si>
  <si>
    <t>Zriadenie prípojky na potrubí vyvedenie a upevnenie odpadových výpustiek D 40 mm</t>
  </si>
  <si>
    <t>1316605068</t>
  </si>
  <si>
    <t>105</t>
  </si>
  <si>
    <t>721194105.S</t>
  </si>
  <si>
    <t>Zriadenie prípojky na potrubí vyvedenie a upevnenie odpadových výpustiek D 50 mm</t>
  </si>
  <si>
    <t>2104316938</t>
  </si>
  <si>
    <t>106</t>
  </si>
  <si>
    <t>721194109.S</t>
  </si>
  <si>
    <t>Zriadenie prípojky na potrubí vyvedenie a upevnenie odpadových výpustiek D 110 mm</t>
  </si>
  <si>
    <t>525354615</t>
  </si>
  <si>
    <t>107</t>
  </si>
  <si>
    <t>721213000.S</t>
  </si>
  <si>
    <t>Montáž podlahového vpustu s vodorovným odtokom</t>
  </si>
  <si>
    <t>-991289849</t>
  </si>
  <si>
    <t>108</t>
  </si>
  <si>
    <t>286630023900</t>
  </si>
  <si>
    <t>Podlahový vpust HL90Pr-3020, horizontálny odtok DN 40/50, zápachová uzávierka Primus, možnosť nalepenia dlažby 132x132 mm/112x112 mm, PE/nerez</t>
  </si>
  <si>
    <t>-303612354</t>
  </si>
  <si>
    <t>109</t>
  </si>
  <si>
    <t>721290111.S</t>
  </si>
  <si>
    <t>Ostatné - skúška tesnosti kanalizácie v objektoch vodou do DN 125</t>
  </si>
  <si>
    <t>1371440150</t>
  </si>
  <si>
    <t>110</t>
  </si>
  <si>
    <t>998721201.S</t>
  </si>
  <si>
    <t>Presun hmôt pre vnútornú kanalizáciu v objektoch výšky do 6 m</t>
  </si>
  <si>
    <t>-2115553588</t>
  </si>
  <si>
    <t>111</t>
  </si>
  <si>
    <t>722171312</t>
  </si>
  <si>
    <t>Potrubie z viacvrstvových rúr PE Geberit Mepla d20x2,5mm</t>
  </si>
  <si>
    <t>787196449</t>
  </si>
  <si>
    <t>112</t>
  </si>
  <si>
    <t>722190401.S</t>
  </si>
  <si>
    <t>Vyvedenie a upevnenie výpustky DN 15</t>
  </si>
  <si>
    <t>767159002</t>
  </si>
  <si>
    <t>113</t>
  </si>
  <si>
    <t>722221070.S</t>
  </si>
  <si>
    <t>Montáž guľového kohúta závitového rohového pre vodu G 1/2</t>
  </si>
  <si>
    <t>-1180672063</t>
  </si>
  <si>
    <t>114</t>
  </si>
  <si>
    <t>551110007700.S</t>
  </si>
  <si>
    <t>Guľový uzáver pre vodu rohový 1/2", niklovaná mosadz</t>
  </si>
  <si>
    <t>-1973040094</t>
  </si>
  <si>
    <t>115</t>
  </si>
  <si>
    <t>722290226.S</t>
  </si>
  <si>
    <t>Tlaková skúška vodovodného potrubia závitového do DN 50</t>
  </si>
  <si>
    <t>-976905547</t>
  </si>
  <si>
    <t>116</t>
  </si>
  <si>
    <t>722290234.S</t>
  </si>
  <si>
    <t>Prepláchnutie a dezinfekcia vodovodného potrubia do DN 80</t>
  </si>
  <si>
    <t>1743714262</t>
  </si>
  <si>
    <t>117</t>
  </si>
  <si>
    <t>998722201.S</t>
  </si>
  <si>
    <t>Presun hmôt pre vnútorný vodovod v objektoch výšky do 6 m</t>
  </si>
  <si>
    <t>-860157686</t>
  </si>
  <si>
    <t>118</t>
  </si>
  <si>
    <t>725119410.S</t>
  </si>
  <si>
    <t>Montáž záchodovej misy keramickej zavesenej s rovným odpadom</t>
  </si>
  <si>
    <t>-2007214817</t>
  </si>
  <si>
    <t>119</t>
  </si>
  <si>
    <t>642360000500.S</t>
  </si>
  <si>
    <t>Misa záchodová keramická závesná35,5x53 cm, Ideál Standard Tempo</t>
  </si>
  <si>
    <t>1316220913</t>
  </si>
  <si>
    <t>120</t>
  </si>
  <si>
    <t>554330000600</t>
  </si>
  <si>
    <t>Záchodové sedadlo s poklopom LAUFEN PRO,</t>
  </si>
  <si>
    <t>524335321</t>
  </si>
  <si>
    <t>121</t>
  </si>
  <si>
    <t>552370000100</t>
  </si>
  <si>
    <t>Predstenový systém DuoFix pre závesné WC, výška 1120 mm so splachovacou podomietkovou nádržou Sigma 12, bezbariérový, plast, GEBERIT</t>
  </si>
  <si>
    <t>-1519121016</t>
  </si>
  <si>
    <t>122</t>
  </si>
  <si>
    <t>5523700001PC</t>
  </si>
  <si>
    <t>Ovládacie dvoj tlačitko  strieborné</t>
  </si>
  <si>
    <t>-2053590859</t>
  </si>
  <si>
    <t>123</t>
  </si>
  <si>
    <t>725219401.S</t>
  </si>
  <si>
    <t>Montáž umývadla keramického na skrutky do muriva, bez výtokovej armatúry</t>
  </si>
  <si>
    <t>-17839913</t>
  </si>
  <si>
    <t>124</t>
  </si>
  <si>
    <t>6421373100</t>
  </si>
  <si>
    <t>UmývadloCube 60x46 cm Ideál standard Connet Air</t>
  </si>
  <si>
    <t>-1028074874</t>
  </si>
  <si>
    <t>125</t>
  </si>
  <si>
    <t>64213731022</t>
  </si>
  <si>
    <t>Sifón pod umývadlo D 40</t>
  </si>
  <si>
    <t>1787235880</t>
  </si>
  <si>
    <t>126</t>
  </si>
  <si>
    <t>725129210.S</t>
  </si>
  <si>
    <t>Montáž pisoáru keramického s automatickým splachovaním</t>
  </si>
  <si>
    <t>251775966</t>
  </si>
  <si>
    <t>127</t>
  </si>
  <si>
    <t>642510000400</t>
  </si>
  <si>
    <t>Pisoár  s radarovým splachovačom, GOLEM  rozmer 305x340x535 mm, vrátane sifónu, keramika,</t>
  </si>
  <si>
    <t>874908623</t>
  </si>
  <si>
    <t>128</t>
  </si>
  <si>
    <t>1575</t>
  </si>
  <si>
    <t>SPLIT urinálová deliaca stena</t>
  </si>
  <si>
    <t>40619100</t>
  </si>
  <si>
    <t>129</t>
  </si>
  <si>
    <t>6424310187</t>
  </si>
  <si>
    <t>Napájací zdroj pre 5 pisoárov 230V/24V, SLZ 01Y 05012</t>
  </si>
  <si>
    <t>-481319680</t>
  </si>
  <si>
    <t>130</t>
  </si>
  <si>
    <t>551620011000</t>
  </si>
  <si>
    <t>Zápachová uzávierka - sifón pre pisoáre HL430/50- alebo alternátiva-, DN 50, (0,7 l/s), odtok 0 - 90°, odsávací, horizontálny odtok, biela, PP</t>
  </si>
  <si>
    <t>1143317923</t>
  </si>
  <si>
    <t>131</t>
  </si>
  <si>
    <t>725333360.S</t>
  </si>
  <si>
    <t>Montáž výlevky keramickej voľne stojacej bez výtokovej armatúry</t>
  </si>
  <si>
    <t>1564063961</t>
  </si>
  <si>
    <t>132</t>
  </si>
  <si>
    <t>642710000100.S</t>
  </si>
  <si>
    <t>Výlevka stojatá keramická s plastovou mrežou</t>
  </si>
  <si>
    <t>1515216432</t>
  </si>
  <si>
    <t>133</t>
  </si>
  <si>
    <t>725829201.S</t>
  </si>
  <si>
    <t>Montáž batérie nad výlevkou nástennej pákovej alebo klasickej s mechanickým ovládaním</t>
  </si>
  <si>
    <t>-1976832591</t>
  </si>
  <si>
    <t>134</t>
  </si>
  <si>
    <t>551450000200.S</t>
  </si>
  <si>
    <t>Batéria pre výlevku nástenná jednopáková, chróm</t>
  </si>
  <si>
    <t>1255864136</t>
  </si>
  <si>
    <t>135</t>
  </si>
  <si>
    <t>725829601.S</t>
  </si>
  <si>
    <t>Montáž batérie umývadlovej a drezovej stojankovej, pákovej alebo klasickej s mechanickým ovládaním</t>
  </si>
  <si>
    <t>-175833521</t>
  </si>
  <si>
    <t>136</t>
  </si>
  <si>
    <t>551450003600</t>
  </si>
  <si>
    <t>Batéria umývadlová stojanková páková Bau Loop, Grohe</t>
  </si>
  <si>
    <t>-962779794</t>
  </si>
  <si>
    <t>137</t>
  </si>
  <si>
    <t>5516757500</t>
  </si>
  <si>
    <t>Dvierka plastové 150x30 cm biele</t>
  </si>
  <si>
    <t>-1826717970</t>
  </si>
  <si>
    <t>138</t>
  </si>
  <si>
    <t>725130811.S</t>
  </si>
  <si>
    <t>Demontáž pisoárového státia 1 dielnych,  -0,03968t</t>
  </si>
  <si>
    <t>súb.</t>
  </si>
  <si>
    <t>745728223</t>
  </si>
  <si>
    <t>139</t>
  </si>
  <si>
    <t>725210821.S</t>
  </si>
  <si>
    <t>Demontáž umývadiel alebo umývadielok bez výtokovej armatúry,  -0,01946t</t>
  </si>
  <si>
    <t>-448474695</t>
  </si>
  <si>
    <t>140</t>
  </si>
  <si>
    <t>725820810.S</t>
  </si>
  <si>
    <t>Demontáž batérie drezovej, umývadlovej nástennej,  -0,0026t</t>
  </si>
  <si>
    <t>-1237788463</t>
  </si>
  <si>
    <t>141</t>
  </si>
  <si>
    <t>725860820.S</t>
  </si>
  <si>
    <t>Demontáž jednoduchej zápachovej uzávierky pre zariaďovacie predmety, umývadlá, drezy, práčky  -0,00085t</t>
  </si>
  <si>
    <t>-1472622148</t>
  </si>
  <si>
    <t>142</t>
  </si>
  <si>
    <t>725110811.S</t>
  </si>
  <si>
    <t>Demontáž záchoda splachovacieho s nádržou alebo s tlakovým splachovačom,  -0,01933t</t>
  </si>
  <si>
    <t>-1267611120</t>
  </si>
  <si>
    <t>143</t>
  </si>
  <si>
    <t>725330840.S</t>
  </si>
  <si>
    <t>Demontáž výlevky bez výtokovej armatúry, bez nádrže a splachovacieho potrubia,oceľovej alebo liatinovej,  -0,01880t</t>
  </si>
  <si>
    <t>-1440995023</t>
  </si>
  <si>
    <t>144</t>
  </si>
  <si>
    <t>998725201.S</t>
  </si>
  <si>
    <t>Presun hmôt pre zariaďovacie predmety v objektoch výšky do 6 m</t>
  </si>
  <si>
    <t>-1306294200</t>
  </si>
  <si>
    <t>OST2</t>
  </si>
  <si>
    <t>ELEKTROINŠTALÁCIA</t>
  </si>
  <si>
    <t>145</t>
  </si>
  <si>
    <t>Pol11</t>
  </si>
  <si>
    <t>rozvádzač  RS11</t>
  </si>
  <si>
    <t>-1753229394</t>
  </si>
  <si>
    <t>146</t>
  </si>
  <si>
    <t>Pol12</t>
  </si>
  <si>
    <t>dozbrojenie RS1 -OPVP22-3N+ 3xPV22/63a + ZPV22</t>
  </si>
  <si>
    <t>1141718462</t>
  </si>
  <si>
    <t>147</t>
  </si>
  <si>
    <t>Pol13</t>
  </si>
  <si>
    <t>úprava RS1—MEB</t>
  </si>
  <si>
    <t>-1853661984</t>
  </si>
  <si>
    <t>148</t>
  </si>
  <si>
    <t>Pol14</t>
  </si>
  <si>
    <t>kábel CYKY-J 5x16</t>
  </si>
  <si>
    <t>1475386219</t>
  </si>
  <si>
    <t>149</t>
  </si>
  <si>
    <t>Pol15</t>
  </si>
  <si>
    <t>kábel CYKY-O 2x1.5</t>
  </si>
  <si>
    <t>-1746684582</t>
  </si>
  <si>
    <t>150</t>
  </si>
  <si>
    <t>Pol16</t>
  </si>
  <si>
    <t>kábel CYKY-J 5x1.5</t>
  </si>
  <si>
    <t>-1283508854</t>
  </si>
  <si>
    <t>151</t>
  </si>
  <si>
    <t>Pol17</t>
  </si>
  <si>
    <t>kábel CYKY-J 3x1,5</t>
  </si>
  <si>
    <t>1288408746</t>
  </si>
  <si>
    <t>152</t>
  </si>
  <si>
    <t>Pol18</t>
  </si>
  <si>
    <t>kábel CYKY-J 3x2,5</t>
  </si>
  <si>
    <t>863819172</t>
  </si>
  <si>
    <t>153</t>
  </si>
  <si>
    <t>Pol19</t>
  </si>
  <si>
    <t>vodič CY16</t>
  </si>
  <si>
    <t>2138464928</t>
  </si>
  <si>
    <t>154</t>
  </si>
  <si>
    <t>Pol20</t>
  </si>
  <si>
    <t>vodič CY6</t>
  </si>
  <si>
    <t>-1011589684</t>
  </si>
  <si>
    <t>155</t>
  </si>
  <si>
    <t>Pol21</t>
  </si>
  <si>
    <t>ukončenie kábla do 5x16</t>
  </si>
  <si>
    <t>1018987116</t>
  </si>
  <si>
    <t>156</t>
  </si>
  <si>
    <t>Pol22</t>
  </si>
  <si>
    <t>ukončenie kábla do 5x2,5</t>
  </si>
  <si>
    <t>-551665262</t>
  </si>
  <si>
    <t>157</t>
  </si>
  <si>
    <t>Pol23</t>
  </si>
  <si>
    <t>ukončenie vodiča do 16  vč.svorky</t>
  </si>
  <si>
    <t>-1862133498</t>
  </si>
  <si>
    <t>158</t>
  </si>
  <si>
    <t>Pol24</t>
  </si>
  <si>
    <t>ukončenie vodiča do 6  vč.svorky</t>
  </si>
  <si>
    <t>1494588313</t>
  </si>
  <si>
    <t>159</t>
  </si>
  <si>
    <t>Pol25</t>
  </si>
  <si>
    <t>A- svietidlo AMI IRIS1 LED 20W, 230V, IP65, trII.</t>
  </si>
  <si>
    <t>-1189233977</t>
  </si>
  <si>
    <t>160</t>
  </si>
  <si>
    <t>Pol26</t>
  </si>
  <si>
    <t>B- svietidlo AMI IRIS1 LED 20W, 230V, IP65, trII.</t>
  </si>
  <si>
    <t>627246192</t>
  </si>
  <si>
    <t>161</t>
  </si>
  <si>
    <t>Pol27</t>
  </si>
  <si>
    <t>C- svietidlo AMI IRIS1 LED 13W, 230V, IP65, trII.</t>
  </si>
  <si>
    <t>2134745576</t>
  </si>
  <si>
    <t>162</t>
  </si>
  <si>
    <t>Pol28</t>
  </si>
  <si>
    <t>D- svietidlo AMI IRIS1 LED 13W, 230V, IP65, trII.</t>
  </si>
  <si>
    <t>992054243</t>
  </si>
  <si>
    <t>163</t>
  </si>
  <si>
    <t>Pol29</t>
  </si>
  <si>
    <t>1-pól. Vypínač 230V. 10A, IP43,</t>
  </si>
  <si>
    <t>1325307346</t>
  </si>
  <si>
    <t>164</t>
  </si>
  <si>
    <t>Pol30</t>
  </si>
  <si>
    <t>spínač so snímačom pohybu 230V, 10A, IP43</t>
  </si>
  <si>
    <t>1182457914</t>
  </si>
  <si>
    <t>165</t>
  </si>
  <si>
    <t>Pol31</t>
  </si>
  <si>
    <t>časové relé s oneskor.  odpadu do 60min, 230V. 10A, IP43 montáž do inštalačnej krabice vč. Krabice</t>
  </si>
  <si>
    <t>-836447823</t>
  </si>
  <si>
    <t>166</t>
  </si>
  <si>
    <t>Pol32</t>
  </si>
  <si>
    <t>zásuvka 16A/230V, IP43</t>
  </si>
  <si>
    <t>-2000064957</t>
  </si>
  <si>
    <t>167</t>
  </si>
  <si>
    <t>Pol33</t>
  </si>
  <si>
    <t>pripojenie spotrebiča</t>
  </si>
  <si>
    <t>1634563758</t>
  </si>
  <si>
    <t>168</t>
  </si>
  <si>
    <t>Pol34</t>
  </si>
  <si>
    <t>svorka na vodovodné batérie</t>
  </si>
  <si>
    <t>920017759</t>
  </si>
  <si>
    <t>169</t>
  </si>
  <si>
    <t>Pol35</t>
  </si>
  <si>
    <t>odbočná krabica 4x21, IP54</t>
  </si>
  <si>
    <t>1011850520</t>
  </si>
  <si>
    <t>170</t>
  </si>
  <si>
    <t>Pol36</t>
  </si>
  <si>
    <t>plastový žľab  40x40 montáž na stenu</t>
  </si>
  <si>
    <t>-159412324</t>
  </si>
  <si>
    <t>171</t>
  </si>
  <si>
    <t>Pol37</t>
  </si>
  <si>
    <t>plastový žľab  20x20 montáž na stenu</t>
  </si>
  <si>
    <t>-1247079379</t>
  </si>
  <si>
    <t>172</t>
  </si>
  <si>
    <t>Pol38</t>
  </si>
  <si>
    <t>pripojenie na uzemnenie</t>
  </si>
  <si>
    <t>-403339619</t>
  </si>
  <si>
    <t>173</t>
  </si>
  <si>
    <t>Pol39</t>
  </si>
  <si>
    <t>prieskum nefunkčných rozvodov</t>
  </si>
  <si>
    <t>hod</t>
  </si>
  <si>
    <t>1873867391</t>
  </si>
  <si>
    <t>174</t>
  </si>
  <si>
    <t>Pol40</t>
  </si>
  <si>
    <t>demontáže</t>
  </si>
  <si>
    <t>1167426755</t>
  </si>
  <si>
    <t>175</t>
  </si>
  <si>
    <t>Pol41</t>
  </si>
  <si>
    <t>vypínanie a zaistenie siete</t>
  </si>
  <si>
    <t>-1630264930</t>
  </si>
  <si>
    <t>176</t>
  </si>
  <si>
    <t>Pol42</t>
  </si>
  <si>
    <t>skúšovná prevádzka</t>
  </si>
  <si>
    <t>-1127499800</t>
  </si>
  <si>
    <t>177</t>
  </si>
  <si>
    <t>Pol43</t>
  </si>
  <si>
    <t>preberacie konanie</t>
  </si>
  <si>
    <t>1672194950</t>
  </si>
  <si>
    <t>178</t>
  </si>
  <si>
    <t>Pol44</t>
  </si>
  <si>
    <t>východzia revízia</t>
  </si>
  <si>
    <t>-1942464751</t>
  </si>
  <si>
    <t>179</t>
  </si>
  <si>
    <t>Pol45</t>
  </si>
  <si>
    <t>úradná skúška</t>
  </si>
  <si>
    <t>631064496</t>
  </si>
  <si>
    <t>OST3</t>
  </si>
  <si>
    <t>VZDUCHOTECHNIKA</t>
  </si>
  <si>
    <t>180</t>
  </si>
  <si>
    <t>1.01</t>
  </si>
  <si>
    <t>M+D Ventilátor do kruhového potrubia s časovým dobehom ELEKTRODESIGN Mixvent TD-500/160-T, 210m3/h, 140Pa,vr.dopravy,manipulácie a presunu(platí pre všetky položky)</t>
  </si>
  <si>
    <t>1765368877</t>
  </si>
  <si>
    <t>181</t>
  </si>
  <si>
    <t>Pol46</t>
  </si>
  <si>
    <t>VBM 160 rýchloupínacia spona</t>
  </si>
  <si>
    <t>482887048</t>
  </si>
  <si>
    <t>182</t>
  </si>
  <si>
    <t>Pol47</t>
  </si>
  <si>
    <t>Tlmič hluku MAA 160/600</t>
  </si>
  <si>
    <t>-806440798</t>
  </si>
  <si>
    <t>183</t>
  </si>
  <si>
    <t>Pol48</t>
  </si>
  <si>
    <t>Spätná klapka RSK 160</t>
  </si>
  <si>
    <t>1616722818</t>
  </si>
  <si>
    <t>184</t>
  </si>
  <si>
    <t>1.02</t>
  </si>
  <si>
    <t>Ventilátor do kruhového potrubia s časovým dobehom ELEKTRODESIGN Mixvent TD-500/160-T, 365m3/h, 180Pa</t>
  </si>
  <si>
    <t>2036002709</t>
  </si>
  <si>
    <t>185</t>
  </si>
  <si>
    <t>-1770815444</t>
  </si>
  <si>
    <t>186</t>
  </si>
  <si>
    <t>-1371492852</t>
  </si>
  <si>
    <t>187</t>
  </si>
  <si>
    <t>565665627</t>
  </si>
  <si>
    <t>188</t>
  </si>
  <si>
    <t>1.03</t>
  </si>
  <si>
    <t>Ventilátor do kruhového potrubia s časovým dobehom ELEKTRODESIGN Mixvent TD-500/160-T, 210m3/h, 140Pa</t>
  </si>
  <si>
    <t>-762445464</t>
  </si>
  <si>
    <t>189</t>
  </si>
  <si>
    <t>1564860520</t>
  </si>
  <si>
    <t>190</t>
  </si>
  <si>
    <t>1722440319</t>
  </si>
  <si>
    <t>191</t>
  </si>
  <si>
    <t>-1779829884</t>
  </si>
  <si>
    <t>192</t>
  </si>
  <si>
    <t>1.04</t>
  </si>
  <si>
    <t>1262715920</t>
  </si>
  <si>
    <t>193</t>
  </si>
  <si>
    <t>372409075</t>
  </si>
  <si>
    <t>194</t>
  </si>
  <si>
    <t>1003866413</t>
  </si>
  <si>
    <t>195</t>
  </si>
  <si>
    <t>-1960465123</t>
  </si>
  <si>
    <t>196</t>
  </si>
  <si>
    <t>1.05</t>
  </si>
  <si>
    <t>Protidažďová žalúzia PZ-AL-355x200-S</t>
  </si>
  <si>
    <t>988968787</t>
  </si>
  <si>
    <t>197</t>
  </si>
  <si>
    <t>1.06</t>
  </si>
  <si>
    <t>Protidažďová žalúzia PZ-AL-250x200-S</t>
  </si>
  <si>
    <t>811505196</t>
  </si>
  <si>
    <t>198</t>
  </si>
  <si>
    <t>1.07</t>
  </si>
  <si>
    <t>Tanierový ventil odvodný plastový VEF 125</t>
  </si>
  <si>
    <t>745315853</t>
  </si>
  <si>
    <t>199</t>
  </si>
  <si>
    <t>1.08</t>
  </si>
  <si>
    <t>Tanierový ventil odvodný plastový VEF 100</t>
  </si>
  <si>
    <t>209051130</t>
  </si>
  <si>
    <t>200</t>
  </si>
  <si>
    <t>1.09</t>
  </si>
  <si>
    <t>Dverová mriežka NOVA D-1-425x225-UR</t>
  </si>
  <si>
    <t>-2003155551</t>
  </si>
  <si>
    <t>201</t>
  </si>
  <si>
    <t>1.10</t>
  </si>
  <si>
    <t>Dverová mriežka NOVA D-1-525x325-UR</t>
  </si>
  <si>
    <t>-943664911</t>
  </si>
  <si>
    <t>202</t>
  </si>
  <si>
    <t>1.11</t>
  </si>
  <si>
    <t>Dverová mriežka NOVA D-1-225x125-UR</t>
  </si>
  <si>
    <t>18138726</t>
  </si>
  <si>
    <t>203</t>
  </si>
  <si>
    <t>1.12</t>
  </si>
  <si>
    <t>Regulačná klapka ručná do kruhového potrubia TUNE-R-160-1-H</t>
  </si>
  <si>
    <t>2090202269</t>
  </si>
  <si>
    <t>204</t>
  </si>
  <si>
    <t>1.13</t>
  </si>
  <si>
    <t>Regulačná klapka ručná do kruhového potrubia TUNE-R-125-1-H</t>
  </si>
  <si>
    <t>-953263836</t>
  </si>
  <si>
    <t>205</t>
  </si>
  <si>
    <t>1.14</t>
  </si>
  <si>
    <t>Regulačná klapka ručná do kruhového potrubia TUNE-R-100-1-H</t>
  </si>
  <si>
    <t>2015905215</t>
  </si>
  <si>
    <t>206</t>
  </si>
  <si>
    <t>Pol49</t>
  </si>
  <si>
    <t>Kruhové Spiro potrubie pozinkované, vrátane tvaroviek: Ø160/30% tv.</t>
  </si>
  <si>
    <t>bm</t>
  </si>
  <si>
    <t>-1471461678</t>
  </si>
  <si>
    <t>207</t>
  </si>
  <si>
    <t>Pol50</t>
  </si>
  <si>
    <t>Kruhové Spiro potrubie pozinkované, vrátane tvaroviek: Ø125/30% tv.</t>
  </si>
  <si>
    <t>-618630498</t>
  </si>
  <si>
    <t>208</t>
  </si>
  <si>
    <t>Pol51</t>
  </si>
  <si>
    <t>Kruhové Spiro potrubie pozinkované, vrátane tvaroviek: Ø100/30% tv.</t>
  </si>
  <si>
    <t>1924780566</t>
  </si>
  <si>
    <t>209</t>
  </si>
  <si>
    <t>Pol52</t>
  </si>
  <si>
    <t>Ohybná hadica: Elektrodesign SEMIFLEX STANDARD 125</t>
  </si>
  <si>
    <t>-1806461678</t>
  </si>
  <si>
    <t>210</t>
  </si>
  <si>
    <t>Pol53</t>
  </si>
  <si>
    <t>Ohybná hadica: Elektrodesign SEMIFLEX STANDARD 100</t>
  </si>
  <si>
    <t>1538509207</t>
  </si>
  <si>
    <t>211</t>
  </si>
  <si>
    <t>1.17</t>
  </si>
  <si>
    <t>Hranaté potrubie do obvodu 1110mm, 100% tvarovky</t>
  </si>
  <si>
    <t>1638944602</t>
  </si>
  <si>
    <t>212</t>
  </si>
  <si>
    <t>1.18</t>
  </si>
  <si>
    <t>Hranaté potrubie do obvodu 900mm, 100% tvarovky</t>
  </si>
  <si>
    <t>793558301</t>
  </si>
  <si>
    <t>213</t>
  </si>
  <si>
    <t>1.19</t>
  </si>
  <si>
    <t>Tepelná izolácia vnútorného potrubia 1m pri prechode fasádnou konštrukciou K-FLEX H DUCT METAL hr.20mm</t>
  </si>
  <si>
    <t>896017158</t>
  </si>
  <si>
    <t>214</t>
  </si>
  <si>
    <t>1.20</t>
  </si>
  <si>
    <t>Montážny, závesný, spojovací a tesniaci materiál, HILTI systém alebo rovnocenný certifikovaný výrobok.</t>
  </si>
  <si>
    <t>1896953813</t>
  </si>
  <si>
    <t>215</t>
  </si>
  <si>
    <t>Pol54</t>
  </si>
  <si>
    <t>Skúšky a zaregulovanie</t>
  </si>
  <si>
    <t>38190601</t>
  </si>
  <si>
    <t xml:space="preserve">Komplexné uvedenie do prevádzky, zaregulovanie a vyskúšanie VZT zariadení, vrátane nastavenia na skutočné prevádzkové parametre. </t>
  </si>
  <si>
    <t>Vyregulovanie distribúcie privádzaného vzduchu.</t>
  </si>
  <si>
    <t xml:space="preserve">Vystavenie všetkých potrebných protokolov v súlade s platnými predpismi a vyhláškami. </t>
  </si>
  <si>
    <t xml:space="preserve">Vykonanie všetkých skúšok, kontrol, meraní a revízií potrebných ku kolaudácii, vrátane všetkých  protokolov, osvedčení a revíznych správ a zaškolenie </t>
  </si>
  <si>
    <t>personálu</t>
  </si>
  <si>
    <t>Poznámky:</t>
  </si>
  <si>
    <t>K správnemu naceneniu výkazu výmer je potrebné naštudovanie PD. Naceniť je potrebné jestvujúci výkaz výmer podľa pokynov tendrového zadávateľa, resp. navrhu zmluvy o dielo.</t>
  </si>
  <si>
    <t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 </t>
  </si>
  <si>
    <t>Vzdialenost odvozu odpadov si dodavatel zahrnie do jednotkovej ceny podla svojich moznosti so zachovanim zadaneho mnozstva vo vykaze vymer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</si>
  <si>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</si>
  <si>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PSV, pridružených výkonov a podružného materiálu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</si>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</sst>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3" fillId="0" borderId="19" xfId="0" applyNumberFormat="1" applyFont="1" applyBorder="1" applyAlignment="1">
      <alignment vertical="center"/>
    </xf>
    <xf numFmtId="4" fontId="33" fillId="0" borderId="20" xfId="0" applyNumberFormat="1" applyFont="1" applyBorder="1" applyAlignment="1">
      <alignment vertical="center"/>
    </xf>
    <xf numFmtId="166" fontId="33" fillId="0" borderId="20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8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8" fillId="5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6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8" fillId="0" borderId="0" xfId="0" applyNumberFormat="1" applyFont="1" applyAlignment="1"/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4" fontId="26" fillId="3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0" borderId="0" xfId="0" applyFont="1" applyBorder="1" applyAlignment="1">
      <alignment horizontal="center" vertical="center"/>
    </xf>
    <xf numFmtId="166" fontId="27" fillId="0" borderId="0" xfId="0" applyNumberFormat="1" applyFont="1" applyBorder="1" applyAlignment="1">
      <alignment vertical="center"/>
    </xf>
    <xf numFmtId="166" fontId="27" fillId="0" borderId="15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6" fillId="3" borderId="23" xfId="0" applyNumberFormat="1" applyFont="1" applyFill="1" applyBorder="1" applyAlignment="1" applyProtection="1">
      <alignment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49" fontId="40" fillId="0" borderId="23" xfId="0" applyNumberFormat="1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167" fontId="40" fillId="0" borderId="23" xfId="0" applyNumberFormat="1" applyFont="1" applyBorder="1" applyAlignment="1" applyProtection="1">
      <alignment vertical="center"/>
      <protection locked="0"/>
    </xf>
    <xf numFmtId="4" fontId="40" fillId="3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  <protection locked="0"/>
    </xf>
    <xf numFmtId="0" fontId="41" fillId="0" borderId="23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8" fillId="5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8" xfId="0" applyFont="1" applyFill="1" applyBorder="1" applyAlignment="1">
      <alignment horizontal="left"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 wrapText="1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A79" workbookViewId="0">
      <selection activeCell="D95" sqref="D95:H9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32" t="s">
        <v>5</v>
      </c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49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R5" s="21"/>
      <c r="BE5" s="246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50" t="s">
        <v>78</v>
      </c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R6" s="21"/>
      <c r="BE6" s="247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47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31">
        <v>44508</v>
      </c>
      <c r="AR8" s="21"/>
      <c r="BE8" s="247"/>
      <c r="BS8" s="18" t="s">
        <v>6</v>
      </c>
    </row>
    <row r="9" spans="1:74" s="1" customFormat="1" ht="14.45" customHeight="1">
      <c r="B9" s="21"/>
      <c r="AR9" s="21"/>
      <c r="BE9" s="247"/>
      <c r="BS9" s="18" t="s">
        <v>6</v>
      </c>
    </row>
    <row r="10" spans="1:74" s="1" customFormat="1" ht="12" customHeight="1">
      <c r="B10" s="21"/>
      <c r="D10" s="28" t="s">
        <v>21</v>
      </c>
      <c r="AK10" s="28" t="s">
        <v>22</v>
      </c>
      <c r="AN10" s="26" t="s">
        <v>1</v>
      </c>
      <c r="AR10" s="21"/>
      <c r="BE10" s="247"/>
      <c r="BS10" s="18" t="s">
        <v>6</v>
      </c>
    </row>
    <row r="11" spans="1:74" s="1" customFormat="1" ht="18.399999999999999" customHeight="1">
      <c r="B11" s="21"/>
      <c r="E11" s="26" t="s">
        <v>19</v>
      </c>
      <c r="AK11" s="28" t="s">
        <v>23</v>
      </c>
      <c r="AN11" s="26" t="s">
        <v>1</v>
      </c>
      <c r="AR11" s="21"/>
      <c r="BE11" s="247"/>
      <c r="BS11" s="18" t="s">
        <v>6</v>
      </c>
    </row>
    <row r="12" spans="1:74" s="1" customFormat="1" ht="6.95" customHeight="1">
      <c r="B12" s="21"/>
      <c r="AR12" s="21"/>
      <c r="BE12" s="247"/>
      <c r="BS12" s="18" t="s">
        <v>6</v>
      </c>
    </row>
    <row r="13" spans="1:74" s="1" customFormat="1" ht="12" customHeight="1">
      <c r="B13" s="21"/>
      <c r="D13" s="28" t="s">
        <v>24</v>
      </c>
      <c r="AK13" s="28" t="s">
        <v>22</v>
      </c>
      <c r="AN13" s="30" t="s">
        <v>25</v>
      </c>
      <c r="AR13" s="21"/>
      <c r="BE13" s="247"/>
      <c r="BS13" s="18" t="s">
        <v>6</v>
      </c>
    </row>
    <row r="14" spans="1:74" ht="12.75">
      <c r="B14" s="21"/>
      <c r="E14" s="251" t="s">
        <v>25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8" t="s">
        <v>23</v>
      </c>
      <c r="AN14" s="30" t="s">
        <v>25</v>
      </c>
      <c r="AR14" s="21"/>
      <c r="BE14" s="247"/>
      <c r="BS14" s="18" t="s">
        <v>6</v>
      </c>
    </row>
    <row r="15" spans="1:74" s="1" customFormat="1" ht="6.95" customHeight="1">
      <c r="B15" s="21"/>
      <c r="AR15" s="21"/>
      <c r="BE15" s="247"/>
      <c r="BS15" s="18" t="s">
        <v>3</v>
      </c>
    </row>
    <row r="16" spans="1:74" s="1" customFormat="1" ht="12" customHeight="1">
      <c r="B16" s="21"/>
      <c r="D16" s="28" t="s">
        <v>26</v>
      </c>
      <c r="AK16" s="28" t="s">
        <v>22</v>
      </c>
      <c r="AN16" s="26" t="s">
        <v>1</v>
      </c>
      <c r="AR16" s="21"/>
      <c r="BE16" s="247"/>
      <c r="BS16" s="18" t="s">
        <v>3</v>
      </c>
    </row>
    <row r="17" spans="1:71" s="1" customFormat="1" ht="18.399999999999999" customHeight="1">
      <c r="B17" s="21"/>
      <c r="E17" s="26" t="s">
        <v>19</v>
      </c>
      <c r="AK17" s="28" t="s">
        <v>23</v>
      </c>
      <c r="AN17" s="26" t="s">
        <v>1</v>
      </c>
      <c r="AR17" s="21"/>
      <c r="BE17" s="247"/>
      <c r="BS17" s="18" t="s">
        <v>27</v>
      </c>
    </row>
    <row r="18" spans="1:71" s="1" customFormat="1" ht="6.95" customHeight="1">
      <c r="B18" s="21"/>
      <c r="AR18" s="21"/>
      <c r="BE18" s="247"/>
      <c r="BS18" s="18" t="s">
        <v>6</v>
      </c>
    </row>
    <row r="19" spans="1:71" s="1" customFormat="1" ht="12" customHeight="1">
      <c r="B19" s="21"/>
      <c r="D19" s="28" t="s">
        <v>28</v>
      </c>
      <c r="AK19" s="28" t="s">
        <v>22</v>
      </c>
      <c r="AN19" s="26" t="s">
        <v>1</v>
      </c>
      <c r="AR19" s="21"/>
      <c r="BE19" s="247"/>
      <c r="BS19" s="18" t="s">
        <v>6</v>
      </c>
    </row>
    <row r="20" spans="1:71" s="1" customFormat="1" ht="18.399999999999999" customHeight="1">
      <c r="B20" s="21"/>
      <c r="E20" s="26" t="s">
        <v>19</v>
      </c>
      <c r="AK20" s="28" t="s">
        <v>23</v>
      </c>
      <c r="AN20" s="26" t="s">
        <v>1</v>
      </c>
      <c r="AR20" s="21"/>
      <c r="BE20" s="247"/>
      <c r="BS20" s="18" t="s">
        <v>27</v>
      </c>
    </row>
    <row r="21" spans="1:71" s="1" customFormat="1" ht="6.95" customHeight="1">
      <c r="B21" s="21"/>
      <c r="AR21" s="21"/>
      <c r="BE21" s="247"/>
    </row>
    <row r="22" spans="1:71" s="1" customFormat="1" ht="12" customHeight="1">
      <c r="B22" s="21"/>
      <c r="D22" s="28" t="s">
        <v>29</v>
      </c>
      <c r="AR22" s="21"/>
      <c r="BE22" s="247"/>
    </row>
    <row r="23" spans="1:71" s="1" customFormat="1" ht="16.5" customHeight="1">
      <c r="B23" s="21"/>
      <c r="E23" s="253" t="s">
        <v>1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R23" s="21"/>
      <c r="BE23" s="247"/>
    </row>
    <row r="24" spans="1:71" s="1" customFormat="1" ht="6.95" customHeight="1">
      <c r="B24" s="21"/>
      <c r="AR24" s="21"/>
      <c r="BE24" s="247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47"/>
    </row>
    <row r="26" spans="1:71" s="1" customFormat="1" ht="14.45" customHeight="1">
      <c r="B26" s="21"/>
      <c r="D26" s="33" t="s">
        <v>30</v>
      </c>
      <c r="AK26" s="254">
        <f>ROUND(AG94,2)</f>
        <v>0</v>
      </c>
      <c r="AL26" s="233"/>
      <c r="AM26" s="233"/>
      <c r="AN26" s="233"/>
      <c r="AO26" s="233"/>
      <c r="AR26" s="21"/>
      <c r="BE26" s="247"/>
    </row>
    <row r="27" spans="1:71" s="1" customFormat="1" ht="14.45" customHeight="1">
      <c r="B27" s="21"/>
      <c r="D27" s="33" t="s">
        <v>31</v>
      </c>
      <c r="AK27" s="254">
        <f>ROUND(AG97, 2)</f>
        <v>0</v>
      </c>
      <c r="AL27" s="254"/>
      <c r="AM27" s="254"/>
      <c r="AN27" s="254"/>
      <c r="AO27" s="254"/>
      <c r="AR27" s="21"/>
      <c r="BE27" s="247"/>
    </row>
    <row r="28" spans="1:7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47"/>
    </row>
    <row r="29" spans="1:71" s="2" customFormat="1" ht="25.9" customHeight="1">
      <c r="A29" s="35"/>
      <c r="B29" s="36"/>
      <c r="C29" s="35"/>
      <c r="D29" s="37" t="s">
        <v>32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55">
        <f>ROUND(AK26 + AK27, 2)</f>
        <v>0</v>
      </c>
      <c r="AL29" s="256"/>
      <c r="AM29" s="256"/>
      <c r="AN29" s="256"/>
      <c r="AO29" s="256"/>
      <c r="AP29" s="35"/>
      <c r="AQ29" s="35"/>
      <c r="AR29" s="36"/>
      <c r="BE29" s="247"/>
    </row>
    <row r="30" spans="1:71" s="2" customFormat="1" ht="6.95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47"/>
    </row>
    <row r="31" spans="1:71" s="2" customFormat="1" ht="12.75">
      <c r="A31" s="35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257" t="s">
        <v>33</v>
      </c>
      <c r="M31" s="257"/>
      <c r="N31" s="257"/>
      <c r="O31" s="257"/>
      <c r="P31" s="257"/>
      <c r="Q31" s="35"/>
      <c r="R31" s="35"/>
      <c r="S31" s="35"/>
      <c r="T31" s="35"/>
      <c r="U31" s="35"/>
      <c r="V31" s="35"/>
      <c r="W31" s="257" t="s">
        <v>34</v>
      </c>
      <c r="X31" s="257"/>
      <c r="Y31" s="257"/>
      <c r="Z31" s="257"/>
      <c r="AA31" s="257"/>
      <c r="AB31" s="257"/>
      <c r="AC31" s="257"/>
      <c r="AD31" s="257"/>
      <c r="AE31" s="257"/>
      <c r="AF31" s="35"/>
      <c r="AG31" s="35"/>
      <c r="AH31" s="35"/>
      <c r="AI31" s="35"/>
      <c r="AJ31" s="35"/>
      <c r="AK31" s="257" t="s">
        <v>35</v>
      </c>
      <c r="AL31" s="257"/>
      <c r="AM31" s="257"/>
      <c r="AN31" s="257"/>
      <c r="AO31" s="257"/>
      <c r="AP31" s="35"/>
      <c r="AQ31" s="35"/>
      <c r="AR31" s="36"/>
      <c r="BE31" s="247"/>
    </row>
    <row r="32" spans="1:71" s="3" customFormat="1" ht="14.45" customHeight="1">
      <c r="B32" s="40"/>
      <c r="D32" s="28" t="s">
        <v>36</v>
      </c>
      <c r="F32" s="41" t="s">
        <v>37</v>
      </c>
      <c r="L32" s="236">
        <v>0.2</v>
      </c>
      <c r="M32" s="235"/>
      <c r="N32" s="235"/>
      <c r="O32" s="235"/>
      <c r="P32" s="235"/>
      <c r="Q32" s="42"/>
      <c r="R32" s="42"/>
      <c r="S32" s="42"/>
      <c r="T32" s="42"/>
      <c r="U32" s="42"/>
      <c r="V32" s="42"/>
      <c r="W32" s="234">
        <f>ROUND(AZ94 + SUM(CD97:CD101), 2)</f>
        <v>0</v>
      </c>
      <c r="X32" s="235"/>
      <c r="Y32" s="235"/>
      <c r="Z32" s="235"/>
      <c r="AA32" s="235"/>
      <c r="AB32" s="235"/>
      <c r="AC32" s="235"/>
      <c r="AD32" s="235"/>
      <c r="AE32" s="235"/>
      <c r="AF32" s="42"/>
      <c r="AG32" s="42"/>
      <c r="AH32" s="42"/>
      <c r="AI32" s="42"/>
      <c r="AJ32" s="42"/>
      <c r="AK32" s="234">
        <f>ROUND(AV94 + SUM(BY97:BY101), 2)</f>
        <v>0</v>
      </c>
      <c r="AL32" s="235"/>
      <c r="AM32" s="235"/>
      <c r="AN32" s="235"/>
      <c r="AO32" s="235"/>
      <c r="AP32" s="42"/>
      <c r="AQ32" s="42"/>
      <c r="AR32" s="43"/>
      <c r="AS32" s="42"/>
      <c r="AT32" s="42"/>
      <c r="AU32" s="42"/>
      <c r="AV32" s="42"/>
      <c r="AW32" s="42"/>
      <c r="AX32" s="42"/>
      <c r="AY32" s="42"/>
      <c r="AZ32" s="42"/>
      <c r="BE32" s="248"/>
    </row>
    <row r="33" spans="1:57" s="3" customFormat="1" ht="14.45" customHeight="1">
      <c r="B33" s="40"/>
      <c r="F33" s="41" t="s">
        <v>38</v>
      </c>
      <c r="L33" s="236">
        <v>0.2</v>
      </c>
      <c r="M33" s="235"/>
      <c r="N33" s="235"/>
      <c r="O33" s="235"/>
      <c r="P33" s="235"/>
      <c r="Q33" s="42"/>
      <c r="R33" s="42"/>
      <c r="S33" s="42"/>
      <c r="T33" s="42"/>
      <c r="U33" s="42"/>
      <c r="V33" s="42"/>
      <c r="W33" s="234">
        <f>ROUND(BA94 + SUM(CE97:CE101), 2)</f>
        <v>0</v>
      </c>
      <c r="X33" s="235"/>
      <c r="Y33" s="235"/>
      <c r="Z33" s="235"/>
      <c r="AA33" s="235"/>
      <c r="AB33" s="235"/>
      <c r="AC33" s="235"/>
      <c r="AD33" s="235"/>
      <c r="AE33" s="235"/>
      <c r="AF33" s="42"/>
      <c r="AG33" s="42"/>
      <c r="AH33" s="42"/>
      <c r="AI33" s="42"/>
      <c r="AJ33" s="42"/>
      <c r="AK33" s="234">
        <f>ROUND(AW94 + SUM(BZ97:BZ101), 2)</f>
        <v>0</v>
      </c>
      <c r="AL33" s="235"/>
      <c r="AM33" s="235"/>
      <c r="AN33" s="235"/>
      <c r="AO33" s="235"/>
      <c r="AP33" s="42"/>
      <c r="AQ33" s="42"/>
      <c r="AR33" s="43"/>
      <c r="AS33" s="42"/>
      <c r="AT33" s="42"/>
      <c r="AU33" s="42"/>
      <c r="AV33" s="42"/>
      <c r="AW33" s="42"/>
      <c r="AX33" s="42"/>
      <c r="AY33" s="42"/>
      <c r="AZ33" s="42"/>
      <c r="BE33" s="248"/>
    </row>
    <row r="34" spans="1:57" s="3" customFormat="1" ht="14.45" hidden="1" customHeight="1">
      <c r="B34" s="40"/>
      <c r="F34" s="28" t="s">
        <v>39</v>
      </c>
      <c r="L34" s="241">
        <v>0.2</v>
      </c>
      <c r="M34" s="242"/>
      <c r="N34" s="242"/>
      <c r="O34" s="242"/>
      <c r="P34" s="242"/>
      <c r="W34" s="243">
        <f>ROUND(BB94 + SUM(CF97:CF101), 2)</f>
        <v>0</v>
      </c>
      <c r="X34" s="242"/>
      <c r="Y34" s="242"/>
      <c r="Z34" s="242"/>
      <c r="AA34" s="242"/>
      <c r="AB34" s="242"/>
      <c r="AC34" s="242"/>
      <c r="AD34" s="242"/>
      <c r="AE34" s="242"/>
      <c r="AK34" s="243">
        <v>0</v>
      </c>
      <c r="AL34" s="242"/>
      <c r="AM34" s="242"/>
      <c r="AN34" s="242"/>
      <c r="AO34" s="242"/>
      <c r="AR34" s="40"/>
      <c r="BE34" s="248"/>
    </row>
    <row r="35" spans="1:57" s="3" customFormat="1" ht="14.45" hidden="1" customHeight="1">
      <c r="B35" s="40"/>
      <c r="F35" s="28" t="s">
        <v>40</v>
      </c>
      <c r="L35" s="241">
        <v>0.2</v>
      </c>
      <c r="M35" s="242"/>
      <c r="N35" s="242"/>
      <c r="O35" s="242"/>
      <c r="P35" s="242"/>
      <c r="W35" s="243">
        <f>ROUND(BC94 + SUM(CG97:CG101), 2)</f>
        <v>0</v>
      </c>
      <c r="X35" s="242"/>
      <c r="Y35" s="242"/>
      <c r="Z35" s="242"/>
      <c r="AA35" s="242"/>
      <c r="AB35" s="242"/>
      <c r="AC35" s="242"/>
      <c r="AD35" s="242"/>
      <c r="AE35" s="242"/>
      <c r="AK35" s="243">
        <v>0</v>
      </c>
      <c r="AL35" s="242"/>
      <c r="AM35" s="242"/>
      <c r="AN35" s="242"/>
      <c r="AO35" s="242"/>
      <c r="AR35" s="40"/>
    </row>
    <row r="36" spans="1:57" s="3" customFormat="1" ht="14.45" hidden="1" customHeight="1">
      <c r="B36" s="40"/>
      <c r="F36" s="41" t="s">
        <v>41</v>
      </c>
      <c r="L36" s="236">
        <v>0</v>
      </c>
      <c r="M36" s="235"/>
      <c r="N36" s="235"/>
      <c r="O36" s="235"/>
      <c r="P36" s="235"/>
      <c r="Q36" s="42"/>
      <c r="R36" s="42"/>
      <c r="S36" s="42"/>
      <c r="T36" s="42"/>
      <c r="U36" s="42"/>
      <c r="V36" s="42"/>
      <c r="W36" s="234">
        <f>ROUND(BD94 + SUM(CH97:CH101), 2)</f>
        <v>0</v>
      </c>
      <c r="X36" s="235"/>
      <c r="Y36" s="235"/>
      <c r="Z36" s="235"/>
      <c r="AA36" s="235"/>
      <c r="AB36" s="235"/>
      <c r="AC36" s="235"/>
      <c r="AD36" s="235"/>
      <c r="AE36" s="235"/>
      <c r="AF36" s="42"/>
      <c r="AG36" s="42"/>
      <c r="AH36" s="42"/>
      <c r="AI36" s="42"/>
      <c r="AJ36" s="42"/>
      <c r="AK36" s="234">
        <v>0</v>
      </c>
      <c r="AL36" s="235"/>
      <c r="AM36" s="235"/>
      <c r="AN36" s="235"/>
      <c r="AO36" s="235"/>
      <c r="AP36" s="42"/>
      <c r="AQ36" s="42"/>
      <c r="AR36" s="43"/>
      <c r="AS36" s="42"/>
      <c r="AT36" s="42"/>
      <c r="AU36" s="42"/>
      <c r="AV36" s="42"/>
      <c r="AW36" s="42"/>
      <c r="AX36" s="42"/>
      <c r="AY36" s="42"/>
      <c r="AZ36" s="42"/>
    </row>
    <row r="37" spans="1:57" s="2" customFormat="1" ht="6.95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pans="1:57" s="2" customFormat="1" ht="25.9" customHeight="1">
      <c r="A38" s="35"/>
      <c r="B38" s="36"/>
      <c r="C38" s="44"/>
      <c r="D38" s="45" t="s">
        <v>42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 t="s">
        <v>43</v>
      </c>
      <c r="U38" s="46"/>
      <c r="V38" s="46"/>
      <c r="W38" s="46"/>
      <c r="X38" s="237" t="s">
        <v>44</v>
      </c>
      <c r="Y38" s="238"/>
      <c r="Z38" s="238"/>
      <c r="AA38" s="238"/>
      <c r="AB38" s="238"/>
      <c r="AC38" s="46"/>
      <c r="AD38" s="46"/>
      <c r="AE38" s="46"/>
      <c r="AF38" s="46"/>
      <c r="AG38" s="46"/>
      <c r="AH38" s="46"/>
      <c r="AI38" s="46"/>
      <c r="AJ38" s="46"/>
      <c r="AK38" s="239">
        <f>SUM(AK29:AK36)</f>
        <v>0</v>
      </c>
      <c r="AL38" s="238"/>
      <c r="AM38" s="238"/>
      <c r="AN38" s="238"/>
      <c r="AO38" s="240"/>
      <c r="AP38" s="44"/>
      <c r="AQ38" s="44"/>
      <c r="AR38" s="36"/>
      <c r="BE38" s="35"/>
    </row>
    <row r="39" spans="1:57" s="2" customFormat="1" ht="6.95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14.4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5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8"/>
      <c r="D49" s="49" t="s">
        <v>45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46</v>
      </c>
      <c r="AI49" s="50"/>
      <c r="AJ49" s="50"/>
      <c r="AK49" s="50"/>
      <c r="AL49" s="50"/>
      <c r="AM49" s="50"/>
      <c r="AN49" s="50"/>
      <c r="AO49" s="50"/>
      <c r="AR49" s="48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5"/>
      <c r="B60" s="36"/>
      <c r="C60" s="35"/>
      <c r="D60" s="51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1" t="s">
        <v>48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1" t="s">
        <v>47</v>
      </c>
      <c r="AI60" s="38"/>
      <c r="AJ60" s="38"/>
      <c r="AK60" s="38"/>
      <c r="AL60" s="38"/>
      <c r="AM60" s="51" t="s">
        <v>48</v>
      </c>
      <c r="AN60" s="38"/>
      <c r="AO60" s="38"/>
      <c r="AP60" s="35"/>
      <c r="AQ60" s="35"/>
      <c r="AR60" s="36"/>
      <c r="BE60" s="35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5"/>
      <c r="B64" s="36"/>
      <c r="C64" s="35"/>
      <c r="D64" s="49" t="s">
        <v>49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9" t="s">
        <v>50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6"/>
      <c r="BE64" s="35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5"/>
      <c r="B75" s="36"/>
      <c r="C75" s="35"/>
      <c r="D75" s="51" t="s">
        <v>47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1" t="s">
        <v>48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1" t="s">
        <v>47</v>
      </c>
      <c r="AI75" s="38"/>
      <c r="AJ75" s="38"/>
      <c r="AK75" s="38"/>
      <c r="AL75" s="38"/>
      <c r="AM75" s="51" t="s">
        <v>48</v>
      </c>
      <c r="AN75" s="38"/>
      <c r="AO75" s="38"/>
      <c r="AP75" s="35"/>
      <c r="AQ75" s="35"/>
      <c r="AR75" s="36"/>
      <c r="BE75" s="35"/>
    </row>
    <row r="76" spans="1:57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pans="1:57" s="2" customFormat="1" ht="6.95" customHeight="1">
      <c r="A77" s="35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6"/>
      <c r="BE77" s="35"/>
    </row>
    <row r="81" spans="1:91" s="2" customFormat="1" ht="6.95" customHeight="1">
      <c r="A81" s="3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6"/>
      <c r="BE81" s="35"/>
    </row>
    <row r="82" spans="1:91" s="2" customFormat="1" ht="24.95" customHeight="1">
      <c r="A82" s="35"/>
      <c r="B82" s="36"/>
      <c r="C82" s="22" t="s">
        <v>51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pans="1:91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pans="1:91" s="4" customFormat="1" ht="12" customHeight="1">
      <c r="B84" s="57"/>
      <c r="C84" s="28" t="s">
        <v>12</v>
      </c>
      <c r="L84" s="4">
        <f>K5</f>
        <v>0</v>
      </c>
      <c r="AR84" s="57"/>
    </row>
    <row r="85" spans="1:91" s="5" customFormat="1" ht="36.950000000000003" customHeight="1">
      <c r="B85" s="58"/>
      <c r="C85" s="59" t="s">
        <v>15</v>
      </c>
      <c r="L85" s="271" t="str">
        <f>K6</f>
        <v>Budova výpravne Jurajov dvor-sanácia sociálnych zariadení-2.etapa</v>
      </c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R85" s="58"/>
    </row>
    <row r="86" spans="1:91" s="2" customFormat="1" ht="6.95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pans="1:91" s="2" customFormat="1" ht="12" customHeight="1">
      <c r="A87" s="35"/>
      <c r="B87" s="36"/>
      <c r="C87" s="28" t="s">
        <v>18</v>
      </c>
      <c r="D87" s="35"/>
      <c r="E87" s="35"/>
      <c r="F87" s="35"/>
      <c r="G87" s="35"/>
      <c r="H87" s="35"/>
      <c r="I87" s="35"/>
      <c r="J87" s="35"/>
      <c r="K87" s="35"/>
      <c r="L87" s="60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20</v>
      </c>
      <c r="AJ87" s="35"/>
      <c r="AK87" s="35"/>
      <c r="AL87" s="35"/>
      <c r="AM87" s="273">
        <f>IF(AN8= "","",AN8)</f>
        <v>44508</v>
      </c>
      <c r="AN87" s="273"/>
      <c r="AO87" s="35"/>
      <c r="AP87" s="35"/>
      <c r="AQ87" s="35"/>
      <c r="AR87" s="36"/>
      <c r="BE87" s="35"/>
    </row>
    <row r="88" spans="1:91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pans="1:91" s="2" customFormat="1" ht="15.2" customHeight="1">
      <c r="A89" s="35"/>
      <c r="B89" s="36"/>
      <c r="C89" s="28" t="s">
        <v>21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26</v>
      </c>
      <c r="AJ89" s="35"/>
      <c r="AK89" s="35"/>
      <c r="AL89" s="35"/>
      <c r="AM89" s="278" t="str">
        <f>IF(E17="","",E17)</f>
        <v xml:space="preserve"> </v>
      </c>
      <c r="AN89" s="279"/>
      <c r="AO89" s="279"/>
      <c r="AP89" s="279"/>
      <c r="AQ89" s="35"/>
      <c r="AR89" s="36"/>
      <c r="AS89" s="274" t="s">
        <v>52</v>
      </c>
      <c r="AT89" s="275"/>
      <c r="AU89" s="62"/>
      <c r="AV89" s="62"/>
      <c r="AW89" s="62"/>
      <c r="AX89" s="62"/>
      <c r="AY89" s="62"/>
      <c r="AZ89" s="62"/>
      <c r="BA89" s="62"/>
      <c r="BB89" s="62"/>
      <c r="BC89" s="62"/>
      <c r="BD89" s="63"/>
      <c r="BE89" s="35"/>
    </row>
    <row r="90" spans="1:91" s="2" customFormat="1" ht="15.2" customHeight="1">
      <c r="A90" s="35"/>
      <c r="B90" s="36"/>
      <c r="C90" s="28" t="s">
        <v>24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28</v>
      </c>
      <c r="AJ90" s="35"/>
      <c r="AK90" s="35"/>
      <c r="AL90" s="35"/>
      <c r="AM90" s="278" t="str">
        <f>IF(E20="","",E20)</f>
        <v xml:space="preserve"> </v>
      </c>
      <c r="AN90" s="279"/>
      <c r="AO90" s="279"/>
      <c r="AP90" s="279"/>
      <c r="AQ90" s="35"/>
      <c r="AR90" s="36"/>
      <c r="AS90" s="276"/>
      <c r="AT90" s="277"/>
      <c r="AU90" s="64"/>
      <c r="AV90" s="64"/>
      <c r="AW90" s="64"/>
      <c r="AX90" s="64"/>
      <c r="AY90" s="64"/>
      <c r="AZ90" s="64"/>
      <c r="BA90" s="64"/>
      <c r="BB90" s="64"/>
      <c r="BC90" s="64"/>
      <c r="BD90" s="65"/>
      <c r="BE90" s="35"/>
    </row>
    <row r="91" spans="1:91" s="2" customFormat="1" ht="10.9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276"/>
      <c r="AT91" s="277"/>
      <c r="AU91" s="64"/>
      <c r="AV91" s="64"/>
      <c r="AW91" s="64"/>
      <c r="AX91" s="64"/>
      <c r="AY91" s="64"/>
      <c r="AZ91" s="64"/>
      <c r="BA91" s="64"/>
      <c r="BB91" s="64"/>
      <c r="BC91" s="64"/>
      <c r="BD91" s="65"/>
      <c r="BE91" s="35"/>
    </row>
    <row r="92" spans="1:91" s="2" customFormat="1" ht="29.25" customHeight="1">
      <c r="A92" s="35"/>
      <c r="B92" s="36"/>
      <c r="C92" s="265" t="s">
        <v>53</v>
      </c>
      <c r="D92" s="263"/>
      <c r="E92" s="263"/>
      <c r="F92" s="263"/>
      <c r="G92" s="263"/>
      <c r="H92" s="66"/>
      <c r="I92" s="262" t="s">
        <v>54</v>
      </c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6" t="s">
        <v>55</v>
      </c>
      <c r="AH92" s="263"/>
      <c r="AI92" s="263"/>
      <c r="AJ92" s="263"/>
      <c r="AK92" s="263"/>
      <c r="AL92" s="263"/>
      <c r="AM92" s="263"/>
      <c r="AN92" s="262" t="s">
        <v>56</v>
      </c>
      <c r="AO92" s="263"/>
      <c r="AP92" s="264"/>
      <c r="AQ92" s="67" t="s">
        <v>57</v>
      </c>
      <c r="AR92" s="36"/>
      <c r="AS92" s="68" t="s">
        <v>58</v>
      </c>
      <c r="AT92" s="69" t="s">
        <v>59</v>
      </c>
      <c r="AU92" s="69" t="s">
        <v>60</v>
      </c>
      <c r="AV92" s="69" t="s">
        <v>61</v>
      </c>
      <c r="AW92" s="69" t="s">
        <v>62</v>
      </c>
      <c r="AX92" s="69" t="s">
        <v>63</v>
      </c>
      <c r="AY92" s="69" t="s">
        <v>64</v>
      </c>
      <c r="AZ92" s="69" t="s">
        <v>65</v>
      </c>
      <c r="BA92" s="69" t="s">
        <v>66</v>
      </c>
      <c r="BB92" s="69" t="s">
        <v>67</v>
      </c>
      <c r="BC92" s="69" t="s">
        <v>68</v>
      </c>
      <c r="BD92" s="70" t="s">
        <v>69</v>
      </c>
      <c r="BE92" s="35"/>
    </row>
    <row r="93" spans="1:91" s="2" customFormat="1" ht="10.9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71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3"/>
      <c r="BE93" s="35"/>
    </row>
    <row r="94" spans="1:91" s="6" customFormat="1" ht="32.450000000000003" customHeight="1">
      <c r="B94" s="74"/>
      <c r="C94" s="75" t="s">
        <v>70</v>
      </c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270">
        <f>ROUND(AG95,2)</f>
        <v>0</v>
      </c>
      <c r="AH94" s="270"/>
      <c r="AI94" s="270"/>
      <c r="AJ94" s="270"/>
      <c r="AK94" s="270"/>
      <c r="AL94" s="270"/>
      <c r="AM94" s="270"/>
      <c r="AN94" s="244">
        <f>SUM(AG94,AT94)</f>
        <v>0</v>
      </c>
      <c r="AO94" s="244"/>
      <c r="AP94" s="244"/>
      <c r="AQ94" s="78" t="s">
        <v>1</v>
      </c>
      <c r="AR94" s="74"/>
      <c r="AS94" s="79">
        <f>ROUND(AS95,2)</f>
        <v>0</v>
      </c>
      <c r="AT94" s="80">
        <f>ROUND(SUM(AV94:AW94),2)</f>
        <v>0</v>
      </c>
      <c r="AU94" s="81">
        <f>ROUND(AU95,5)</f>
        <v>0</v>
      </c>
      <c r="AV94" s="80">
        <f>ROUND(AZ94*L32,2)</f>
        <v>0</v>
      </c>
      <c r="AW94" s="80">
        <f>ROUND(BA94*L33,2)</f>
        <v>0</v>
      </c>
      <c r="AX94" s="80">
        <f>ROUND(BB94*L32,2)</f>
        <v>0</v>
      </c>
      <c r="AY94" s="80">
        <f>ROUND(BC94*L33,2)</f>
        <v>0</v>
      </c>
      <c r="AZ94" s="80">
        <f>ROUND(AZ95,2)</f>
        <v>0</v>
      </c>
      <c r="BA94" s="80">
        <f>ROUND(BA95,2)</f>
        <v>0</v>
      </c>
      <c r="BB94" s="80">
        <f>ROUND(BB95,2)</f>
        <v>0</v>
      </c>
      <c r="BC94" s="80">
        <f>ROUND(BC95,2)</f>
        <v>0</v>
      </c>
      <c r="BD94" s="82">
        <f>ROUND(BD95,2)</f>
        <v>0</v>
      </c>
      <c r="BS94" s="83" t="s">
        <v>71</v>
      </c>
      <c r="BT94" s="83" t="s">
        <v>72</v>
      </c>
      <c r="BU94" s="84" t="s">
        <v>73</v>
      </c>
      <c r="BV94" s="83" t="s">
        <v>74</v>
      </c>
      <c r="BW94" s="83" t="s">
        <v>4</v>
      </c>
      <c r="BX94" s="83" t="s">
        <v>75</v>
      </c>
      <c r="CL94" s="83" t="s">
        <v>1</v>
      </c>
    </row>
    <row r="95" spans="1:91" s="7" customFormat="1" ht="24.75" customHeight="1">
      <c r="A95" s="85" t="s">
        <v>76</v>
      </c>
      <c r="B95" s="86"/>
      <c r="C95" s="87"/>
      <c r="D95" s="267"/>
      <c r="E95" s="267"/>
      <c r="F95" s="267"/>
      <c r="G95" s="267"/>
      <c r="H95" s="267"/>
      <c r="I95" s="88"/>
      <c r="J95" s="267" t="s">
        <v>78</v>
      </c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8">
        <f>'11 - Budova výpravne Jura...'!J32</f>
        <v>0</v>
      </c>
      <c r="AH95" s="269"/>
      <c r="AI95" s="269"/>
      <c r="AJ95" s="269"/>
      <c r="AK95" s="269"/>
      <c r="AL95" s="269"/>
      <c r="AM95" s="269"/>
      <c r="AN95" s="268">
        <f>SUM(AG95,AT95)</f>
        <v>0</v>
      </c>
      <c r="AO95" s="269"/>
      <c r="AP95" s="269"/>
      <c r="AQ95" s="89" t="s">
        <v>79</v>
      </c>
      <c r="AR95" s="86"/>
      <c r="AS95" s="90">
        <v>0</v>
      </c>
      <c r="AT95" s="91">
        <f>ROUND(SUM(AV95:AW95),2)</f>
        <v>0</v>
      </c>
      <c r="AU95" s="92">
        <f>'11 - Budova výpravne Jura...'!P140</f>
        <v>0</v>
      </c>
      <c r="AV95" s="91">
        <f>'11 - Budova výpravne Jura...'!J35</f>
        <v>0</v>
      </c>
      <c r="AW95" s="91">
        <f>'11 - Budova výpravne Jura...'!J36</f>
        <v>0</v>
      </c>
      <c r="AX95" s="91">
        <f>'11 - Budova výpravne Jura...'!J37</f>
        <v>0</v>
      </c>
      <c r="AY95" s="91">
        <f>'11 - Budova výpravne Jura...'!J38</f>
        <v>0</v>
      </c>
      <c r="AZ95" s="91">
        <f>'11 - Budova výpravne Jura...'!F35</f>
        <v>0</v>
      </c>
      <c r="BA95" s="91">
        <f>'11 - Budova výpravne Jura...'!F36</f>
        <v>0</v>
      </c>
      <c r="BB95" s="91">
        <f>'11 - Budova výpravne Jura...'!F37</f>
        <v>0</v>
      </c>
      <c r="BC95" s="91">
        <f>'11 - Budova výpravne Jura...'!F38</f>
        <v>0</v>
      </c>
      <c r="BD95" s="93">
        <f>'11 - Budova výpravne Jura...'!F39</f>
        <v>0</v>
      </c>
      <c r="BT95" s="94" t="s">
        <v>80</v>
      </c>
      <c r="BV95" s="94" t="s">
        <v>74</v>
      </c>
      <c r="BW95" s="94" t="s">
        <v>81</v>
      </c>
      <c r="BX95" s="94" t="s">
        <v>4</v>
      </c>
      <c r="CL95" s="94" t="s">
        <v>1</v>
      </c>
      <c r="CM95" s="94" t="s">
        <v>72</v>
      </c>
    </row>
    <row r="96" spans="1:91">
      <c r="B96" s="21"/>
      <c r="AR96" s="21"/>
    </row>
    <row r="97" spans="1:89" s="2" customFormat="1" ht="30" customHeight="1">
      <c r="A97" s="35"/>
      <c r="B97" s="36"/>
      <c r="C97" s="75" t="s">
        <v>82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244">
        <f>ROUND(SUM(AG98:AG101), 2)</f>
        <v>0</v>
      </c>
      <c r="AH97" s="244"/>
      <c r="AI97" s="244"/>
      <c r="AJ97" s="244"/>
      <c r="AK97" s="244"/>
      <c r="AL97" s="244"/>
      <c r="AM97" s="244"/>
      <c r="AN97" s="244">
        <f>ROUND(SUM(AN98:AN101), 2)</f>
        <v>0</v>
      </c>
      <c r="AO97" s="244"/>
      <c r="AP97" s="244"/>
      <c r="AQ97" s="95"/>
      <c r="AR97" s="36"/>
      <c r="AS97" s="68" t="s">
        <v>83</v>
      </c>
      <c r="AT97" s="69" t="s">
        <v>84</v>
      </c>
      <c r="AU97" s="69" t="s">
        <v>36</v>
      </c>
      <c r="AV97" s="70" t="s">
        <v>59</v>
      </c>
      <c r="AW97" s="35"/>
      <c r="AX97" s="35"/>
      <c r="AY97" s="35"/>
      <c r="AZ97" s="35"/>
      <c r="BA97" s="35"/>
      <c r="BB97" s="35"/>
      <c r="BC97" s="35"/>
      <c r="BD97" s="35"/>
      <c r="BE97" s="35"/>
    </row>
    <row r="98" spans="1:89" s="2" customFormat="1" ht="19.899999999999999" customHeight="1">
      <c r="A98" s="35"/>
      <c r="B98" s="36"/>
      <c r="C98" s="35"/>
      <c r="D98" s="259" t="s">
        <v>85</v>
      </c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35"/>
      <c r="AD98" s="35"/>
      <c r="AE98" s="35"/>
      <c r="AF98" s="35"/>
      <c r="AG98" s="260">
        <f>ROUND(AG94 * AS98, 2)</f>
        <v>0</v>
      </c>
      <c r="AH98" s="261"/>
      <c r="AI98" s="261"/>
      <c r="AJ98" s="261"/>
      <c r="AK98" s="261"/>
      <c r="AL98" s="261"/>
      <c r="AM98" s="261"/>
      <c r="AN98" s="261">
        <f>ROUND(AG98 + AV98, 2)</f>
        <v>0</v>
      </c>
      <c r="AO98" s="261"/>
      <c r="AP98" s="261"/>
      <c r="AQ98" s="35"/>
      <c r="AR98" s="36"/>
      <c r="AS98" s="97">
        <v>0</v>
      </c>
      <c r="AT98" s="98" t="s">
        <v>86</v>
      </c>
      <c r="AU98" s="98" t="s">
        <v>37</v>
      </c>
      <c r="AV98" s="99">
        <f>ROUND(IF(AU98="základná",AG98*L32,IF(AU98="znížená",AG98*L33,0)), 2)</f>
        <v>0</v>
      </c>
      <c r="AW98" s="35"/>
      <c r="AX98" s="35"/>
      <c r="AY98" s="35"/>
      <c r="AZ98" s="35"/>
      <c r="BA98" s="35"/>
      <c r="BB98" s="35"/>
      <c r="BC98" s="35"/>
      <c r="BD98" s="35"/>
      <c r="BE98" s="35"/>
      <c r="BV98" s="18" t="s">
        <v>87</v>
      </c>
      <c r="BY98" s="100">
        <f>IF(AU98="základná",AV98,0)</f>
        <v>0</v>
      </c>
      <c r="BZ98" s="100">
        <f>IF(AU98="znížená",AV98,0)</f>
        <v>0</v>
      </c>
      <c r="CA98" s="100">
        <v>0</v>
      </c>
      <c r="CB98" s="100">
        <v>0</v>
      </c>
      <c r="CC98" s="100">
        <v>0</v>
      </c>
      <c r="CD98" s="100">
        <f>IF(AU98="základná",AG98,0)</f>
        <v>0</v>
      </c>
      <c r="CE98" s="100">
        <f>IF(AU98="znížená",AG98,0)</f>
        <v>0</v>
      </c>
      <c r="CF98" s="100">
        <f>IF(AU98="zákl. prenesená",AG98,0)</f>
        <v>0</v>
      </c>
      <c r="CG98" s="100">
        <f>IF(AU98="zníž. prenesená",AG98,0)</f>
        <v>0</v>
      </c>
      <c r="CH98" s="100">
        <f>IF(AU98="nulová",AG98,0)</f>
        <v>0</v>
      </c>
      <c r="CI98" s="18">
        <f>IF(AU98="základná",1,IF(AU98="znížená",2,IF(AU98="zákl. prenesená",4,IF(AU98="zníž. prenesená",5,3))))</f>
        <v>1</v>
      </c>
      <c r="CJ98" s="18">
        <f>IF(AT98="stavebná časť",1,IF(AT98="investičná časť",2,3))</f>
        <v>1</v>
      </c>
      <c r="CK98" s="18" t="str">
        <f>IF(D98="Vyplň vlastné","","x")</f>
        <v>x</v>
      </c>
    </row>
    <row r="99" spans="1:89" s="2" customFormat="1" ht="19.899999999999999" customHeight="1">
      <c r="A99" s="35"/>
      <c r="B99" s="36"/>
      <c r="C99" s="35"/>
      <c r="D99" s="258" t="s">
        <v>88</v>
      </c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35"/>
      <c r="AD99" s="35"/>
      <c r="AE99" s="35"/>
      <c r="AF99" s="35"/>
      <c r="AG99" s="260">
        <f>ROUND(AG94 * AS99, 2)</f>
        <v>0</v>
      </c>
      <c r="AH99" s="261"/>
      <c r="AI99" s="261"/>
      <c r="AJ99" s="261"/>
      <c r="AK99" s="261"/>
      <c r="AL99" s="261"/>
      <c r="AM99" s="261"/>
      <c r="AN99" s="261">
        <f>ROUND(AG99 + AV99, 2)</f>
        <v>0</v>
      </c>
      <c r="AO99" s="261"/>
      <c r="AP99" s="261"/>
      <c r="AQ99" s="35"/>
      <c r="AR99" s="36"/>
      <c r="AS99" s="97">
        <v>0</v>
      </c>
      <c r="AT99" s="98" t="s">
        <v>86</v>
      </c>
      <c r="AU99" s="98" t="s">
        <v>37</v>
      </c>
      <c r="AV99" s="99">
        <f>ROUND(IF(AU99="základná",AG99*L32,IF(AU99="znížená",AG99*L33,0)), 2)</f>
        <v>0</v>
      </c>
      <c r="AW99" s="35"/>
      <c r="AX99" s="35"/>
      <c r="AY99" s="35"/>
      <c r="AZ99" s="35"/>
      <c r="BA99" s="35"/>
      <c r="BB99" s="35"/>
      <c r="BC99" s="35"/>
      <c r="BD99" s="35"/>
      <c r="BE99" s="35"/>
      <c r="BV99" s="18" t="s">
        <v>89</v>
      </c>
      <c r="BY99" s="100">
        <f>IF(AU99="základná",AV99,0)</f>
        <v>0</v>
      </c>
      <c r="BZ99" s="100">
        <f>IF(AU99="znížená",AV99,0)</f>
        <v>0</v>
      </c>
      <c r="CA99" s="100">
        <v>0</v>
      </c>
      <c r="CB99" s="100">
        <v>0</v>
      </c>
      <c r="CC99" s="100">
        <v>0</v>
      </c>
      <c r="CD99" s="100">
        <f>IF(AU99="základná",AG99,0)</f>
        <v>0</v>
      </c>
      <c r="CE99" s="100">
        <f>IF(AU99="znížená",AG99,0)</f>
        <v>0</v>
      </c>
      <c r="CF99" s="100">
        <f>IF(AU99="zákl. prenesená",AG99,0)</f>
        <v>0</v>
      </c>
      <c r="CG99" s="100">
        <f>IF(AU99="zníž. prenesená",AG99,0)</f>
        <v>0</v>
      </c>
      <c r="CH99" s="100">
        <f>IF(AU99="nulová",AG99,0)</f>
        <v>0</v>
      </c>
      <c r="CI99" s="18">
        <f>IF(AU99="základná",1,IF(AU99="znížená",2,IF(AU99="zákl. prenesená",4,IF(AU99="zníž. prenesená",5,3))))</f>
        <v>1</v>
      </c>
      <c r="CJ99" s="18">
        <f>IF(AT99="stavebná časť",1,IF(AT99="investičná časť",2,3))</f>
        <v>1</v>
      </c>
      <c r="CK99" s="18" t="str">
        <f>IF(D99="Vyplň vlastné","","x")</f>
        <v/>
      </c>
    </row>
    <row r="100" spans="1:89" s="2" customFormat="1" ht="19.899999999999999" customHeight="1">
      <c r="A100" s="35"/>
      <c r="B100" s="36"/>
      <c r="C100" s="35"/>
      <c r="D100" s="258" t="s">
        <v>88</v>
      </c>
      <c r="E100" s="259"/>
      <c r="F100" s="259"/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35"/>
      <c r="AD100" s="35"/>
      <c r="AE100" s="35"/>
      <c r="AF100" s="35"/>
      <c r="AG100" s="260">
        <f>ROUND(AG94 * AS100, 2)</f>
        <v>0</v>
      </c>
      <c r="AH100" s="261"/>
      <c r="AI100" s="261"/>
      <c r="AJ100" s="261"/>
      <c r="AK100" s="261"/>
      <c r="AL100" s="261"/>
      <c r="AM100" s="261"/>
      <c r="AN100" s="261">
        <f>ROUND(AG100 + AV100, 2)</f>
        <v>0</v>
      </c>
      <c r="AO100" s="261"/>
      <c r="AP100" s="261"/>
      <c r="AQ100" s="35"/>
      <c r="AR100" s="36"/>
      <c r="AS100" s="97">
        <v>0</v>
      </c>
      <c r="AT100" s="98" t="s">
        <v>86</v>
      </c>
      <c r="AU100" s="98" t="s">
        <v>37</v>
      </c>
      <c r="AV100" s="99">
        <f>ROUND(IF(AU100="základná",AG100*L32,IF(AU100="znížená",AG100*L33,0)), 2)</f>
        <v>0</v>
      </c>
      <c r="AW100" s="35"/>
      <c r="AX100" s="35"/>
      <c r="AY100" s="35"/>
      <c r="AZ100" s="35"/>
      <c r="BA100" s="35"/>
      <c r="BB100" s="35"/>
      <c r="BC100" s="35"/>
      <c r="BD100" s="35"/>
      <c r="BE100" s="35"/>
      <c r="BV100" s="18" t="s">
        <v>89</v>
      </c>
      <c r="BY100" s="100">
        <f>IF(AU100="základná",AV100,0)</f>
        <v>0</v>
      </c>
      <c r="BZ100" s="100">
        <f>IF(AU100="znížená",AV100,0)</f>
        <v>0</v>
      </c>
      <c r="CA100" s="100">
        <v>0</v>
      </c>
      <c r="CB100" s="100">
        <v>0</v>
      </c>
      <c r="CC100" s="100">
        <v>0</v>
      </c>
      <c r="CD100" s="100">
        <f>IF(AU100="základná",AG100,0)</f>
        <v>0</v>
      </c>
      <c r="CE100" s="100">
        <f>IF(AU100="znížená",AG100,0)</f>
        <v>0</v>
      </c>
      <c r="CF100" s="100">
        <f>IF(AU100="zákl. prenesená",AG100,0)</f>
        <v>0</v>
      </c>
      <c r="CG100" s="100">
        <f>IF(AU100="zníž. prenesená",AG100,0)</f>
        <v>0</v>
      </c>
      <c r="CH100" s="100">
        <f>IF(AU100="nulová",AG100,0)</f>
        <v>0</v>
      </c>
      <c r="CI100" s="18">
        <f>IF(AU100="základná",1,IF(AU100="znížená",2,IF(AU100="zákl. prenesená",4,IF(AU100="zníž. prenesená",5,3))))</f>
        <v>1</v>
      </c>
      <c r="CJ100" s="18">
        <f>IF(AT100="stavebná časť",1,IF(AT100="investičná časť",2,3))</f>
        <v>1</v>
      </c>
      <c r="CK100" s="18" t="str">
        <f>IF(D100="Vyplň vlastné","","x")</f>
        <v/>
      </c>
    </row>
    <row r="101" spans="1:89" s="2" customFormat="1" ht="19.899999999999999" customHeight="1">
      <c r="A101" s="35"/>
      <c r="B101" s="36"/>
      <c r="C101" s="35"/>
      <c r="D101" s="258" t="s">
        <v>88</v>
      </c>
      <c r="E101" s="259"/>
      <c r="F101" s="259"/>
      <c r="G101" s="259"/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35"/>
      <c r="AD101" s="35"/>
      <c r="AE101" s="35"/>
      <c r="AF101" s="35"/>
      <c r="AG101" s="260">
        <f>ROUND(AG94 * AS101, 2)</f>
        <v>0</v>
      </c>
      <c r="AH101" s="261"/>
      <c r="AI101" s="261"/>
      <c r="AJ101" s="261"/>
      <c r="AK101" s="261"/>
      <c r="AL101" s="261"/>
      <c r="AM101" s="261"/>
      <c r="AN101" s="261">
        <f>ROUND(AG101 + AV101, 2)</f>
        <v>0</v>
      </c>
      <c r="AO101" s="261"/>
      <c r="AP101" s="261"/>
      <c r="AQ101" s="35"/>
      <c r="AR101" s="36"/>
      <c r="AS101" s="101">
        <v>0</v>
      </c>
      <c r="AT101" s="102" t="s">
        <v>86</v>
      </c>
      <c r="AU101" s="102" t="s">
        <v>37</v>
      </c>
      <c r="AV101" s="103">
        <f>ROUND(IF(AU101="základná",AG101*L32,IF(AU101="znížená",AG101*L33,0)), 2)</f>
        <v>0</v>
      </c>
      <c r="AW101" s="35"/>
      <c r="AX101" s="35"/>
      <c r="AY101" s="35"/>
      <c r="AZ101" s="35"/>
      <c r="BA101" s="35"/>
      <c r="BB101" s="35"/>
      <c r="BC101" s="35"/>
      <c r="BD101" s="35"/>
      <c r="BE101" s="35"/>
      <c r="BV101" s="18" t="s">
        <v>89</v>
      </c>
      <c r="BY101" s="100">
        <f>IF(AU101="základná",AV101,0)</f>
        <v>0</v>
      </c>
      <c r="BZ101" s="100">
        <f>IF(AU101="znížená",AV101,0)</f>
        <v>0</v>
      </c>
      <c r="CA101" s="100">
        <v>0</v>
      </c>
      <c r="CB101" s="100">
        <v>0</v>
      </c>
      <c r="CC101" s="100">
        <v>0</v>
      </c>
      <c r="CD101" s="100">
        <f>IF(AU101="základná",AG101,0)</f>
        <v>0</v>
      </c>
      <c r="CE101" s="100">
        <f>IF(AU101="znížená",AG101,0)</f>
        <v>0</v>
      </c>
      <c r="CF101" s="100">
        <f>IF(AU101="zákl. prenesená",AG101,0)</f>
        <v>0</v>
      </c>
      <c r="CG101" s="100">
        <f>IF(AU101="zníž. prenesená",AG101,0)</f>
        <v>0</v>
      </c>
      <c r="CH101" s="100">
        <f>IF(AU101="nulová",AG101,0)</f>
        <v>0</v>
      </c>
      <c r="CI101" s="18">
        <f>IF(AU101="základná",1,IF(AU101="znížená",2,IF(AU101="zákl. prenesená",4,IF(AU101="zníž. prenesená",5,3))))</f>
        <v>1</v>
      </c>
      <c r="CJ101" s="18">
        <f>IF(AT101="stavebná časť",1,IF(AT101="investičná časť",2,3))</f>
        <v>1</v>
      </c>
      <c r="CK101" s="18" t="str">
        <f>IF(D101="Vyplň vlastné","","x")</f>
        <v/>
      </c>
    </row>
    <row r="102" spans="1:89" s="2" customFormat="1" ht="10.9" customHeight="1">
      <c r="A102" s="35"/>
      <c r="B102" s="36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6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pans="1:89" s="2" customFormat="1" ht="30" customHeight="1">
      <c r="A103" s="35"/>
      <c r="B103" s="36"/>
      <c r="C103" s="104" t="s">
        <v>90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245">
        <f>ROUND(AG94 + AG97, 2)</f>
        <v>0</v>
      </c>
      <c r="AH103" s="245"/>
      <c r="AI103" s="245"/>
      <c r="AJ103" s="245"/>
      <c r="AK103" s="245"/>
      <c r="AL103" s="245"/>
      <c r="AM103" s="245"/>
      <c r="AN103" s="245">
        <f>ROUND(AN94 + AN97, 2)</f>
        <v>0</v>
      </c>
      <c r="AO103" s="245"/>
      <c r="AP103" s="245"/>
      <c r="AQ103" s="105"/>
      <c r="AR103" s="36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  <row r="104" spans="1:89" s="2" customFormat="1" ht="6.95" customHeight="1">
      <c r="A104" s="35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36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</row>
  </sheetData>
  <mergeCells count="60">
    <mergeCell ref="L85:AO85"/>
    <mergeCell ref="AM87:AN87"/>
    <mergeCell ref="AS89:AT91"/>
    <mergeCell ref="AM89:AP89"/>
    <mergeCell ref="AM90:AP90"/>
    <mergeCell ref="AN99:AP99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3:AE33"/>
    <mergeCell ref="AG97:AM97"/>
    <mergeCell ref="AN97:AP97"/>
    <mergeCell ref="AG103:AM103"/>
    <mergeCell ref="AN103:AP103"/>
    <mergeCell ref="D100:AB100"/>
    <mergeCell ref="AG100:AM100"/>
    <mergeCell ref="AN100:AP100"/>
    <mergeCell ref="D101:AB101"/>
    <mergeCell ref="AG101:AM101"/>
    <mergeCell ref="AN101:AP101"/>
    <mergeCell ref="AG98:AM98"/>
    <mergeCell ref="D98:AB98"/>
    <mergeCell ref="AN98:AP98"/>
    <mergeCell ref="AG99:AM99"/>
    <mergeCell ref="D99:AB99"/>
    <mergeCell ref="AR2:BE2"/>
    <mergeCell ref="AK36:AO36"/>
    <mergeCell ref="L36:P36"/>
    <mergeCell ref="W36:AE36"/>
    <mergeCell ref="X38:AB38"/>
    <mergeCell ref="AK38:AO38"/>
    <mergeCell ref="L34:P34"/>
    <mergeCell ref="AK34:AO34"/>
    <mergeCell ref="W34:AE34"/>
    <mergeCell ref="W35:AE35"/>
    <mergeCell ref="L35:P35"/>
    <mergeCell ref="AK35:AO35"/>
    <mergeCell ref="W32:AE32"/>
    <mergeCell ref="AK32:AO32"/>
    <mergeCell ref="L33:P33"/>
    <mergeCell ref="AK33:AO33"/>
  </mergeCells>
  <dataValidations count="2">
    <dataValidation type="list" allowBlank="1" showInputMessage="1" showErrorMessage="1" error="Povolené sú hodnoty základná, znížená, nulová." sqref="AU97:AU101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7:AT101" xr:uid="{00000000-0002-0000-0000-000001000000}">
      <formula1>"stavebná časť, technologická časť, investičná časť"</formula1>
    </dataValidation>
  </dataValidations>
  <hyperlinks>
    <hyperlink ref="A95" location="'11 - Budova výpravne Jur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816"/>
  <sheetViews>
    <sheetView showGridLines="0" tabSelected="1" topLeftCell="A14" workbookViewId="0">
      <selection activeCell="W814" sqref="W81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8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32" t="s">
        <v>5</v>
      </c>
      <c r="M2" s="233"/>
      <c r="N2" s="233"/>
      <c r="O2" s="233"/>
      <c r="P2" s="233"/>
      <c r="Q2" s="233"/>
      <c r="R2" s="233"/>
      <c r="S2" s="233"/>
      <c r="T2" s="233"/>
      <c r="U2" s="233"/>
      <c r="V2" s="233"/>
      <c r="AT2" s="18" t="s">
        <v>81</v>
      </c>
      <c r="AZ2" s="107" t="s">
        <v>91</v>
      </c>
      <c r="BA2" s="107" t="s">
        <v>1</v>
      </c>
      <c r="BB2" s="107" t="s">
        <v>1</v>
      </c>
      <c r="BC2" s="107" t="s">
        <v>92</v>
      </c>
      <c r="BD2" s="107" t="s">
        <v>93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  <c r="AZ3" s="107" t="s">
        <v>94</v>
      </c>
      <c r="BA3" s="107" t="s">
        <v>1</v>
      </c>
      <c r="BB3" s="107" t="s">
        <v>1</v>
      </c>
      <c r="BC3" s="107" t="s">
        <v>95</v>
      </c>
      <c r="BD3" s="107" t="s">
        <v>93</v>
      </c>
    </row>
    <row r="4" spans="1:56" s="1" customFormat="1" ht="24.95" customHeight="1">
      <c r="B4" s="21"/>
      <c r="D4" s="22" t="s">
        <v>96</v>
      </c>
      <c r="L4" s="21"/>
      <c r="M4" s="108" t="s">
        <v>9</v>
      </c>
      <c r="AT4" s="18" t="s">
        <v>3</v>
      </c>
      <c r="AZ4" s="107" t="s">
        <v>97</v>
      </c>
      <c r="BA4" s="107" t="s">
        <v>1</v>
      </c>
      <c r="BB4" s="107" t="s">
        <v>1</v>
      </c>
      <c r="BC4" s="107" t="s">
        <v>98</v>
      </c>
      <c r="BD4" s="107" t="s">
        <v>93</v>
      </c>
    </row>
    <row r="5" spans="1:56" s="1" customFormat="1" ht="6.95" customHeight="1">
      <c r="B5" s="21"/>
      <c r="L5" s="21"/>
      <c r="AZ5" s="107" t="s">
        <v>99</v>
      </c>
      <c r="BA5" s="107" t="s">
        <v>1</v>
      </c>
      <c r="BB5" s="107" t="s">
        <v>1</v>
      </c>
      <c r="BC5" s="107" t="s">
        <v>100</v>
      </c>
      <c r="BD5" s="107" t="s">
        <v>93</v>
      </c>
    </row>
    <row r="6" spans="1:56" s="1" customFormat="1" ht="12" customHeight="1">
      <c r="B6" s="21"/>
      <c r="D6" s="28" t="s">
        <v>15</v>
      </c>
      <c r="L6" s="21"/>
      <c r="AZ6" s="107" t="s">
        <v>101</v>
      </c>
      <c r="BA6" s="107" t="s">
        <v>1</v>
      </c>
      <c r="BB6" s="107" t="s">
        <v>1</v>
      </c>
      <c r="BC6" s="107" t="s">
        <v>102</v>
      </c>
      <c r="BD6" s="107" t="s">
        <v>93</v>
      </c>
    </row>
    <row r="7" spans="1:56" s="1" customFormat="1" ht="16.5" customHeight="1">
      <c r="B7" s="21"/>
      <c r="E7" s="282" t="str">
        <f>'Rekapitulácia stavby'!K6</f>
        <v>Budova výpravne Jurajov dvor-sanácia sociálnych zariadení-2.etapa</v>
      </c>
      <c r="F7" s="283"/>
      <c r="G7" s="283"/>
      <c r="H7" s="283"/>
      <c r="L7" s="21"/>
      <c r="AZ7" s="107" t="s">
        <v>103</v>
      </c>
      <c r="BA7" s="107" t="s">
        <v>1</v>
      </c>
      <c r="BB7" s="107" t="s">
        <v>1</v>
      </c>
      <c r="BC7" s="107" t="s">
        <v>104</v>
      </c>
      <c r="BD7" s="107" t="s">
        <v>93</v>
      </c>
    </row>
    <row r="8" spans="1:56" s="2" customFormat="1" ht="12" customHeight="1">
      <c r="A8" s="35"/>
      <c r="B8" s="36"/>
      <c r="C8" s="35"/>
      <c r="D8" s="28" t="s">
        <v>105</v>
      </c>
      <c r="E8" s="35"/>
      <c r="F8" s="35"/>
      <c r="G8" s="35"/>
      <c r="H8" s="35"/>
      <c r="I8" s="35"/>
      <c r="J8" s="35"/>
      <c r="K8" s="35"/>
      <c r="L8" s="48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7" t="s">
        <v>106</v>
      </c>
      <c r="BA8" s="107" t="s">
        <v>1</v>
      </c>
      <c r="BB8" s="107" t="s">
        <v>1</v>
      </c>
      <c r="BC8" s="107" t="s">
        <v>107</v>
      </c>
      <c r="BD8" s="107" t="s">
        <v>93</v>
      </c>
    </row>
    <row r="9" spans="1:56" s="2" customFormat="1" ht="30" customHeight="1">
      <c r="A9" s="35"/>
      <c r="B9" s="36"/>
      <c r="C9" s="35"/>
      <c r="D9" s="35"/>
      <c r="E9" s="271"/>
      <c r="F9" s="284"/>
      <c r="G9" s="284"/>
      <c r="H9" s="284"/>
      <c r="I9" s="35"/>
      <c r="J9" s="35"/>
      <c r="K9" s="35"/>
      <c r="L9" s="48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7" t="s">
        <v>108</v>
      </c>
      <c r="BA9" s="107" t="s">
        <v>1</v>
      </c>
      <c r="BB9" s="107" t="s">
        <v>1</v>
      </c>
      <c r="BC9" s="107" t="s">
        <v>109</v>
      </c>
      <c r="BD9" s="107" t="s">
        <v>93</v>
      </c>
    </row>
    <row r="10" spans="1:5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8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8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36"/>
      <c r="C12" s="35"/>
      <c r="D12" s="28" t="s">
        <v>18</v>
      </c>
      <c r="E12" s="35"/>
      <c r="F12" s="26" t="s">
        <v>110</v>
      </c>
      <c r="G12" s="35"/>
      <c r="H12" s="35"/>
      <c r="I12" s="28" t="s">
        <v>20</v>
      </c>
      <c r="J12" s="61">
        <f>'Rekapitulácia stavby'!AN8</f>
        <v>44508</v>
      </c>
      <c r="K12" s="35"/>
      <c r="L12" s="48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8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36"/>
      <c r="C14" s="35"/>
      <c r="D14" s="28" t="s">
        <v>21</v>
      </c>
      <c r="E14" s="35"/>
      <c r="F14" s="35"/>
      <c r="G14" s="35"/>
      <c r="H14" s="35"/>
      <c r="I14" s="28" t="s">
        <v>22</v>
      </c>
      <c r="J14" s="26" t="s">
        <v>1</v>
      </c>
      <c r="K14" s="35"/>
      <c r="L14" s="48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36"/>
      <c r="C15" s="35"/>
      <c r="D15" s="35"/>
      <c r="E15" s="26" t="s">
        <v>111</v>
      </c>
      <c r="F15" s="35"/>
      <c r="G15" s="35"/>
      <c r="H15" s="35"/>
      <c r="I15" s="28" t="s">
        <v>23</v>
      </c>
      <c r="J15" s="26" t="s">
        <v>1</v>
      </c>
      <c r="K15" s="35"/>
      <c r="L15" s="48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8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24</v>
      </c>
      <c r="E17" s="35"/>
      <c r="F17" s="35"/>
      <c r="G17" s="35"/>
      <c r="H17" s="35"/>
      <c r="I17" s="28" t="s">
        <v>22</v>
      </c>
      <c r="J17" s="29" t="str">
        <f>'Rekapitulácia stavby'!AN13</f>
        <v>Vyplň údaj</v>
      </c>
      <c r="K17" s="35"/>
      <c r="L17" s="48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85" t="str">
        <f>'Rekapitulácia stavby'!E14</f>
        <v>Vyplň údaj</v>
      </c>
      <c r="F18" s="249"/>
      <c r="G18" s="249"/>
      <c r="H18" s="249"/>
      <c r="I18" s="28" t="s">
        <v>23</v>
      </c>
      <c r="J18" s="29" t="str">
        <f>'Rekapitulácia stavby'!AN14</f>
        <v>Vyplň údaj</v>
      </c>
      <c r="K18" s="35"/>
      <c r="L18" s="48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8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26</v>
      </c>
      <c r="E20" s="35"/>
      <c r="F20" s="35"/>
      <c r="G20" s="35"/>
      <c r="H20" s="35"/>
      <c r="I20" s="28" t="s">
        <v>22</v>
      </c>
      <c r="J20" s="26" t="s">
        <v>1</v>
      </c>
      <c r="K20" s="35"/>
      <c r="L20" s="48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112</v>
      </c>
      <c r="F21" s="35"/>
      <c r="G21" s="35"/>
      <c r="H21" s="35"/>
      <c r="I21" s="28" t="s">
        <v>23</v>
      </c>
      <c r="J21" s="26" t="s">
        <v>1</v>
      </c>
      <c r="K21" s="35"/>
      <c r="L21" s="48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8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28</v>
      </c>
      <c r="E23" s="35"/>
      <c r="F23" s="35"/>
      <c r="G23" s="35"/>
      <c r="H23" s="35"/>
      <c r="I23" s="28" t="s">
        <v>22</v>
      </c>
      <c r="J23" s="26" t="s">
        <v>1</v>
      </c>
      <c r="K23" s="35"/>
      <c r="L23" s="48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113</v>
      </c>
      <c r="F24" s="35"/>
      <c r="G24" s="35"/>
      <c r="H24" s="35"/>
      <c r="I24" s="28" t="s">
        <v>23</v>
      </c>
      <c r="J24" s="26" t="s">
        <v>1</v>
      </c>
      <c r="K24" s="35"/>
      <c r="L24" s="48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8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29</v>
      </c>
      <c r="E26" s="35"/>
      <c r="F26" s="35"/>
      <c r="G26" s="35"/>
      <c r="H26" s="35"/>
      <c r="I26" s="35"/>
      <c r="J26" s="35"/>
      <c r="K26" s="35"/>
      <c r="L26" s="48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3" t="s">
        <v>1</v>
      </c>
      <c r="F27" s="253"/>
      <c r="G27" s="253"/>
      <c r="H27" s="253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8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72"/>
      <c r="E29" s="72"/>
      <c r="F29" s="72"/>
      <c r="G29" s="72"/>
      <c r="H29" s="72"/>
      <c r="I29" s="72"/>
      <c r="J29" s="72"/>
      <c r="K29" s="72"/>
      <c r="L29" s="48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114</v>
      </c>
      <c r="E30" s="35"/>
      <c r="F30" s="35"/>
      <c r="G30" s="35"/>
      <c r="H30" s="35"/>
      <c r="I30" s="35"/>
      <c r="J30" s="34">
        <f>J96</f>
        <v>0</v>
      </c>
      <c r="K30" s="35"/>
      <c r="L30" s="48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85</v>
      </c>
      <c r="E31" s="35"/>
      <c r="F31" s="35"/>
      <c r="G31" s="35"/>
      <c r="H31" s="35"/>
      <c r="I31" s="35"/>
      <c r="J31" s="34">
        <f>J113</f>
        <v>0</v>
      </c>
      <c r="K31" s="35"/>
      <c r="L31" s="48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6"/>
      <c r="C32" s="35"/>
      <c r="D32" s="112" t="s">
        <v>32</v>
      </c>
      <c r="E32" s="35"/>
      <c r="F32" s="35"/>
      <c r="G32" s="35"/>
      <c r="H32" s="35"/>
      <c r="I32" s="35"/>
      <c r="J32" s="77">
        <f>ROUND(J30 + J31, 2)</f>
        <v>0</v>
      </c>
      <c r="K32" s="35"/>
      <c r="L32" s="48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6"/>
      <c r="C33" s="35"/>
      <c r="D33" s="72"/>
      <c r="E33" s="72"/>
      <c r="F33" s="72"/>
      <c r="G33" s="72"/>
      <c r="H33" s="72"/>
      <c r="I33" s="72"/>
      <c r="J33" s="72"/>
      <c r="K33" s="72"/>
      <c r="L33" s="48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6"/>
      <c r="C34" s="35"/>
      <c r="D34" s="35"/>
      <c r="E34" s="35"/>
      <c r="F34" s="39" t="s">
        <v>34</v>
      </c>
      <c r="G34" s="35"/>
      <c r="H34" s="35"/>
      <c r="I34" s="39" t="s">
        <v>33</v>
      </c>
      <c r="J34" s="39" t="s">
        <v>35</v>
      </c>
      <c r="K34" s="35"/>
      <c r="L34" s="48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113" t="s">
        <v>36</v>
      </c>
      <c r="E35" s="41" t="s">
        <v>37</v>
      </c>
      <c r="F35" s="114">
        <f>ROUND((SUM(BE113:BE120) + SUM(BE140:BE807)),  2)</f>
        <v>0</v>
      </c>
      <c r="G35" s="115"/>
      <c r="H35" s="115"/>
      <c r="I35" s="116">
        <v>0.2</v>
      </c>
      <c r="J35" s="114">
        <f>ROUND(((SUM(BE113:BE120) + SUM(BE140:BE807))*I35),  2)</f>
        <v>0</v>
      </c>
      <c r="K35" s="35"/>
      <c r="L35" s="48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35"/>
      <c r="E36" s="41" t="s">
        <v>38</v>
      </c>
      <c r="F36" s="114">
        <f>ROUND((SUM(BF113:BF120) + SUM(BF140:BF807)),  2)</f>
        <v>0</v>
      </c>
      <c r="G36" s="115"/>
      <c r="H36" s="115"/>
      <c r="I36" s="116">
        <v>0.2</v>
      </c>
      <c r="J36" s="114">
        <f>ROUND(((SUM(BF113:BF120) + SUM(BF140:BF807))*I36),  2)</f>
        <v>0</v>
      </c>
      <c r="K36" s="35"/>
      <c r="L36" s="4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6"/>
      <c r="C37" s="35"/>
      <c r="D37" s="35"/>
      <c r="E37" s="28" t="s">
        <v>39</v>
      </c>
      <c r="F37" s="117">
        <f>ROUND((SUM(BG113:BG120) + SUM(BG140:BG807)),  2)</f>
        <v>0</v>
      </c>
      <c r="G37" s="35"/>
      <c r="H37" s="35"/>
      <c r="I37" s="118">
        <v>0.2</v>
      </c>
      <c r="J37" s="117">
        <f>0</f>
        <v>0</v>
      </c>
      <c r="K37" s="35"/>
      <c r="L37" s="4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40</v>
      </c>
      <c r="F38" s="117">
        <f>ROUND((SUM(BH113:BH120) + SUM(BH140:BH807)),  2)</f>
        <v>0</v>
      </c>
      <c r="G38" s="35"/>
      <c r="H38" s="35"/>
      <c r="I38" s="118">
        <v>0.2</v>
      </c>
      <c r="J38" s="117">
        <f>0</f>
        <v>0</v>
      </c>
      <c r="K38" s="35"/>
      <c r="L38" s="48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41" t="s">
        <v>41</v>
      </c>
      <c r="F39" s="114">
        <f>ROUND((SUM(BI113:BI120) + SUM(BI140:BI807)),  2)</f>
        <v>0</v>
      </c>
      <c r="G39" s="115"/>
      <c r="H39" s="115"/>
      <c r="I39" s="116">
        <v>0</v>
      </c>
      <c r="J39" s="114">
        <f>0</f>
        <v>0</v>
      </c>
      <c r="K39" s="35"/>
      <c r="L39" s="48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48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6"/>
      <c r="C41" s="105"/>
      <c r="D41" s="119" t="s">
        <v>42</v>
      </c>
      <c r="E41" s="66"/>
      <c r="F41" s="66"/>
      <c r="G41" s="120" t="s">
        <v>43</v>
      </c>
      <c r="H41" s="121" t="s">
        <v>44</v>
      </c>
      <c r="I41" s="66"/>
      <c r="J41" s="122">
        <f>SUM(J32:J39)</f>
        <v>0</v>
      </c>
      <c r="K41" s="123"/>
      <c r="L41" s="4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8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8"/>
      <c r="D50" s="49" t="s">
        <v>45</v>
      </c>
      <c r="E50" s="50"/>
      <c r="F50" s="50"/>
      <c r="G50" s="49" t="s">
        <v>46</v>
      </c>
      <c r="H50" s="50"/>
      <c r="I50" s="50"/>
      <c r="J50" s="50"/>
      <c r="K50" s="50"/>
      <c r="L50" s="48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36"/>
      <c r="C61" s="35"/>
      <c r="D61" s="51" t="s">
        <v>47</v>
      </c>
      <c r="E61" s="38"/>
      <c r="F61" s="124" t="s">
        <v>48</v>
      </c>
      <c r="G61" s="51" t="s">
        <v>47</v>
      </c>
      <c r="H61" s="38"/>
      <c r="I61" s="38"/>
      <c r="J61" s="125" t="s">
        <v>48</v>
      </c>
      <c r="K61" s="38"/>
      <c r="L61" s="48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36"/>
      <c r="C65" s="35"/>
      <c r="D65" s="49" t="s">
        <v>49</v>
      </c>
      <c r="E65" s="52"/>
      <c r="F65" s="52"/>
      <c r="G65" s="49" t="s">
        <v>50</v>
      </c>
      <c r="H65" s="52"/>
      <c r="I65" s="52"/>
      <c r="J65" s="52"/>
      <c r="K65" s="52"/>
      <c r="L65" s="48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36"/>
      <c r="C76" s="35"/>
      <c r="D76" s="51" t="s">
        <v>47</v>
      </c>
      <c r="E76" s="38"/>
      <c r="F76" s="124" t="s">
        <v>48</v>
      </c>
      <c r="G76" s="51" t="s">
        <v>47</v>
      </c>
      <c r="H76" s="38"/>
      <c r="I76" s="38"/>
      <c r="J76" s="125" t="s">
        <v>48</v>
      </c>
      <c r="K76" s="38"/>
      <c r="L76" s="48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48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48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2" t="s">
        <v>115</v>
      </c>
      <c r="D82" s="35"/>
      <c r="E82" s="35"/>
      <c r="F82" s="35"/>
      <c r="G82" s="35"/>
      <c r="H82" s="35"/>
      <c r="I82" s="35"/>
      <c r="J82" s="35"/>
      <c r="K82" s="35"/>
      <c r="L82" s="48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8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8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5"/>
      <c r="D85" s="35"/>
      <c r="E85" s="282" t="str">
        <f>E7</f>
        <v>Budova výpravne Jurajov dvor-sanácia sociálnych zariadení-2.etapa</v>
      </c>
      <c r="F85" s="283"/>
      <c r="G85" s="283"/>
      <c r="H85" s="283"/>
      <c r="I85" s="35"/>
      <c r="J85" s="35"/>
      <c r="K85" s="35"/>
      <c r="L85" s="48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8" t="s">
        <v>105</v>
      </c>
      <c r="D86" s="35"/>
      <c r="E86" s="35"/>
      <c r="F86" s="35"/>
      <c r="G86" s="35"/>
      <c r="H86" s="35"/>
      <c r="I86" s="35"/>
      <c r="J86" s="35"/>
      <c r="K86" s="35"/>
      <c r="L86" s="48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5"/>
      <c r="D87" s="35"/>
      <c r="E87" s="271">
        <f>E9</f>
        <v>0</v>
      </c>
      <c r="F87" s="284"/>
      <c r="G87" s="284"/>
      <c r="H87" s="284"/>
      <c r="I87" s="35"/>
      <c r="J87" s="35"/>
      <c r="K87" s="35"/>
      <c r="L87" s="48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48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8" t="s">
        <v>18</v>
      </c>
      <c r="D89" s="35"/>
      <c r="E89" s="35"/>
      <c r="F89" s="26" t="str">
        <f>F12</f>
        <v>Bratislava III, Nové Mesto</v>
      </c>
      <c r="G89" s="35"/>
      <c r="H89" s="35"/>
      <c r="I89" s="28" t="s">
        <v>20</v>
      </c>
      <c r="J89" s="61">
        <f>IF(J12="","",J12)</f>
        <v>44508</v>
      </c>
      <c r="K89" s="35"/>
      <c r="L89" s="48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8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28" t="s">
        <v>21</v>
      </c>
      <c r="D91" s="35"/>
      <c r="E91" s="35"/>
      <c r="F91" s="26" t="str">
        <f>E15</f>
        <v>Dopravný podnik Bratislava</v>
      </c>
      <c r="G91" s="35"/>
      <c r="H91" s="35"/>
      <c r="I91" s="28" t="s">
        <v>26</v>
      </c>
      <c r="J91" s="31" t="str">
        <f>E21</f>
        <v>CITYPROJEKT,s.r.o.</v>
      </c>
      <c r="K91" s="35"/>
      <c r="L91" s="48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28" t="s">
        <v>24</v>
      </c>
      <c r="D92" s="35"/>
      <c r="E92" s="35"/>
      <c r="F92" s="26" t="str">
        <f>IF(E18="","",E18)</f>
        <v>Vyplň údaj</v>
      </c>
      <c r="G92" s="35"/>
      <c r="H92" s="35"/>
      <c r="I92" s="28" t="s">
        <v>28</v>
      </c>
      <c r="J92" s="31" t="str">
        <f>E24</f>
        <v>Rosoft,s.r.o.</v>
      </c>
      <c r="K92" s="35"/>
      <c r="L92" s="48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48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26" t="s">
        <v>116</v>
      </c>
      <c r="D94" s="105"/>
      <c r="E94" s="105"/>
      <c r="F94" s="105"/>
      <c r="G94" s="105"/>
      <c r="H94" s="105"/>
      <c r="I94" s="105"/>
      <c r="J94" s="127" t="s">
        <v>117</v>
      </c>
      <c r="K94" s="105"/>
      <c r="L94" s="48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8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28" t="s">
        <v>118</v>
      </c>
      <c r="D96" s="35"/>
      <c r="E96" s="35"/>
      <c r="F96" s="35"/>
      <c r="G96" s="35"/>
      <c r="H96" s="35"/>
      <c r="I96" s="35"/>
      <c r="J96" s="77">
        <f>J140</f>
        <v>0</v>
      </c>
      <c r="K96" s="35"/>
      <c r="L96" s="48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119</v>
      </c>
    </row>
    <row r="97" spans="1:31" s="9" customFormat="1" ht="24.95" customHeight="1">
      <c r="B97" s="129"/>
      <c r="D97" s="130" t="s">
        <v>120</v>
      </c>
      <c r="E97" s="131"/>
      <c r="F97" s="131"/>
      <c r="G97" s="131"/>
      <c r="H97" s="131"/>
      <c r="I97" s="131"/>
      <c r="J97" s="132">
        <f>J141</f>
        <v>0</v>
      </c>
      <c r="L97" s="129"/>
    </row>
    <row r="98" spans="1:31" s="10" customFormat="1" ht="19.899999999999999" customHeight="1">
      <c r="B98" s="133"/>
      <c r="D98" s="134" t="s">
        <v>121</v>
      </c>
      <c r="E98" s="135"/>
      <c r="F98" s="135"/>
      <c r="G98" s="135"/>
      <c r="H98" s="135"/>
      <c r="I98" s="135"/>
      <c r="J98" s="136">
        <f>J142</f>
        <v>0</v>
      </c>
      <c r="L98" s="133"/>
    </row>
    <row r="99" spans="1:31" s="10" customFormat="1" ht="19.899999999999999" customHeight="1">
      <c r="B99" s="133"/>
      <c r="D99" s="134" t="s">
        <v>122</v>
      </c>
      <c r="E99" s="135"/>
      <c r="F99" s="135"/>
      <c r="G99" s="135"/>
      <c r="H99" s="135"/>
      <c r="I99" s="135"/>
      <c r="J99" s="136">
        <f>J284</f>
        <v>0</v>
      </c>
      <c r="L99" s="133"/>
    </row>
    <row r="100" spans="1:31" s="10" customFormat="1" ht="19.899999999999999" customHeight="1">
      <c r="B100" s="133"/>
      <c r="D100" s="134" t="s">
        <v>123</v>
      </c>
      <c r="E100" s="135"/>
      <c r="F100" s="135"/>
      <c r="G100" s="135"/>
      <c r="H100" s="135"/>
      <c r="I100" s="135"/>
      <c r="J100" s="136">
        <f>J411</f>
        <v>0</v>
      </c>
      <c r="L100" s="133"/>
    </row>
    <row r="101" spans="1:31" s="9" customFormat="1" ht="24.95" customHeight="1">
      <c r="B101" s="129"/>
      <c r="D101" s="130" t="s">
        <v>124</v>
      </c>
      <c r="E101" s="131"/>
      <c r="F101" s="131"/>
      <c r="G101" s="131"/>
      <c r="H101" s="131"/>
      <c r="I101" s="131"/>
      <c r="J101" s="132">
        <f>J413</f>
        <v>0</v>
      </c>
      <c r="L101" s="129"/>
    </row>
    <row r="102" spans="1:31" s="10" customFormat="1" ht="19.899999999999999" customHeight="1">
      <c r="B102" s="133"/>
      <c r="D102" s="134" t="s">
        <v>125</v>
      </c>
      <c r="E102" s="135"/>
      <c r="F102" s="135"/>
      <c r="G102" s="135"/>
      <c r="H102" s="135"/>
      <c r="I102" s="135"/>
      <c r="J102" s="136">
        <f>J414</f>
        <v>0</v>
      </c>
      <c r="L102" s="133"/>
    </row>
    <row r="103" spans="1:31" s="10" customFormat="1" ht="19.899999999999999" customHeight="1">
      <c r="B103" s="133"/>
      <c r="D103" s="134" t="s">
        <v>126</v>
      </c>
      <c r="E103" s="135"/>
      <c r="F103" s="135"/>
      <c r="G103" s="135"/>
      <c r="H103" s="135"/>
      <c r="I103" s="135"/>
      <c r="J103" s="136">
        <f>J466</f>
        <v>0</v>
      </c>
      <c r="L103" s="133"/>
    </row>
    <row r="104" spans="1:31" s="10" customFormat="1" ht="19.899999999999999" customHeight="1">
      <c r="B104" s="133"/>
      <c r="D104" s="134" t="s">
        <v>127</v>
      </c>
      <c r="E104" s="135"/>
      <c r="F104" s="135"/>
      <c r="G104" s="135"/>
      <c r="H104" s="135"/>
      <c r="I104" s="135"/>
      <c r="J104" s="136">
        <f>J510</f>
        <v>0</v>
      </c>
      <c r="L104" s="133"/>
    </row>
    <row r="105" spans="1:31" s="10" customFormat="1" ht="19.899999999999999" customHeight="1">
      <c r="B105" s="133"/>
      <c r="D105" s="134" t="s">
        <v>128</v>
      </c>
      <c r="E105" s="135"/>
      <c r="F105" s="135"/>
      <c r="G105" s="135"/>
      <c r="H105" s="135"/>
      <c r="I105" s="135"/>
      <c r="J105" s="136">
        <f>J520</f>
        <v>0</v>
      </c>
      <c r="L105" s="133"/>
    </row>
    <row r="106" spans="1:31" s="10" customFormat="1" ht="19.899999999999999" customHeight="1">
      <c r="B106" s="133"/>
      <c r="D106" s="134" t="s">
        <v>129</v>
      </c>
      <c r="E106" s="135"/>
      <c r="F106" s="135"/>
      <c r="G106" s="135"/>
      <c r="H106" s="135"/>
      <c r="I106" s="135"/>
      <c r="J106" s="136">
        <f>J531</f>
        <v>0</v>
      </c>
      <c r="L106" s="133"/>
    </row>
    <row r="107" spans="1:31" s="10" customFormat="1" ht="19.899999999999999" customHeight="1">
      <c r="B107" s="133"/>
      <c r="D107" s="134" t="s">
        <v>130</v>
      </c>
      <c r="E107" s="135"/>
      <c r="F107" s="135"/>
      <c r="G107" s="135"/>
      <c r="H107" s="135"/>
      <c r="I107" s="135"/>
      <c r="J107" s="136">
        <f>J598</f>
        <v>0</v>
      </c>
      <c r="L107" s="133"/>
    </row>
    <row r="108" spans="1:31" s="9" customFormat="1" ht="24.95" customHeight="1">
      <c r="B108" s="129"/>
      <c r="D108" s="130" t="s">
        <v>131</v>
      </c>
      <c r="E108" s="131"/>
      <c r="F108" s="131"/>
      <c r="G108" s="131"/>
      <c r="H108" s="131"/>
      <c r="I108" s="131"/>
      <c r="J108" s="132">
        <f>J624</f>
        <v>0</v>
      </c>
      <c r="L108" s="129"/>
    </row>
    <row r="109" spans="1:31" s="9" customFormat="1" ht="24.95" customHeight="1">
      <c r="B109" s="129"/>
      <c r="D109" s="130" t="s">
        <v>132</v>
      </c>
      <c r="E109" s="131"/>
      <c r="F109" s="131"/>
      <c r="G109" s="131"/>
      <c r="H109" s="131"/>
      <c r="I109" s="131"/>
      <c r="J109" s="132">
        <f>J728</f>
        <v>0</v>
      </c>
      <c r="L109" s="129"/>
    </row>
    <row r="110" spans="1:31" s="9" customFormat="1" ht="24.95" customHeight="1">
      <c r="B110" s="129"/>
      <c r="D110" s="130" t="s">
        <v>133</v>
      </c>
      <c r="E110" s="131"/>
      <c r="F110" s="131"/>
      <c r="G110" s="131"/>
      <c r="H110" s="131"/>
      <c r="I110" s="131"/>
      <c r="J110" s="132">
        <f>J764</f>
        <v>0</v>
      </c>
      <c r="L110" s="129"/>
    </row>
    <row r="111" spans="1:31" s="2" customFormat="1" ht="21.75" customHeight="1">
      <c r="A111" s="35"/>
      <c r="B111" s="36"/>
      <c r="C111" s="35"/>
      <c r="D111" s="35"/>
      <c r="E111" s="35"/>
      <c r="F111" s="35"/>
      <c r="G111" s="35"/>
      <c r="H111" s="35"/>
      <c r="I111" s="35"/>
      <c r="J111" s="35"/>
      <c r="K111" s="35"/>
      <c r="L111" s="48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48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29.25" customHeight="1">
      <c r="A113" s="35"/>
      <c r="B113" s="36"/>
      <c r="C113" s="128" t="s">
        <v>134</v>
      </c>
      <c r="D113" s="35"/>
      <c r="E113" s="35"/>
      <c r="F113" s="35"/>
      <c r="G113" s="35"/>
      <c r="H113" s="35"/>
      <c r="I113" s="35"/>
      <c r="J113" s="137">
        <f>ROUND(J114 + J115 + J116 + J117 + J118 + J119,2)</f>
        <v>0</v>
      </c>
      <c r="K113" s="35"/>
      <c r="L113" s="48"/>
      <c r="N113" s="138" t="s">
        <v>36</v>
      </c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8" customHeight="1">
      <c r="A114" s="35"/>
      <c r="B114" s="139"/>
      <c r="C114" s="140"/>
      <c r="D114" s="258" t="s">
        <v>135</v>
      </c>
      <c r="E114" s="281"/>
      <c r="F114" s="281"/>
      <c r="G114" s="140"/>
      <c r="H114" s="140"/>
      <c r="I114" s="140"/>
      <c r="J114" s="96">
        <v>0</v>
      </c>
      <c r="K114" s="140"/>
      <c r="L114" s="142"/>
      <c r="M114" s="143"/>
      <c r="N114" s="144" t="s">
        <v>38</v>
      </c>
      <c r="O114" s="143"/>
      <c r="P114" s="143"/>
      <c r="Q114" s="143"/>
      <c r="R114" s="143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5" t="s">
        <v>136</v>
      </c>
      <c r="AZ114" s="143"/>
      <c r="BA114" s="143"/>
      <c r="BB114" s="143"/>
      <c r="BC114" s="143"/>
      <c r="BD114" s="143"/>
      <c r="BE114" s="146">
        <f t="shared" ref="BE114:BE119" si="0">IF(N114="základná",J114,0)</f>
        <v>0</v>
      </c>
      <c r="BF114" s="146">
        <f t="shared" ref="BF114:BF119" si="1">IF(N114="znížená",J114,0)</f>
        <v>0</v>
      </c>
      <c r="BG114" s="146">
        <f t="shared" ref="BG114:BG119" si="2">IF(N114="zákl. prenesená",J114,0)</f>
        <v>0</v>
      </c>
      <c r="BH114" s="146">
        <f t="shared" ref="BH114:BH119" si="3">IF(N114="zníž. prenesená",J114,0)</f>
        <v>0</v>
      </c>
      <c r="BI114" s="146">
        <f t="shared" ref="BI114:BI119" si="4">IF(N114="nulová",J114,0)</f>
        <v>0</v>
      </c>
      <c r="BJ114" s="145" t="s">
        <v>93</v>
      </c>
      <c r="BK114" s="143"/>
      <c r="BL114" s="143"/>
      <c r="BM114" s="143"/>
    </row>
    <row r="115" spans="1:65" s="2" customFormat="1" ht="18" customHeight="1">
      <c r="A115" s="35"/>
      <c r="B115" s="139"/>
      <c r="C115" s="140"/>
      <c r="D115" s="258" t="s">
        <v>137</v>
      </c>
      <c r="E115" s="281"/>
      <c r="F115" s="281"/>
      <c r="G115" s="140"/>
      <c r="H115" s="140"/>
      <c r="I115" s="140"/>
      <c r="J115" s="96">
        <v>0</v>
      </c>
      <c r="K115" s="140"/>
      <c r="L115" s="142"/>
      <c r="M115" s="143"/>
      <c r="N115" s="144" t="s">
        <v>38</v>
      </c>
      <c r="O115" s="143"/>
      <c r="P115" s="143"/>
      <c r="Q115" s="143"/>
      <c r="R115" s="143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5" t="s">
        <v>136</v>
      </c>
      <c r="AZ115" s="143"/>
      <c r="BA115" s="143"/>
      <c r="BB115" s="143"/>
      <c r="BC115" s="143"/>
      <c r="BD115" s="143"/>
      <c r="BE115" s="146">
        <f t="shared" si="0"/>
        <v>0</v>
      </c>
      <c r="BF115" s="146">
        <f t="shared" si="1"/>
        <v>0</v>
      </c>
      <c r="BG115" s="146">
        <f t="shared" si="2"/>
        <v>0</v>
      </c>
      <c r="BH115" s="146">
        <f t="shared" si="3"/>
        <v>0</v>
      </c>
      <c r="BI115" s="146">
        <f t="shared" si="4"/>
        <v>0</v>
      </c>
      <c r="BJ115" s="145" t="s">
        <v>93</v>
      </c>
      <c r="BK115" s="143"/>
      <c r="BL115" s="143"/>
      <c r="BM115" s="143"/>
    </row>
    <row r="116" spans="1:65" s="2" customFormat="1" ht="18" customHeight="1">
      <c r="A116" s="35"/>
      <c r="B116" s="139"/>
      <c r="C116" s="140"/>
      <c r="D116" s="258" t="s">
        <v>138</v>
      </c>
      <c r="E116" s="281"/>
      <c r="F116" s="281"/>
      <c r="G116" s="140"/>
      <c r="H116" s="140"/>
      <c r="I116" s="140"/>
      <c r="J116" s="96">
        <v>0</v>
      </c>
      <c r="K116" s="140"/>
      <c r="L116" s="142"/>
      <c r="M116" s="143"/>
      <c r="N116" s="144" t="s">
        <v>38</v>
      </c>
      <c r="O116" s="143"/>
      <c r="P116" s="143"/>
      <c r="Q116" s="143"/>
      <c r="R116" s="143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5" t="s">
        <v>136</v>
      </c>
      <c r="AZ116" s="143"/>
      <c r="BA116" s="143"/>
      <c r="BB116" s="143"/>
      <c r="BC116" s="143"/>
      <c r="BD116" s="143"/>
      <c r="BE116" s="146">
        <f t="shared" si="0"/>
        <v>0</v>
      </c>
      <c r="BF116" s="146">
        <f t="shared" si="1"/>
        <v>0</v>
      </c>
      <c r="BG116" s="146">
        <f t="shared" si="2"/>
        <v>0</v>
      </c>
      <c r="BH116" s="146">
        <f t="shared" si="3"/>
        <v>0</v>
      </c>
      <c r="BI116" s="146">
        <f t="shared" si="4"/>
        <v>0</v>
      </c>
      <c r="BJ116" s="145" t="s">
        <v>93</v>
      </c>
      <c r="BK116" s="143"/>
      <c r="BL116" s="143"/>
      <c r="BM116" s="143"/>
    </row>
    <row r="117" spans="1:65" s="2" customFormat="1" ht="18" customHeight="1">
      <c r="A117" s="35"/>
      <c r="B117" s="139"/>
      <c r="C117" s="140"/>
      <c r="D117" s="258" t="s">
        <v>139</v>
      </c>
      <c r="E117" s="281"/>
      <c r="F117" s="281"/>
      <c r="G117" s="140"/>
      <c r="H117" s="140"/>
      <c r="I117" s="140"/>
      <c r="J117" s="96">
        <v>0</v>
      </c>
      <c r="K117" s="140"/>
      <c r="L117" s="142"/>
      <c r="M117" s="143"/>
      <c r="N117" s="144" t="s">
        <v>38</v>
      </c>
      <c r="O117" s="143"/>
      <c r="P117" s="143"/>
      <c r="Q117" s="143"/>
      <c r="R117" s="143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5" t="s">
        <v>136</v>
      </c>
      <c r="AZ117" s="143"/>
      <c r="BA117" s="143"/>
      <c r="BB117" s="143"/>
      <c r="BC117" s="143"/>
      <c r="BD117" s="143"/>
      <c r="BE117" s="146">
        <f t="shared" si="0"/>
        <v>0</v>
      </c>
      <c r="BF117" s="146">
        <f t="shared" si="1"/>
        <v>0</v>
      </c>
      <c r="BG117" s="146">
        <f t="shared" si="2"/>
        <v>0</v>
      </c>
      <c r="BH117" s="146">
        <f t="shared" si="3"/>
        <v>0</v>
      </c>
      <c r="BI117" s="146">
        <f t="shared" si="4"/>
        <v>0</v>
      </c>
      <c r="BJ117" s="145" t="s">
        <v>93</v>
      </c>
      <c r="BK117" s="143"/>
      <c r="BL117" s="143"/>
      <c r="BM117" s="143"/>
    </row>
    <row r="118" spans="1:65" s="2" customFormat="1" ht="18" customHeight="1">
      <c r="A118" s="35"/>
      <c r="B118" s="139"/>
      <c r="C118" s="140"/>
      <c r="D118" s="258" t="s">
        <v>140</v>
      </c>
      <c r="E118" s="281"/>
      <c r="F118" s="281"/>
      <c r="G118" s="140"/>
      <c r="H118" s="140"/>
      <c r="I118" s="140"/>
      <c r="J118" s="96">
        <v>0</v>
      </c>
      <c r="K118" s="140"/>
      <c r="L118" s="142"/>
      <c r="M118" s="143"/>
      <c r="N118" s="144" t="s">
        <v>38</v>
      </c>
      <c r="O118" s="143"/>
      <c r="P118" s="143"/>
      <c r="Q118" s="143"/>
      <c r="R118" s="143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5" t="s">
        <v>136</v>
      </c>
      <c r="AZ118" s="143"/>
      <c r="BA118" s="143"/>
      <c r="BB118" s="143"/>
      <c r="BC118" s="143"/>
      <c r="BD118" s="143"/>
      <c r="BE118" s="146">
        <f t="shared" si="0"/>
        <v>0</v>
      </c>
      <c r="BF118" s="146">
        <f t="shared" si="1"/>
        <v>0</v>
      </c>
      <c r="BG118" s="146">
        <f t="shared" si="2"/>
        <v>0</v>
      </c>
      <c r="BH118" s="146">
        <f t="shared" si="3"/>
        <v>0</v>
      </c>
      <c r="BI118" s="146">
        <f t="shared" si="4"/>
        <v>0</v>
      </c>
      <c r="BJ118" s="145" t="s">
        <v>93</v>
      </c>
      <c r="BK118" s="143"/>
      <c r="BL118" s="143"/>
      <c r="BM118" s="143"/>
    </row>
    <row r="119" spans="1:65" s="2" customFormat="1" ht="18" customHeight="1">
      <c r="A119" s="35"/>
      <c r="B119" s="139"/>
      <c r="C119" s="140"/>
      <c r="D119" s="141" t="s">
        <v>141</v>
      </c>
      <c r="E119" s="140"/>
      <c r="F119" s="140"/>
      <c r="G119" s="140"/>
      <c r="H119" s="140"/>
      <c r="I119" s="140"/>
      <c r="J119" s="96">
        <f>ROUND(J30*T119,2)</f>
        <v>0</v>
      </c>
      <c r="K119" s="140"/>
      <c r="L119" s="142"/>
      <c r="M119" s="143"/>
      <c r="N119" s="144" t="s">
        <v>38</v>
      </c>
      <c r="O119" s="143"/>
      <c r="P119" s="143"/>
      <c r="Q119" s="143"/>
      <c r="R119" s="143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5" t="s">
        <v>142</v>
      </c>
      <c r="AZ119" s="143"/>
      <c r="BA119" s="143"/>
      <c r="BB119" s="143"/>
      <c r="BC119" s="143"/>
      <c r="BD119" s="143"/>
      <c r="BE119" s="146">
        <f t="shared" si="0"/>
        <v>0</v>
      </c>
      <c r="BF119" s="146">
        <f t="shared" si="1"/>
        <v>0</v>
      </c>
      <c r="BG119" s="146">
        <f t="shared" si="2"/>
        <v>0</v>
      </c>
      <c r="BH119" s="146">
        <f t="shared" si="3"/>
        <v>0</v>
      </c>
      <c r="BI119" s="146">
        <f t="shared" si="4"/>
        <v>0</v>
      </c>
      <c r="BJ119" s="145" t="s">
        <v>93</v>
      </c>
      <c r="BK119" s="143"/>
      <c r="BL119" s="143"/>
      <c r="BM119" s="143"/>
    </row>
    <row r="120" spans="1:65" s="2" customForma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48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29.25" customHeight="1">
      <c r="A121" s="35"/>
      <c r="B121" s="36"/>
      <c r="C121" s="104" t="s">
        <v>90</v>
      </c>
      <c r="D121" s="105"/>
      <c r="E121" s="105"/>
      <c r="F121" s="105"/>
      <c r="G121" s="105"/>
      <c r="H121" s="105"/>
      <c r="I121" s="105"/>
      <c r="J121" s="106">
        <f>ROUND(J96+J113,2)</f>
        <v>0</v>
      </c>
      <c r="K121" s="105"/>
      <c r="L121" s="48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6.95" customHeight="1">
      <c r="A122" s="35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48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6" spans="1:65" s="2" customFormat="1" ht="6.95" customHeight="1">
      <c r="A126" s="35"/>
      <c r="B126" s="55"/>
      <c r="C126" s="56"/>
      <c r="D126" s="56"/>
      <c r="E126" s="56"/>
      <c r="F126" s="56"/>
      <c r="G126" s="56"/>
      <c r="H126" s="56"/>
      <c r="I126" s="56"/>
      <c r="J126" s="56"/>
      <c r="K126" s="56"/>
      <c r="L126" s="48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24.95" customHeight="1">
      <c r="A127" s="35"/>
      <c r="B127" s="36"/>
      <c r="C127" s="22" t="s">
        <v>143</v>
      </c>
      <c r="D127" s="35"/>
      <c r="E127" s="35"/>
      <c r="F127" s="35"/>
      <c r="G127" s="35"/>
      <c r="H127" s="35"/>
      <c r="I127" s="35"/>
      <c r="J127" s="35"/>
      <c r="K127" s="35"/>
      <c r="L127" s="48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6.9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8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15</v>
      </c>
      <c r="D129" s="35"/>
      <c r="E129" s="35"/>
      <c r="F129" s="35"/>
      <c r="G129" s="35"/>
      <c r="H129" s="35"/>
      <c r="I129" s="35"/>
      <c r="J129" s="35"/>
      <c r="K129" s="35"/>
      <c r="L129" s="48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6.5" customHeight="1">
      <c r="A130" s="35"/>
      <c r="B130" s="36"/>
      <c r="C130" s="35"/>
      <c r="D130" s="35"/>
      <c r="E130" s="282" t="str">
        <f>E7</f>
        <v>Budova výpravne Jurajov dvor-sanácia sociálnych zariadení-2.etapa</v>
      </c>
      <c r="F130" s="283"/>
      <c r="G130" s="283"/>
      <c r="H130" s="283"/>
      <c r="I130" s="35"/>
      <c r="J130" s="35"/>
      <c r="K130" s="35"/>
      <c r="L130" s="48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2" customHeight="1">
      <c r="A131" s="35"/>
      <c r="B131" s="36"/>
      <c r="C131" s="28" t="s">
        <v>105</v>
      </c>
      <c r="D131" s="35"/>
      <c r="E131" s="35"/>
      <c r="F131" s="35"/>
      <c r="G131" s="35"/>
      <c r="H131" s="35"/>
      <c r="I131" s="35"/>
      <c r="J131" s="35"/>
      <c r="K131" s="35"/>
      <c r="L131" s="48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30" customHeight="1">
      <c r="A132" s="35"/>
      <c r="B132" s="36"/>
      <c r="C132" s="35"/>
      <c r="D132" s="35"/>
      <c r="E132" s="271">
        <f>E9</f>
        <v>0</v>
      </c>
      <c r="F132" s="284"/>
      <c r="G132" s="284"/>
      <c r="H132" s="284"/>
      <c r="I132" s="35"/>
      <c r="J132" s="35"/>
      <c r="K132" s="35"/>
      <c r="L132" s="48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6.9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8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2" customHeight="1">
      <c r="A134" s="35"/>
      <c r="B134" s="36"/>
      <c r="C134" s="28" t="s">
        <v>18</v>
      </c>
      <c r="D134" s="35"/>
      <c r="E134" s="35"/>
      <c r="F134" s="26" t="str">
        <f>F12</f>
        <v>Bratislava III, Nové Mesto</v>
      </c>
      <c r="G134" s="35"/>
      <c r="H134" s="35"/>
      <c r="I134" s="28" t="s">
        <v>20</v>
      </c>
      <c r="J134" s="61">
        <f>IF(J12="","",J12)</f>
        <v>44508</v>
      </c>
      <c r="K134" s="35"/>
      <c r="L134" s="48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6.95" customHeight="1">
      <c r="A135" s="35"/>
      <c r="B135" s="36"/>
      <c r="C135" s="35"/>
      <c r="D135" s="35"/>
      <c r="E135" s="35"/>
      <c r="F135" s="35"/>
      <c r="G135" s="35"/>
      <c r="H135" s="35"/>
      <c r="I135" s="35"/>
      <c r="J135" s="35"/>
      <c r="K135" s="35"/>
      <c r="L135" s="48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5.2" customHeight="1">
      <c r="A136" s="35"/>
      <c r="B136" s="36"/>
      <c r="C136" s="28" t="s">
        <v>21</v>
      </c>
      <c r="D136" s="35"/>
      <c r="E136" s="35"/>
      <c r="F136" s="26" t="str">
        <f>E15</f>
        <v>Dopravný podnik Bratislava</v>
      </c>
      <c r="G136" s="35"/>
      <c r="H136" s="35"/>
      <c r="I136" s="28" t="s">
        <v>26</v>
      </c>
      <c r="J136" s="31" t="str">
        <f>E21</f>
        <v>CITYPROJEKT,s.r.o.</v>
      </c>
      <c r="K136" s="35"/>
      <c r="L136" s="48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2" customFormat="1" ht="15.2" customHeight="1">
      <c r="A137" s="35"/>
      <c r="B137" s="36"/>
      <c r="C137" s="28" t="s">
        <v>24</v>
      </c>
      <c r="D137" s="35"/>
      <c r="E137" s="35"/>
      <c r="F137" s="26" t="str">
        <f>IF(E18="","",E18)</f>
        <v>Vyplň údaj</v>
      </c>
      <c r="G137" s="35"/>
      <c r="H137" s="35"/>
      <c r="I137" s="28" t="s">
        <v>28</v>
      </c>
      <c r="J137" s="31" t="str">
        <f>E24</f>
        <v>Rosoft,s.r.o.</v>
      </c>
      <c r="K137" s="35"/>
      <c r="L137" s="48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5" s="2" customFormat="1" ht="10.35" customHeight="1">
      <c r="A138" s="35"/>
      <c r="B138" s="36"/>
      <c r="C138" s="35"/>
      <c r="D138" s="35"/>
      <c r="E138" s="35"/>
      <c r="F138" s="35"/>
      <c r="G138" s="35"/>
      <c r="H138" s="35"/>
      <c r="I138" s="35"/>
      <c r="J138" s="35"/>
      <c r="K138" s="35"/>
      <c r="L138" s="48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65" s="11" customFormat="1" ht="29.25" customHeight="1">
      <c r="A139" s="147"/>
      <c r="B139" s="148"/>
      <c r="C139" s="149" t="s">
        <v>144</v>
      </c>
      <c r="D139" s="150" t="s">
        <v>57</v>
      </c>
      <c r="E139" s="150" t="s">
        <v>53</v>
      </c>
      <c r="F139" s="150" t="s">
        <v>54</v>
      </c>
      <c r="G139" s="150" t="s">
        <v>145</v>
      </c>
      <c r="H139" s="150" t="s">
        <v>146</v>
      </c>
      <c r="I139" s="150" t="s">
        <v>147</v>
      </c>
      <c r="J139" s="151" t="s">
        <v>117</v>
      </c>
      <c r="K139" s="152" t="s">
        <v>148</v>
      </c>
      <c r="L139" s="153"/>
      <c r="M139" s="68" t="s">
        <v>1</v>
      </c>
      <c r="N139" s="69" t="s">
        <v>36</v>
      </c>
      <c r="O139" s="69" t="s">
        <v>149</v>
      </c>
      <c r="P139" s="69" t="s">
        <v>150</v>
      </c>
      <c r="Q139" s="69" t="s">
        <v>151</v>
      </c>
      <c r="R139" s="69" t="s">
        <v>152</v>
      </c>
      <c r="S139" s="69" t="s">
        <v>153</v>
      </c>
      <c r="T139" s="70" t="s">
        <v>154</v>
      </c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</row>
    <row r="140" spans="1:65" s="2" customFormat="1" ht="22.9" customHeight="1">
      <c r="A140" s="35"/>
      <c r="B140" s="36"/>
      <c r="C140" s="75" t="s">
        <v>114</v>
      </c>
      <c r="D140" s="35"/>
      <c r="E140" s="35"/>
      <c r="F140" s="35"/>
      <c r="G140" s="35"/>
      <c r="H140" s="35"/>
      <c r="I140" s="35"/>
      <c r="J140" s="154">
        <f>BK140</f>
        <v>0</v>
      </c>
      <c r="K140" s="35"/>
      <c r="L140" s="36"/>
      <c r="M140" s="71"/>
      <c r="N140" s="62"/>
      <c r="O140" s="72"/>
      <c r="P140" s="155">
        <f>P141+P413+P624+P728+P764</f>
        <v>0</v>
      </c>
      <c r="Q140" s="72"/>
      <c r="R140" s="155">
        <f>R141+R413+R624+R728+R764</f>
        <v>15.262489329999999</v>
      </c>
      <c r="S140" s="72"/>
      <c r="T140" s="156">
        <f>T141+T413+T624+T728+T764</f>
        <v>19.787233000000004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71</v>
      </c>
      <c r="AU140" s="18" t="s">
        <v>119</v>
      </c>
      <c r="BK140" s="157">
        <f>BK141+BK413+BK624+BK728+BK764</f>
        <v>0</v>
      </c>
    </row>
    <row r="141" spans="1:65" s="12" customFormat="1" ht="25.9" customHeight="1">
      <c r="B141" s="158"/>
      <c r="D141" s="159" t="s">
        <v>71</v>
      </c>
      <c r="E141" s="160" t="s">
        <v>155</v>
      </c>
      <c r="F141" s="160" t="s">
        <v>156</v>
      </c>
      <c r="I141" s="161"/>
      <c r="J141" s="162">
        <f>BK141</f>
        <v>0</v>
      </c>
      <c r="L141" s="158"/>
      <c r="M141" s="163"/>
      <c r="N141" s="164"/>
      <c r="O141" s="164"/>
      <c r="P141" s="165">
        <f>P142+P284+P411</f>
        <v>0</v>
      </c>
      <c r="Q141" s="164"/>
      <c r="R141" s="165">
        <f>R142+R284+R411</f>
        <v>5.4483942899999995</v>
      </c>
      <c r="S141" s="164"/>
      <c r="T141" s="166">
        <f>T142+T284+T411</f>
        <v>19.687228000000005</v>
      </c>
      <c r="AR141" s="159" t="s">
        <v>80</v>
      </c>
      <c r="AT141" s="167" t="s">
        <v>71</v>
      </c>
      <c r="AU141" s="167" t="s">
        <v>72</v>
      </c>
      <c r="AY141" s="159" t="s">
        <v>157</v>
      </c>
      <c r="BK141" s="168">
        <f>BK142+BK284+BK411</f>
        <v>0</v>
      </c>
    </row>
    <row r="142" spans="1:65" s="12" customFormat="1" ht="22.9" customHeight="1">
      <c r="B142" s="158"/>
      <c r="D142" s="159" t="s">
        <v>71</v>
      </c>
      <c r="E142" s="169" t="s">
        <v>158</v>
      </c>
      <c r="F142" s="169" t="s">
        <v>159</v>
      </c>
      <c r="I142" s="161"/>
      <c r="J142" s="170">
        <f>BK142</f>
        <v>0</v>
      </c>
      <c r="L142" s="158"/>
      <c r="M142" s="163"/>
      <c r="N142" s="164"/>
      <c r="O142" s="164"/>
      <c r="P142" s="165">
        <f>SUM(P143:P283)</f>
        <v>0</v>
      </c>
      <c r="Q142" s="164"/>
      <c r="R142" s="165">
        <f>SUM(R143:R283)</f>
        <v>5.3347320899999993</v>
      </c>
      <c r="S142" s="164"/>
      <c r="T142" s="166">
        <f>SUM(T143:T283)</f>
        <v>0</v>
      </c>
      <c r="AR142" s="159" t="s">
        <v>80</v>
      </c>
      <c r="AT142" s="167" t="s">
        <v>71</v>
      </c>
      <c r="AU142" s="167" t="s">
        <v>80</v>
      </c>
      <c r="AY142" s="159" t="s">
        <v>157</v>
      </c>
      <c r="BK142" s="168">
        <f>SUM(BK143:BK283)</f>
        <v>0</v>
      </c>
    </row>
    <row r="143" spans="1:65" s="2" customFormat="1" ht="37.9" customHeight="1">
      <c r="A143" s="35"/>
      <c r="B143" s="139"/>
      <c r="C143" s="171" t="s">
        <v>80</v>
      </c>
      <c r="D143" s="171" t="s">
        <v>160</v>
      </c>
      <c r="E143" s="172" t="s">
        <v>161</v>
      </c>
      <c r="F143" s="173" t="s">
        <v>162</v>
      </c>
      <c r="G143" s="174" t="s">
        <v>163</v>
      </c>
      <c r="H143" s="175">
        <v>70.930000000000007</v>
      </c>
      <c r="I143" s="176"/>
      <c r="J143" s="177">
        <f>ROUND(I143*H143,2)</f>
        <v>0</v>
      </c>
      <c r="K143" s="178"/>
      <c r="L143" s="36"/>
      <c r="M143" s="179" t="s">
        <v>1</v>
      </c>
      <c r="N143" s="180" t="s">
        <v>38</v>
      </c>
      <c r="O143" s="64"/>
      <c r="P143" s="181">
        <f>O143*H143</f>
        <v>0</v>
      </c>
      <c r="Q143" s="181">
        <v>1.9120000000000002E-2</v>
      </c>
      <c r="R143" s="181">
        <f>Q143*H143</f>
        <v>1.3561816000000002</v>
      </c>
      <c r="S143" s="181">
        <v>0</v>
      </c>
      <c r="T143" s="18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3" t="s">
        <v>164</v>
      </c>
      <c r="AT143" s="183" t="s">
        <v>160</v>
      </c>
      <c r="AU143" s="183" t="s">
        <v>93</v>
      </c>
      <c r="AY143" s="18" t="s">
        <v>157</v>
      </c>
      <c r="BE143" s="100">
        <f>IF(N143="základná",J143,0)</f>
        <v>0</v>
      </c>
      <c r="BF143" s="100">
        <f>IF(N143="znížená",J143,0)</f>
        <v>0</v>
      </c>
      <c r="BG143" s="100">
        <f>IF(N143="zákl. prenesená",J143,0)</f>
        <v>0</v>
      </c>
      <c r="BH143" s="100">
        <f>IF(N143="zníž. prenesená",J143,0)</f>
        <v>0</v>
      </c>
      <c r="BI143" s="100">
        <f>IF(N143="nulová",J143,0)</f>
        <v>0</v>
      </c>
      <c r="BJ143" s="18" t="s">
        <v>93</v>
      </c>
      <c r="BK143" s="100">
        <f>ROUND(I143*H143,2)</f>
        <v>0</v>
      </c>
      <c r="BL143" s="18" t="s">
        <v>164</v>
      </c>
      <c r="BM143" s="183" t="s">
        <v>165</v>
      </c>
    </row>
    <row r="144" spans="1:65" s="13" customFormat="1" ht="22.5">
      <c r="B144" s="184"/>
      <c r="D144" s="185" t="s">
        <v>166</v>
      </c>
      <c r="E144" s="186" t="s">
        <v>1</v>
      </c>
      <c r="F144" s="187" t="s">
        <v>167</v>
      </c>
      <c r="H144" s="186" t="s">
        <v>1</v>
      </c>
      <c r="I144" s="188"/>
      <c r="L144" s="184"/>
      <c r="M144" s="189"/>
      <c r="N144" s="190"/>
      <c r="O144" s="190"/>
      <c r="P144" s="190"/>
      <c r="Q144" s="190"/>
      <c r="R144" s="190"/>
      <c r="S144" s="190"/>
      <c r="T144" s="191"/>
      <c r="AT144" s="186" t="s">
        <v>166</v>
      </c>
      <c r="AU144" s="186" t="s">
        <v>93</v>
      </c>
      <c r="AV144" s="13" t="s">
        <v>80</v>
      </c>
      <c r="AW144" s="13" t="s">
        <v>27</v>
      </c>
      <c r="AX144" s="13" t="s">
        <v>72</v>
      </c>
      <c r="AY144" s="186" t="s">
        <v>157</v>
      </c>
    </row>
    <row r="145" spans="1:65" s="13" customFormat="1">
      <c r="B145" s="184"/>
      <c r="D145" s="185" t="s">
        <v>166</v>
      </c>
      <c r="E145" s="186" t="s">
        <v>1</v>
      </c>
      <c r="F145" s="187" t="s">
        <v>168</v>
      </c>
      <c r="H145" s="186" t="s">
        <v>1</v>
      </c>
      <c r="I145" s="188"/>
      <c r="L145" s="184"/>
      <c r="M145" s="189"/>
      <c r="N145" s="190"/>
      <c r="O145" s="190"/>
      <c r="P145" s="190"/>
      <c r="Q145" s="190"/>
      <c r="R145" s="190"/>
      <c r="S145" s="190"/>
      <c r="T145" s="191"/>
      <c r="AT145" s="186" t="s">
        <v>166</v>
      </c>
      <c r="AU145" s="186" t="s">
        <v>93</v>
      </c>
      <c r="AV145" s="13" t="s">
        <v>80</v>
      </c>
      <c r="AW145" s="13" t="s">
        <v>27</v>
      </c>
      <c r="AX145" s="13" t="s">
        <v>72</v>
      </c>
      <c r="AY145" s="186" t="s">
        <v>157</v>
      </c>
    </row>
    <row r="146" spans="1:65" s="14" customFormat="1">
      <c r="B146" s="192"/>
      <c r="D146" s="185" t="s">
        <v>166</v>
      </c>
      <c r="E146" s="193" t="s">
        <v>1</v>
      </c>
      <c r="F146" s="194" t="s">
        <v>169</v>
      </c>
      <c r="H146" s="195">
        <v>35.17</v>
      </c>
      <c r="I146" s="196"/>
      <c r="L146" s="192"/>
      <c r="M146" s="197"/>
      <c r="N146" s="198"/>
      <c r="O146" s="198"/>
      <c r="P146" s="198"/>
      <c r="Q146" s="198"/>
      <c r="R146" s="198"/>
      <c r="S146" s="198"/>
      <c r="T146" s="199"/>
      <c r="AT146" s="193" t="s">
        <v>166</v>
      </c>
      <c r="AU146" s="193" t="s">
        <v>93</v>
      </c>
      <c r="AV146" s="14" t="s">
        <v>93</v>
      </c>
      <c r="AW146" s="14" t="s">
        <v>27</v>
      </c>
      <c r="AX146" s="14" t="s">
        <v>72</v>
      </c>
      <c r="AY146" s="193" t="s">
        <v>157</v>
      </c>
    </row>
    <row r="147" spans="1:65" s="14" customFormat="1">
      <c r="B147" s="192"/>
      <c r="D147" s="185" t="s">
        <v>166</v>
      </c>
      <c r="E147" s="193" t="s">
        <v>1</v>
      </c>
      <c r="F147" s="194" t="s">
        <v>170</v>
      </c>
      <c r="H147" s="195">
        <v>-0.36</v>
      </c>
      <c r="I147" s="196"/>
      <c r="L147" s="192"/>
      <c r="M147" s="197"/>
      <c r="N147" s="198"/>
      <c r="O147" s="198"/>
      <c r="P147" s="198"/>
      <c r="Q147" s="198"/>
      <c r="R147" s="198"/>
      <c r="S147" s="198"/>
      <c r="T147" s="199"/>
      <c r="AT147" s="193" t="s">
        <v>166</v>
      </c>
      <c r="AU147" s="193" t="s">
        <v>93</v>
      </c>
      <c r="AV147" s="14" t="s">
        <v>93</v>
      </c>
      <c r="AW147" s="14" t="s">
        <v>27</v>
      </c>
      <c r="AX147" s="14" t="s">
        <v>72</v>
      </c>
      <c r="AY147" s="193" t="s">
        <v>157</v>
      </c>
    </row>
    <row r="148" spans="1:65" s="13" customFormat="1">
      <c r="B148" s="184"/>
      <c r="D148" s="185" t="s">
        <v>166</v>
      </c>
      <c r="E148" s="186" t="s">
        <v>1</v>
      </c>
      <c r="F148" s="187" t="s">
        <v>171</v>
      </c>
      <c r="H148" s="186" t="s">
        <v>1</v>
      </c>
      <c r="I148" s="188"/>
      <c r="L148" s="184"/>
      <c r="M148" s="189"/>
      <c r="N148" s="190"/>
      <c r="O148" s="190"/>
      <c r="P148" s="190"/>
      <c r="Q148" s="190"/>
      <c r="R148" s="190"/>
      <c r="S148" s="190"/>
      <c r="T148" s="191"/>
      <c r="AT148" s="186" t="s">
        <v>166</v>
      </c>
      <c r="AU148" s="186" t="s">
        <v>93</v>
      </c>
      <c r="AV148" s="13" t="s">
        <v>80</v>
      </c>
      <c r="AW148" s="13" t="s">
        <v>27</v>
      </c>
      <c r="AX148" s="13" t="s">
        <v>72</v>
      </c>
      <c r="AY148" s="186" t="s">
        <v>157</v>
      </c>
    </row>
    <row r="149" spans="1:65" s="14" customFormat="1">
      <c r="B149" s="192"/>
      <c r="D149" s="185" t="s">
        <v>166</v>
      </c>
      <c r="E149" s="193" t="s">
        <v>1</v>
      </c>
      <c r="F149" s="194" t="s">
        <v>172</v>
      </c>
      <c r="H149" s="195">
        <v>36.119999999999997</v>
      </c>
      <c r="I149" s="196"/>
      <c r="L149" s="192"/>
      <c r="M149" s="197"/>
      <c r="N149" s="198"/>
      <c r="O149" s="198"/>
      <c r="P149" s="198"/>
      <c r="Q149" s="198"/>
      <c r="R149" s="198"/>
      <c r="S149" s="198"/>
      <c r="T149" s="199"/>
      <c r="AT149" s="193" t="s">
        <v>166</v>
      </c>
      <c r="AU149" s="193" t="s">
        <v>93</v>
      </c>
      <c r="AV149" s="14" t="s">
        <v>93</v>
      </c>
      <c r="AW149" s="14" t="s">
        <v>27</v>
      </c>
      <c r="AX149" s="14" t="s">
        <v>72</v>
      </c>
      <c r="AY149" s="193" t="s">
        <v>157</v>
      </c>
    </row>
    <row r="150" spans="1:65" s="15" customFormat="1">
      <c r="B150" s="200"/>
      <c r="D150" s="185" t="s">
        <v>166</v>
      </c>
      <c r="E150" s="201" t="s">
        <v>108</v>
      </c>
      <c r="F150" s="202" t="s">
        <v>173</v>
      </c>
      <c r="H150" s="203">
        <v>70.930000000000007</v>
      </c>
      <c r="I150" s="204"/>
      <c r="L150" s="200"/>
      <c r="M150" s="205"/>
      <c r="N150" s="206"/>
      <c r="O150" s="206"/>
      <c r="P150" s="206"/>
      <c r="Q150" s="206"/>
      <c r="R150" s="206"/>
      <c r="S150" s="206"/>
      <c r="T150" s="207"/>
      <c r="AT150" s="201" t="s">
        <v>166</v>
      </c>
      <c r="AU150" s="201" t="s">
        <v>93</v>
      </c>
      <c r="AV150" s="15" t="s">
        <v>164</v>
      </c>
      <c r="AW150" s="15" t="s">
        <v>27</v>
      </c>
      <c r="AX150" s="15" t="s">
        <v>80</v>
      </c>
      <c r="AY150" s="201" t="s">
        <v>157</v>
      </c>
    </row>
    <row r="151" spans="1:65" s="2" customFormat="1" ht="24.2" customHeight="1">
      <c r="A151" s="35"/>
      <c r="B151" s="139"/>
      <c r="C151" s="171" t="s">
        <v>93</v>
      </c>
      <c r="D151" s="171" t="s">
        <v>160</v>
      </c>
      <c r="E151" s="172" t="s">
        <v>174</v>
      </c>
      <c r="F151" s="173" t="s">
        <v>175</v>
      </c>
      <c r="G151" s="174" t="s">
        <v>163</v>
      </c>
      <c r="H151" s="175">
        <v>35.465000000000003</v>
      </c>
      <c r="I151" s="176"/>
      <c r="J151" s="177">
        <f>ROUND(I151*H151,2)</f>
        <v>0</v>
      </c>
      <c r="K151" s="178"/>
      <c r="L151" s="36"/>
      <c r="M151" s="179" t="s">
        <v>1</v>
      </c>
      <c r="N151" s="180" t="s">
        <v>38</v>
      </c>
      <c r="O151" s="64"/>
      <c r="P151" s="181">
        <f>O151*H151</f>
        <v>0</v>
      </c>
      <c r="Q151" s="181">
        <v>4.0000000000000002E-4</v>
      </c>
      <c r="R151" s="181">
        <f>Q151*H151</f>
        <v>1.4186000000000002E-2</v>
      </c>
      <c r="S151" s="181">
        <v>0</v>
      </c>
      <c r="T151" s="18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3" t="s">
        <v>164</v>
      </c>
      <c r="AT151" s="183" t="s">
        <v>160</v>
      </c>
      <c r="AU151" s="183" t="s">
        <v>93</v>
      </c>
      <c r="AY151" s="18" t="s">
        <v>157</v>
      </c>
      <c r="BE151" s="100">
        <f>IF(N151="základná",J151,0)</f>
        <v>0</v>
      </c>
      <c r="BF151" s="100">
        <f>IF(N151="znížená",J151,0)</f>
        <v>0</v>
      </c>
      <c r="BG151" s="100">
        <f>IF(N151="zákl. prenesená",J151,0)</f>
        <v>0</v>
      </c>
      <c r="BH151" s="100">
        <f>IF(N151="zníž. prenesená",J151,0)</f>
        <v>0</v>
      </c>
      <c r="BI151" s="100">
        <f>IF(N151="nulová",J151,0)</f>
        <v>0</v>
      </c>
      <c r="BJ151" s="18" t="s">
        <v>93</v>
      </c>
      <c r="BK151" s="100">
        <f>ROUND(I151*H151,2)</f>
        <v>0</v>
      </c>
      <c r="BL151" s="18" t="s">
        <v>164</v>
      </c>
      <c r="BM151" s="183" t="s">
        <v>176</v>
      </c>
    </row>
    <row r="152" spans="1:65" s="14" customFormat="1">
      <c r="B152" s="192"/>
      <c r="D152" s="185" t="s">
        <v>166</v>
      </c>
      <c r="E152" s="193" t="s">
        <v>1</v>
      </c>
      <c r="F152" s="194" t="s">
        <v>177</v>
      </c>
      <c r="H152" s="195">
        <v>35.465000000000003</v>
      </c>
      <c r="I152" s="196"/>
      <c r="L152" s="192"/>
      <c r="M152" s="197"/>
      <c r="N152" s="198"/>
      <c r="O152" s="198"/>
      <c r="P152" s="198"/>
      <c r="Q152" s="198"/>
      <c r="R152" s="198"/>
      <c r="S152" s="198"/>
      <c r="T152" s="199"/>
      <c r="AT152" s="193" t="s">
        <v>166</v>
      </c>
      <c r="AU152" s="193" t="s">
        <v>93</v>
      </c>
      <c r="AV152" s="14" t="s">
        <v>93</v>
      </c>
      <c r="AW152" s="14" t="s">
        <v>27</v>
      </c>
      <c r="AX152" s="14" t="s">
        <v>72</v>
      </c>
      <c r="AY152" s="193" t="s">
        <v>157</v>
      </c>
    </row>
    <row r="153" spans="1:65" s="15" customFormat="1">
      <c r="B153" s="200"/>
      <c r="D153" s="185" t="s">
        <v>166</v>
      </c>
      <c r="E153" s="201" t="s">
        <v>1</v>
      </c>
      <c r="F153" s="202" t="s">
        <v>173</v>
      </c>
      <c r="H153" s="203">
        <v>35.465000000000003</v>
      </c>
      <c r="I153" s="204"/>
      <c r="L153" s="200"/>
      <c r="M153" s="205"/>
      <c r="N153" s="206"/>
      <c r="O153" s="206"/>
      <c r="P153" s="206"/>
      <c r="Q153" s="206"/>
      <c r="R153" s="206"/>
      <c r="S153" s="206"/>
      <c r="T153" s="207"/>
      <c r="AT153" s="201" t="s">
        <v>166</v>
      </c>
      <c r="AU153" s="201" t="s">
        <v>93</v>
      </c>
      <c r="AV153" s="15" t="s">
        <v>164</v>
      </c>
      <c r="AW153" s="15" t="s">
        <v>27</v>
      </c>
      <c r="AX153" s="15" t="s">
        <v>80</v>
      </c>
      <c r="AY153" s="201" t="s">
        <v>157</v>
      </c>
    </row>
    <row r="154" spans="1:65" s="2" customFormat="1" ht="33" customHeight="1">
      <c r="A154" s="35"/>
      <c r="B154" s="139"/>
      <c r="C154" s="171" t="s">
        <v>178</v>
      </c>
      <c r="D154" s="171" t="s">
        <v>160</v>
      </c>
      <c r="E154" s="172" t="s">
        <v>179</v>
      </c>
      <c r="F154" s="173" t="s">
        <v>180</v>
      </c>
      <c r="G154" s="174" t="s">
        <v>163</v>
      </c>
      <c r="H154" s="175">
        <v>117.992</v>
      </c>
      <c r="I154" s="176"/>
      <c r="J154" s="177">
        <f>ROUND(I154*H154,2)</f>
        <v>0</v>
      </c>
      <c r="K154" s="178"/>
      <c r="L154" s="36"/>
      <c r="M154" s="179" t="s">
        <v>1</v>
      </c>
      <c r="N154" s="180" t="s">
        <v>38</v>
      </c>
      <c r="O154" s="64"/>
      <c r="P154" s="181">
        <f>O154*H154</f>
        <v>0</v>
      </c>
      <c r="Q154" s="181">
        <v>1.7239999999999998E-2</v>
      </c>
      <c r="R154" s="181">
        <f>Q154*H154</f>
        <v>2.0341820799999999</v>
      </c>
      <c r="S154" s="181">
        <v>0</v>
      </c>
      <c r="T154" s="18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3" t="s">
        <v>164</v>
      </c>
      <c r="AT154" s="183" t="s">
        <v>160</v>
      </c>
      <c r="AU154" s="183" t="s">
        <v>93</v>
      </c>
      <c r="AY154" s="18" t="s">
        <v>157</v>
      </c>
      <c r="BE154" s="100">
        <f>IF(N154="základná",J154,0)</f>
        <v>0</v>
      </c>
      <c r="BF154" s="100">
        <f>IF(N154="znížená",J154,0)</f>
        <v>0</v>
      </c>
      <c r="BG154" s="100">
        <f>IF(N154="zákl. prenesená",J154,0)</f>
        <v>0</v>
      </c>
      <c r="BH154" s="100">
        <f>IF(N154="zníž. prenesená",J154,0)</f>
        <v>0</v>
      </c>
      <c r="BI154" s="100">
        <f>IF(N154="nulová",J154,0)</f>
        <v>0</v>
      </c>
      <c r="BJ154" s="18" t="s">
        <v>93</v>
      </c>
      <c r="BK154" s="100">
        <f>ROUND(I154*H154,2)</f>
        <v>0</v>
      </c>
      <c r="BL154" s="18" t="s">
        <v>164</v>
      </c>
      <c r="BM154" s="183" t="s">
        <v>181</v>
      </c>
    </row>
    <row r="155" spans="1:65" s="13" customFormat="1" ht="22.5">
      <c r="B155" s="184"/>
      <c r="D155" s="185" t="s">
        <v>166</v>
      </c>
      <c r="E155" s="186" t="s">
        <v>1</v>
      </c>
      <c r="F155" s="187" t="s">
        <v>182</v>
      </c>
      <c r="H155" s="186" t="s">
        <v>1</v>
      </c>
      <c r="I155" s="188"/>
      <c r="L155" s="184"/>
      <c r="M155" s="189"/>
      <c r="N155" s="190"/>
      <c r="O155" s="190"/>
      <c r="P155" s="190"/>
      <c r="Q155" s="190"/>
      <c r="R155" s="190"/>
      <c r="S155" s="190"/>
      <c r="T155" s="191"/>
      <c r="AT155" s="186" t="s">
        <v>166</v>
      </c>
      <c r="AU155" s="186" t="s">
        <v>93</v>
      </c>
      <c r="AV155" s="13" t="s">
        <v>80</v>
      </c>
      <c r="AW155" s="13" t="s">
        <v>27</v>
      </c>
      <c r="AX155" s="13" t="s">
        <v>72</v>
      </c>
      <c r="AY155" s="186" t="s">
        <v>157</v>
      </c>
    </row>
    <row r="156" spans="1:65" s="13" customFormat="1">
      <c r="B156" s="184"/>
      <c r="D156" s="185" t="s">
        <v>166</v>
      </c>
      <c r="E156" s="186" t="s">
        <v>1</v>
      </c>
      <c r="F156" s="187" t="s">
        <v>183</v>
      </c>
      <c r="H156" s="186" t="s">
        <v>1</v>
      </c>
      <c r="I156" s="188"/>
      <c r="L156" s="184"/>
      <c r="M156" s="189"/>
      <c r="N156" s="190"/>
      <c r="O156" s="190"/>
      <c r="P156" s="190"/>
      <c r="Q156" s="190"/>
      <c r="R156" s="190"/>
      <c r="S156" s="190"/>
      <c r="T156" s="191"/>
      <c r="AT156" s="186" t="s">
        <v>166</v>
      </c>
      <c r="AU156" s="186" t="s">
        <v>93</v>
      </c>
      <c r="AV156" s="13" t="s">
        <v>80</v>
      </c>
      <c r="AW156" s="13" t="s">
        <v>27</v>
      </c>
      <c r="AX156" s="13" t="s">
        <v>72</v>
      </c>
      <c r="AY156" s="186" t="s">
        <v>157</v>
      </c>
    </row>
    <row r="157" spans="1:65" s="14" customFormat="1">
      <c r="B157" s="192"/>
      <c r="D157" s="185" t="s">
        <v>166</v>
      </c>
      <c r="E157" s="193" t="s">
        <v>1</v>
      </c>
      <c r="F157" s="194" t="s">
        <v>184</v>
      </c>
      <c r="H157" s="195">
        <v>12.75</v>
      </c>
      <c r="I157" s="196"/>
      <c r="L157" s="192"/>
      <c r="M157" s="197"/>
      <c r="N157" s="198"/>
      <c r="O157" s="198"/>
      <c r="P157" s="198"/>
      <c r="Q157" s="198"/>
      <c r="R157" s="198"/>
      <c r="S157" s="198"/>
      <c r="T157" s="199"/>
      <c r="AT157" s="193" t="s">
        <v>166</v>
      </c>
      <c r="AU157" s="193" t="s">
        <v>93</v>
      </c>
      <c r="AV157" s="14" t="s">
        <v>93</v>
      </c>
      <c r="AW157" s="14" t="s">
        <v>27</v>
      </c>
      <c r="AX157" s="14" t="s">
        <v>72</v>
      </c>
      <c r="AY157" s="193" t="s">
        <v>157</v>
      </c>
    </row>
    <row r="158" spans="1:65" s="14" customFormat="1">
      <c r="B158" s="192"/>
      <c r="D158" s="185" t="s">
        <v>166</v>
      </c>
      <c r="E158" s="193" t="s">
        <v>1</v>
      </c>
      <c r="F158" s="194" t="s">
        <v>185</v>
      </c>
      <c r="H158" s="195">
        <v>-0.75600000000000001</v>
      </c>
      <c r="I158" s="196"/>
      <c r="L158" s="192"/>
      <c r="M158" s="197"/>
      <c r="N158" s="198"/>
      <c r="O158" s="198"/>
      <c r="P158" s="198"/>
      <c r="Q158" s="198"/>
      <c r="R158" s="198"/>
      <c r="S158" s="198"/>
      <c r="T158" s="199"/>
      <c r="AT158" s="193" t="s">
        <v>166</v>
      </c>
      <c r="AU158" s="193" t="s">
        <v>93</v>
      </c>
      <c r="AV158" s="14" t="s">
        <v>93</v>
      </c>
      <c r="AW158" s="14" t="s">
        <v>27</v>
      </c>
      <c r="AX158" s="14" t="s">
        <v>72</v>
      </c>
      <c r="AY158" s="193" t="s">
        <v>157</v>
      </c>
    </row>
    <row r="159" spans="1:65" s="14" customFormat="1">
      <c r="B159" s="192"/>
      <c r="D159" s="185" t="s">
        <v>166</v>
      </c>
      <c r="E159" s="193" t="s">
        <v>1</v>
      </c>
      <c r="F159" s="194" t="s">
        <v>186</v>
      </c>
      <c r="H159" s="195">
        <v>0.49199999999999999</v>
      </c>
      <c r="I159" s="196"/>
      <c r="L159" s="192"/>
      <c r="M159" s="197"/>
      <c r="N159" s="198"/>
      <c r="O159" s="198"/>
      <c r="P159" s="198"/>
      <c r="Q159" s="198"/>
      <c r="R159" s="198"/>
      <c r="S159" s="198"/>
      <c r="T159" s="199"/>
      <c r="AT159" s="193" t="s">
        <v>166</v>
      </c>
      <c r="AU159" s="193" t="s">
        <v>93</v>
      </c>
      <c r="AV159" s="14" t="s">
        <v>93</v>
      </c>
      <c r="AW159" s="14" t="s">
        <v>27</v>
      </c>
      <c r="AX159" s="14" t="s">
        <v>72</v>
      </c>
      <c r="AY159" s="193" t="s">
        <v>157</v>
      </c>
    </row>
    <row r="160" spans="1:65" s="13" customFormat="1">
      <c r="B160" s="184"/>
      <c r="D160" s="185" t="s">
        <v>166</v>
      </c>
      <c r="E160" s="186" t="s">
        <v>1</v>
      </c>
      <c r="F160" s="187" t="s">
        <v>187</v>
      </c>
      <c r="H160" s="186" t="s">
        <v>1</v>
      </c>
      <c r="I160" s="188"/>
      <c r="L160" s="184"/>
      <c r="M160" s="189"/>
      <c r="N160" s="190"/>
      <c r="O160" s="190"/>
      <c r="P160" s="190"/>
      <c r="Q160" s="190"/>
      <c r="R160" s="190"/>
      <c r="S160" s="190"/>
      <c r="T160" s="191"/>
      <c r="AT160" s="186" t="s">
        <v>166</v>
      </c>
      <c r="AU160" s="186" t="s">
        <v>93</v>
      </c>
      <c r="AV160" s="13" t="s">
        <v>80</v>
      </c>
      <c r="AW160" s="13" t="s">
        <v>27</v>
      </c>
      <c r="AX160" s="13" t="s">
        <v>72</v>
      </c>
      <c r="AY160" s="186" t="s">
        <v>157</v>
      </c>
    </row>
    <row r="161" spans="2:51" s="14" customFormat="1">
      <c r="B161" s="192"/>
      <c r="D161" s="185" t="s">
        <v>166</v>
      </c>
      <c r="E161" s="193" t="s">
        <v>1</v>
      </c>
      <c r="F161" s="194" t="s">
        <v>188</v>
      </c>
      <c r="H161" s="195">
        <v>11.9</v>
      </c>
      <c r="I161" s="196"/>
      <c r="L161" s="192"/>
      <c r="M161" s="197"/>
      <c r="N161" s="198"/>
      <c r="O161" s="198"/>
      <c r="P161" s="198"/>
      <c r="Q161" s="198"/>
      <c r="R161" s="198"/>
      <c r="S161" s="198"/>
      <c r="T161" s="199"/>
      <c r="AT161" s="193" t="s">
        <v>166</v>
      </c>
      <c r="AU161" s="193" t="s">
        <v>93</v>
      </c>
      <c r="AV161" s="14" t="s">
        <v>93</v>
      </c>
      <c r="AW161" s="14" t="s">
        <v>27</v>
      </c>
      <c r="AX161" s="14" t="s">
        <v>72</v>
      </c>
      <c r="AY161" s="193" t="s">
        <v>157</v>
      </c>
    </row>
    <row r="162" spans="2:51" s="13" customFormat="1">
      <c r="B162" s="184"/>
      <c r="D162" s="185" t="s">
        <v>166</v>
      </c>
      <c r="E162" s="186" t="s">
        <v>1</v>
      </c>
      <c r="F162" s="187" t="s">
        <v>189</v>
      </c>
      <c r="H162" s="186" t="s">
        <v>1</v>
      </c>
      <c r="I162" s="188"/>
      <c r="L162" s="184"/>
      <c r="M162" s="189"/>
      <c r="N162" s="190"/>
      <c r="O162" s="190"/>
      <c r="P162" s="190"/>
      <c r="Q162" s="190"/>
      <c r="R162" s="190"/>
      <c r="S162" s="190"/>
      <c r="T162" s="191"/>
      <c r="AT162" s="186" t="s">
        <v>166</v>
      </c>
      <c r="AU162" s="186" t="s">
        <v>93</v>
      </c>
      <c r="AV162" s="13" t="s">
        <v>80</v>
      </c>
      <c r="AW162" s="13" t="s">
        <v>27</v>
      </c>
      <c r="AX162" s="13" t="s">
        <v>72</v>
      </c>
      <c r="AY162" s="186" t="s">
        <v>157</v>
      </c>
    </row>
    <row r="163" spans="2:51" s="14" customFormat="1">
      <c r="B163" s="192"/>
      <c r="D163" s="185" t="s">
        <v>166</v>
      </c>
      <c r="E163" s="193" t="s">
        <v>1</v>
      </c>
      <c r="F163" s="194" t="s">
        <v>190</v>
      </c>
      <c r="H163" s="195">
        <v>5.95</v>
      </c>
      <c r="I163" s="196"/>
      <c r="L163" s="192"/>
      <c r="M163" s="197"/>
      <c r="N163" s="198"/>
      <c r="O163" s="198"/>
      <c r="P163" s="198"/>
      <c r="Q163" s="198"/>
      <c r="R163" s="198"/>
      <c r="S163" s="198"/>
      <c r="T163" s="199"/>
      <c r="AT163" s="193" t="s">
        <v>166</v>
      </c>
      <c r="AU163" s="193" t="s">
        <v>93</v>
      </c>
      <c r="AV163" s="14" t="s">
        <v>93</v>
      </c>
      <c r="AW163" s="14" t="s">
        <v>27</v>
      </c>
      <c r="AX163" s="14" t="s">
        <v>72</v>
      </c>
      <c r="AY163" s="193" t="s">
        <v>157</v>
      </c>
    </row>
    <row r="164" spans="2:51" s="13" customFormat="1">
      <c r="B164" s="184"/>
      <c r="D164" s="185" t="s">
        <v>166</v>
      </c>
      <c r="E164" s="186" t="s">
        <v>1</v>
      </c>
      <c r="F164" s="187" t="s">
        <v>191</v>
      </c>
      <c r="H164" s="186" t="s">
        <v>1</v>
      </c>
      <c r="I164" s="188"/>
      <c r="L164" s="184"/>
      <c r="M164" s="189"/>
      <c r="N164" s="190"/>
      <c r="O164" s="190"/>
      <c r="P164" s="190"/>
      <c r="Q164" s="190"/>
      <c r="R164" s="190"/>
      <c r="S164" s="190"/>
      <c r="T164" s="191"/>
      <c r="AT164" s="186" t="s">
        <v>166</v>
      </c>
      <c r="AU164" s="186" t="s">
        <v>93</v>
      </c>
      <c r="AV164" s="13" t="s">
        <v>80</v>
      </c>
      <c r="AW164" s="13" t="s">
        <v>27</v>
      </c>
      <c r="AX164" s="13" t="s">
        <v>72</v>
      </c>
      <c r="AY164" s="186" t="s">
        <v>157</v>
      </c>
    </row>
    <row r="165" spans="2:51" s="14" customFormat="1">
      <c r="B165" s="192"/>
      <c r="D165" s="185" t="s">
        <v>166</v>
      </c>
      <c r="E165" s="193" t="s">
        <v>1</v>
      </c>
      <c r="F165" s="194" t="s">
        <v>192</v>
      </c>
      <c r="H165" s="195">
        <v>22.814</v>
      </c>
      <c r="I165" s="196"/>
      <c r="L165" s="192"/>
      <c r="M165" s="197"/>
      <c r="N165" s="198"/>
      <c r="O165" s="198"/>
      <c r="P165" s="198"/>
      <c r="Q165" s="198"/>
      <c r="R165" s="198"/>
      <c r="S165" s="198"/>
      <c r="T165" s="199"/>
      <c r="AT165" s="193" t="s">
        <v>166</v>
      </c>
      <c r="AU165" s="193" t="s">
        <v>93</v>
      </c>
      <c r="AV165" s="14" t="s">
        <v>93</v>
      </c>
      <c r="AW165" s="14" t="s">
        <v>27</v>
      </c>
      <c r="AX165" s="14" t="s">
        <v>72</v>
      </c>
      <c r="AY165" s="193" t="s">
        <v>157</v>
      </c>
    </row>
    <row r="166" spans="2:51" s="14" customFormat="1">
      <c r="B166" s="192"/>
      <c r="D166" s="185" t="s">
        <v>166</v>
      </c>
      <c r="E166" s="193" t="s">
        <v>1</v>
      </c>
      <c r="F166" s="194" t="s">
        <v>193</v>
      </c>
      <c r="H166" s="195">
        <v>-0.76800000000000002</v>
      </c>
      <c r="I166" s="196"/>
      <c r="L166" s="192"/>
      <c r="M166" s="197"/>
      <c r="N166" s="198"/>
      <c r="O166" s="198"/>
      <c r="P166" s="198"/>
      <c r="Q166" s="198"/>
      <c r="R166" s="198"/>
      <c r="S166" s="198"/>
      <c r="T166" s="199"/>
      <c r="AT166" s="193" t="s">
        <v>166</v>
      </c>
      <c r="AU166" s="193" t="s">
        <v>93</v>
      </c>
      <c r="AV166" s="14" t="s">
        <v>93</v>
      </c>
      <c r="AW166" s="14" t="s">
        <v>27</v>
      </c>
      <c r="AX166" s="14" t="s">
        <v>72</v>
      </c>
      <c r="AY166" s="193" t="s">
        <v>157</v>
      </c>
    </row>
    <row r="167" spans="2:51" s="14" customFormat="1">
      <c r="B167" s="192"/>
      <c r="D167" s="185" t="s">
        <v>166</v>
      </c>
      <c r="E167" s="193" t="s">
        <v>1</v>
      </c>
      <c r="F167" s="194" t="s">
        <v>194</v>
      </c>
      <c r="H167" s="195">
        <v>0.496</v>
      </c>
      <c r="I167" s="196"/>
      <c r="L167" s="192"/>
      <c r="M167" s="197"/>
      <c r="N167" s="198"/>
      <c r="O167" s="198"/>
      <c r="P167" s="198"/>
      <c r="Q167" s="198"/>
      <c r="R167" s="198"/>
      <c r="S167" s="198"/>
      <c r="T167" s="199"/>
      <c r="AT167" s="193" t="s">
        <v>166</v>
      </c>
      <c r="AU167" s="193" t="s">
        <v>93</v>
      </c>
      <c r="AV167" s="14" t="s">
        <v>93</v>
      </c>
      <c r="AW167" s="14" t="s">
        <v>27</v>
      </c>
      <c r="AX167" s="14" t="s">
        <v>72</v>
      </c>
      <c r="AY167" s="193" t="s">
        <v>157</v>
      </c>
    </row>
    <row r="168" spans="2:51" s="13" customFormat="1">
      <c r="B168" s="184"/>
      <c r="D168" s="185" t="s">
        <v>166</v>
      </c>
      <c r="E168" s="186" t="s">
        <v>1</v>
      </c>
      <c r="F168" s="187" t="s">
        <v>195</v>
      </c>
      <c r="H168" s="186" t="s">
        <v>1</v>
      </c>
      <c r="I168" s="188"/>
      <c r="L168" s="184"/>
      <c r="M168" s="189"/>
      <c r="N168" s="190"/>
      <c r="O168" s="190"/>
      <c r="P168" s="190"/>
      <c r="Q168" s="190"/>
      <c r="R168" s="190"/>
      <c r="S168" s="190"/>
      <c r="T168" s="191"/>
      <c r="AT168" s="186" t="s">
        <v>166</v>
      </c>
      <c r="AU168" s="186" t="s">
        <v>93</v>
      </c>
      <c r="AV168" s="13" t="s">
        <v>80</v>
      </c>
      <c r="AW168" s="13" t="s">
        <v>27</v>
      </c>
      <c r="AX168" s="13" t="s">
        <v>72</v>
      </c>
      <c r="AY168" s="186" t="s">
        <v>157</v>
      </c>
    </row>
    <row r="169" spans="2:51" s="14" customFormat="1">
      <c r="B169" s="192"/>
      <c r="D169" s="185" t="s">
        <v>166</v>
      </c>
      <c r="E169" s="193" t="s">
        <v>1</v>
      </c>
      <c r="F169" s="194" t="s">
        <v>196</v>
      </c>
      <c r="H169" s="195">
        <v>7.9050000000000002</v>
      </c>
      <c r="I169" s="196"/>
      <c r="L169" s="192"/>
      <c r="M169" s="197"/>
      <c r="N169" s="198"/>
      <c r="O169" s="198"/>
      <c r="P169" s="198"/>
      <c r="Q169" s="198"/>
      <c r="R169" s="198"/>
      <c r="S169" s="198"/>
      <c r="T169" s="199"/>
      <c r="AT169" s="193" t="s">
        <v>166</v>
      </c>
      <c r="AU169" s="193" t="s">
        <v>93</v>
      </c>
      <c r="AV169" s="14" t="s">
        <v>93</v>
      </c>
      <c r="AW169" s="14" t="s">
        <v>27</v>
      </c>
      <c r="AX169" s="14" t="s">
        <v>72</v>
      </c>
      <c r="AY169" s="193" t="s">
        <v>157</v>
      </c>
    </row>
    <row r="170" spans="2:51" s="16" customFormat="1">
      <c r="B170" s="208"/>
      <c r="D170" s="185" t="s">
        <v>166</v>
      </c>
      <c r="E170" s="209" t="s">
        <v>1</v>
      </c>
      <c r="F170" s="210" t="s">
        <v>197</v>
      </c>
      <c r="H170" s="211">
        <v>60.783000000000001</v>
      </c>
      <c r="I170" s="212"/>
      <c r="L170" s="208"/>
      <c r="M170" s="213"/>
      <c r="N170" s="214"/>
      <c r="O170" s="214"/>
      <c r="P170" s="214"/>
      <c r="Q170" s="214"/>
      <c r="R170" s="214"/>
      <c r="S170" s="214"/>
      <c r="T170" s="215"/>
      <c r="AT170" s="209" t="s">
        <v>166</v>
      </c>
      <c r="AU170" s="209" t="s">
        <v>93</v>
      </c>
      <c r="AV170" s="16" t="s">
        <v>178</v>
      </c>
      <c r="AW170" s="16" t="s">
        <v>27</v>
      </c>
      <c r="AX170" s="16" t="s">
        <v>72</v>
      </c>
      <c r="AY170" s="209" t="s">
        <v>157</v>
      </c>
    </row>
    <row r="171" spans="2:51" s="13" customFormat="1">
      <c r="B171" s="184"/>
      <c r="D171" s="185" t="s">
        <v>166</v>
      </c>
      <c r="E171" s="186" t="s">
        <v>1</v>
      </c>
      <c r="F171" s="187" t="s">
        <v>171</v>
      </c>
      <c r="H171" s="186" t="s">
        <v>1</v>
      </c>
      <c r="I171" s="188"/>
      <c r="L171" s="184"/>
      <c r="M171" s="189"/>
      <c r="N171" s="190"/>
      <c r="O171" s="190"/>
      <c r="P171" s="190"/>
      <c r="Q171" s="190"/>
      <c r="R171" s="190"/>
      <c r="S171" s="190"/>
      <c r="T171" s="191"/>
      <c r="AT171" s="186" t="s">
        <v>166</v>
      </c>
      <c r="AU171" s="186" t="s">
        <v>93</v>
      </c>
      <c r="AV171" s="13" t="s">
        <v>80</v>
      </c>
      <c r="AW171" s="13" t="s">
        <v>27</v>
      </c>
      <c r="AX171" s="13" t="s">
        <v>72</v>
      </c>
      <c r="AY171" s="186" t="s">
        <v>157</v>
      </c>
    </row>
    <row r="172" spans="2:51" s="13" customFormat="1">
      <c r="B172" s="184"/>
      <c r="D172" s="185" t="s">
        <v>166</v>
      </c>
      <c r="E172" s="186" t="s">
        <v>1</v>
      </c>
      <c r="F172" s="187" t="s">
        <v>198</v>
      </c>
      <c r="H172" s="186" t="s">
        <v>1</v>
      </c>
      <c r="I172" s="188"/>
      <c r="L172" s="184"/>
      <c r="M172" s="189"/>
      <c r="N172" s="190"/>
      <c r="O172" s="190"/>
      <c r="P172" s="190"/>
      <c r="Q172" s="190"/>
      <c r="R172" s="190"/>
      <c r="S172" s="190"/>
      <c r="T172" s="191"/>
      <c r="AT172" s="186" t="s">
        <v>166</v>
      </c>
      <c r="AU172" s="186" t="s">
        <v>93</v>
      </c>
      <c r="AV172" s="13" t="s">
        <v>80</v>
      </c>
      <c r="AW172" s="13" t="s">
        <v>27</v>
      </c>
      <c r="AX172" s="13" t="s">
        <v>72</v>
      </c>
      <c r="AY172" s="186" t="s">
        <v>157</v>
      </c>
    </row>
    <row r="173" spans="2:51" s="14" customFormat="1">
      <c r="B173" s="192"/>
      <c r="D173" s="185" t="s">
        <v>166</v>
      </c>
      <c r="E173" s="193" t="s">
        <v>1</v>
      </c>
      <c r="F173" s="194" t="s">
        <v>199</v>
      </c>
      <c r="H173" s="195">
        <v>12.92</v>
      </c>
      <c r="I173" s="196"/>
      <c r="L173" s="192"/>
      <c r="M173" s="197"/>
      <c r="N173" s="198"/>
      <c r="O173" s="198"/>
      <c r="P173" s="198"/>
      <c r="Q173" s="198"/>
      <c r="R173" s="198"/>
      <c r="S173" s="198"/>
      <c r="T173" s="199"/>
      <c r="AT173" s="193" t="s">
        <v>166</v>
      </c>
      <c r="AU173" s="193" t="s">
        <v>93</v>
      </c>
      <c r="AV173" s="14" t="s">
        <v>93</v>
      </c>
      <c r="AW173" s="14" t="s">
        <v>27</v>
      </c>
      <c r="AX173" s="14" t="s">
        <v>72</v>
      </c>
      <c r="AY173" s="193" t="s">
        <v>157</v>
      </c>
    </row>
    <row r="174" spans="2:51" s="14" customFormat="1">
      <c r="B174" s="192"/>
      <c r="D174" s="185" t="s">
        <v>166</v>
      </c>
      <c r="E174" s="193" t="s">
        <v>1</v>
      </c>
      <c r="F174" s="194" t="s">
        <v>185</v>
      </c>
      <c r="H174" s="195">
        <v>-0.75600000000000001</v>
      </c>
      <c r="I174" s="196"/>
      <c r="L174" s="192"/>
      <c r="M174" s="197"/>
      <c r="N174" s="198"/>
      <c r="O174" s="198"/>
      <c r="P174" s="198"/>
      <c r="Q174" s="198"/>
      <c r="R174" s="198"/>
      <c r="S174" s="198"/>
      <c r="T174" s="199"/>
      <c r="AT174" s="193" t="s">
        <v>166</v>
      </c>
      <c r="AU174" s="193" t="s">
        <v>93</v>
      </c>
      <c r="AV174" s="14" t="s">
        <v>93</v>
      </c>
      <c r="AW174" s="14" t="s">
        <v>27</v>
      </c>
      <c r="AX174" s="14" t="s">
        <v>72</v>
      </c>
      <c r="AY174" s="193" t="s">
        <v>157</v>
      </c>
    </row>
    <row r="175" spans="2:51" s="14" customFormat="1">
      <c r="B175" s="192"/>
      <c r="D175" s="185" t="s">
        <v>166</v>
      </c>
      <c r="E175" s="193" t="s">
        <v>1</v>
      </c>
      <c r="F175" s="194" t="s">
        <v>186</v>
      </c>
      <c r="H175" s="195">
        <v>0.49199999999999999</v>
      </c>
      <c r="I175" s="196"/>
      <c r="L175" s="192"/>
      <c r="M175" s="197"/>
      <c r="N175" s="198"/>
      <c r="O175" s="198"/>
      <c r="P175" s="198"/>
      <c r="Q175" s="198"/>
      <c r="R175" s="198"/>
      <c r="S175" s="198"/>
      <c r="T175" s="199"/>
      <c r="AT175" s="193" t="s">
        <v>166</v>
      </c>
      <c r="AU175" s="193" t="s">
        <v>93</v>
      </c>
      <c r="AV175" s="14" t="s">
        <v>93</v>
      </c>
      <c r="AW175" s="14" t="s">
        <v>27</v>
      </c>
      <c r="AX175" s="14" t="s">
        <v>72</v>
      </c>
      <c r="AY175" s="193" t="s">
        <v>157</v>
      </c>
    </row>
    <row r="176" spans="2:51" s="13" customFormat="1">
      <c r="B176" s="184"/>
      <c r="D176" s="185" t="s">
        <v>166</v>
      </c>
      <c r="E176" s="186" t="s">
        <v>1</v>
      </c>
      <c r="F176" s="187" t="s">
        <v>200</v>
      </c>
      <c r="H176" s="186" t="s">
        <v>1</v>
      </c>
      <c r="I176" s="188"/>
      <c r="L176" s="184"/>
      <c r="M176" s="189"/>
      <c r="N176" s="190"/>
      <c r="O176" s="190"/>
      <c r="P176" s="190"/>
      <c r="Q176" s="190"/>
      <c r="R176" s="190"/>
      <c r="S176" s="190"/>
      <c r="T176" s="191"/>
      <c r="AT176" s="186" t="s">
        <v>166</v>
      </c>
      <c r="AU176" s="186" t="s">
        <v>93</v>
      </c>
      <c r="AV176" s="13" t="s">
        <v>80</v>
      </c>
      <c r="AW176" s="13" t="s">
        <v>27</v>
      </c>
      <c r="AX176" s="13" t="s">
        <v>72</v>
      </c>
      <c r="AY176" s="186" t="s">
        <v>157</v>
      </c>
    </row>
    <row r="177" spans="1:65" s="14" customFormat="1">
      <c r="B177" s="192"/>
      <c r="D177" s="185" t="s">
        <v>166</v>
      </c>
      <c r="E177" s="193" t="s">
        <v>1</v>
      </c>
      <c r="F177" s="194" t="s">
        <v>201</v>
      </c>
      <c r="H177" s="195">
        <v>12.07</v>
      </c>
      <c r="I177" s="196"/>
      <c r="L177" s="192"/>
      <c r="M177" s="197"/>
      <c r="N177" s="198"/>
      <c r="O177" s="198"/>
      <c r="P177" s="198"/>
      <c r="Q177" s="198"/>
      <c r="R177" s="198"/>
      <c r="S177" s="198"/>
      <c r="T177" s="199"/>
      <c r="AT177" s="193" t="s">
        <v>166</v>
      </c>
      <c r="AU177" s="193" t="s">
        <v>93</v>
      </c>
      <c r="AV177" s="14" t="s">
        <v>93</v>
      </c>
      <c r="AW177" s="14" t="s">
        <v>27</v>
      </c>
      <c r="AX177" s="14" t="s">
        <v>72</v>
      </c>
      <c r="AY177" s="193" t="s">
        <v>157</v>
      </c>
    </row>
    <row r="178" spans="1:65" s="13" customFormat="1">
      <c r="B178" s="184"/>
      <c r="D178" s="185" t="s">
        <v>166</v>
      </c>
      <c r="E178" s="186" t="s">
        <v>1</v>
      </c>
      <c r="F178" s="187" t="s">
        <v>202</v>
      </c>
      <c r="H178" s="186" t="s">
        <v>1</v>
      </c>
      <c r="I178" s="188"/>
      <c r="L178" s="184"/>
      <c r="M178" s="189"/>
      <c r="N178" s="190"/>
      <c r="O178" s="190"/>
      <c r="P178" s="190"/>
      <c r="Q178" s="190"/>
      <c r="R178" s="190"/>
      <c r="S178" s="190"/>
      <c r="T178" s="191"/>
      <c r="AT178" s="186" t="s">
        <v>166</v>
      </c>
      <c r="AU178" s="186" t="s">
        <v>93</v>
      </c>
      <c r="AV178" s="13" t="s">
        <v>80</v>
      </c>
      <c r="AW178" s="13" t="s">
        <v>27</v>
      </c>
      <c r="AX178" s="13" t="s">
        <v>72</v>
      </c>
      <c r="AY178" s="186" t="s">
        <v>157</v>
      </c>
    </row>
    <row r="179" spans="1:65" s="14" customFormat="1">
      <c r="B179" s="192"/>
      <c r="D179" s="185" t="s">
        <v>166</v>
      </c>
      <c r="E179" s="193" t="s">
        <v>1</v>
      </c>
      <c r="F179" s="194" t="s">
        <v>203</v>
      </c>
      <c r="H179" s="195">
        <v>12.58</v>
      </c>
      <c r="I179" s="196"/>
      <c r="L179" s="192"/>
      <c r="M179" s="197"/>
      <c r="N179" s="198"/>
      <c r="O179" s="198"/>
      <c r="P179" s="198"/>
      <c r="Q179" s="198"/>
      <c r="R179" s="198"/>
      <c r="S179" s="198"/>
      <c r="T179" s="199"/>
      <c r="AT179" s="193" t="s">
        <v>166</v>
      </c>
      <c r="AU179" s="193" t="s">
        <v>93</v>
      </c>
      <c r="AV179" s="14" t="s">
        <v>93</v>
      </c>
      <c r="AW179" s="14" t="s">
        <v>27</v>
      </c>
      <c r="AX179" s="14" t="s">
        <v>72</v>
      </c>
      <c r="AY179" s="193" t="s">
        <v>157</v>
      </c>
    </row>
    <row r="180" spans="1:65" s="14" customFormat="1">
      <c r="B180" s="192"/>
      <c r="D180" s="185" t="s">
        <v>166</v>
      </c>
      <c r="E180" s="193" t="s">
        <v>1</v>
      </c>
      <c r="F180" s="194" t="s">
        <v>193</v>
      </c>
      <c r="H180" s="195">
        <v>-0.76800000000000002</v>
      </c>
      <c r="I180" s="196"/>
      <c r="L180" s="192"/>
      <c r="M180" s="197"/>
      <c r="N180" s="198"/>
      <c r="O180" s="198"/>
      <c r="P180" s="198"/>
      <c r="Q180" s="198"/>
      <c r="R180" s="198"/>
      <c r="S180" s="198"/>
      <c r="T180" s="199"/>
      <c r="AT180" s="193" t="s">
        <v>166</v>
      </c>
      <c r="AU180" s="193" t="s">
        <v>93</v>
      </c>
      <c r="AV180" s="14" t="s">
        <v>93</v>
      </c>
      <c r="AW180" s="14" t="s">
        <v>27</v>
      </c>
      <c r="AX180" s="14" t="s">
        <v>72</v>
      </c>
      <c r="AY180" s="193" t="s">
        <v>157</v>
      </c>
    </row>
    <row r="181" spans="1:65" s="14" customFormat="1">
      <c r="B181" s="192"/>
      <c r="D181" s="185" t="s">
        <v>166</v>
      </c>
      <c r="E181" s="193" t="s">
        <v>1</v>
      </c>
      <c r="F181" s="194" t="s">
        <v>186</v>
      </c>
      <c r="H181" s="195">
        <v>0.49199999999999999</v>
      </c>
      <c r="I181" s="196"/>
      <c r="L181" s="192"/>
      <c r="M181" s="197"/>
      <c r="N181" s="198"/>
      <c r="O181" s="198"/>
      <c r="P181" s="198"/>
      <c r="Q181" s="198"/>
      <c r="R181" s="198"/>
      <c r="S181" s="198"/>
      <c r="T181" s="199"/>
      <c r="AT181" s="193" t="s">
        <v>166</v>
      </c>
      <c r="AU181" s="193" t="s">
        <v>93</v>
      </c>
      <c r="AV181" s="14" t="s">
        <v>93</v>
      </c>
      <c r="AW181" s="14" t="s">
        <v>27</v>
      </c>
      <c r="AX181" s="14" t="s">
        <v>72</v>
      </c>
      <c r="AY181" s="193" t="s">
        <v>157</v>
      </c>
    </row>
    <row r="182" spans="1:65" s="13" customFormat="1">
      <c r="B182" s="184"/>
      <c r="D182" s="185" t="s">
        <v>166</v>
      </c>
      <c r="E182" s="186" t="s">
        <v>1</v>
      </c>
      <c r="F182" s="187" t="s">
        <v>204</v>
      </c>
      <c r="H182" s="186" t="s">
        <v>1</v>
      </c>
      <c r="I182" s="188"/>
      <c r="L182" s="184"/>
      <c r="M182" s="189"/>
      <c r="N182" s="190"/>
      <c r="O182" s="190"/>
      <c r="P182" s="190"/>
      <c r="Q182" s="190"/>
      <c r="R182" s="190"/>
      <c r="S182" s="190"/>
      <c r="T182" s="191"/>
      <c r="AT182" s="186" t="s">
        <v>166</v>
      </c>
      <c r="AU182" s="186" t="s">
        <v>93</v>
      </c>
      <c r="AV182" s="13" t="s">
        <v>80</v>
      </c>
      <c r="AW182" s="13" t="s">
        <v>27</v>
      </c>
      <c r="AX182" s="13" t="s">
        <v>72</v>
      </c>
      <c r="AY182" s="186" t="s">
        <v>157</v>
      </c>
    </row>
    <row r="183" spans="1:65" s="14" customFormat="1">
      <c r="B183" s="192"/>
      <c r="D183" s="185" t="s">
        <v>166</v>
      </c>
      <c r="E183" s="193" t="s">
        <v>1</v>
      </c>
      <c r="F183" s="194" t="s">
        <v>205</v>
      </c>
      <c r="H183" s="195">
        <v>7.9050000000000002</v>
      </c>
      <c r="I183" s="196"/>
      <c r="L183" s="192"/>
      <c r="M183" s="197"/>
      <c r="N183" s="198"/>
      <c r="O183" s="198"/>
      <c r="P183" s="198"/>
      <c r="Q183" s="198"/>
      <c r="R183" s="198"/>
      <c r="S183" s="198"/>
      <c r="T183" s="199"/>
      <c r="AT183" s="193" t="s">
        <v>166</v>
      </c>
      <c r="AU183" s="193" t="s">
        <v>93</v>
      </c>
      <c r="AV183" s="14" t="s">
        <v>93</v>
      </c>
      <c r="AW183" s="14" t="s">
        <v>27</v>
      </c>
      <c r="AX183" s="14" t="s">
        <v>72</v>
      </c>
      <c r="AY183" s="193" t="s">
        <v>157</v>
      </c>
    </row>
    <row r="184" spans="1:65" s="13" customFormat="1">
      <c r="B184" s="184"/>
      <c r="D184" s="185" t="s">
        <v>166</v>
      </c>
      <c r="E184" s="186" t="s">
        <v>1</v>
      </c>
      <c r="F184" s="187" t="s">
        <v>206</v>
      </c>
      <c r="H184" s="186" t="s">
        <v>1</v>
      </c>
      <c r="I184" s="188"/>
      <c r="L184" s="184"/>
      <c r="M184" s="189"/>
      <c r="N184" s="190"/>
      <c r="O184" s="190"/>
      <c r="P184" s="190"/>
      <c r="Q184" s="190"/>
      <c r="R184" s="190"/>
      <c r="S184" s="190"/>
      <c r="T184" s="191"/>
      <c r="AT184" s="186" t="s">
        <v>166</v>
      </c>
      <c r="AU184" s="186" t="s">
        <v>93</v>
      </c>
      <c r="AV184" s="13" t="s">
        <v>80</v>
      </c>
      <c r="AW184" s="13" t="s">
        <v>27</v>
      </c>
      <c r="AX184" s="13" t="s">
        <v>72</v>
      </c>
      <c r="AY184" s="186" t="s">
        <v>157</v>
      </c>
    </row>
    <row r="185" spans="1:65" s="14" customFormat="1">
      <c r="B185" s="192"/>
      <c r="D185" s="185" t="s">
        <v>166</v>
      </c>
      <c r="E185" s="193" t="s">
        <v>1</v>
      </c>
      <c r="F185" s="194" t="s">
        <v>207</v>
      </c>
      <c r="H185" s="195">
        <v>12.273999999999999</v>
      </c>
      <c r="I185" s="196"/>
      <c r="L185" s="192"/>
      <c r="M185" s="197"/>
      <c r="N185" s="198"/>
      <c r="O185" s="198"/>
      <c r="P185" s="198"/>
      <c r="Q185" s="198"/>
      <c r="R185" s="198"/>
      <c r="S185" s="198"/>
      <c r="T185" s="199"/>
      <c r="AT185" s="193" t="s">
        <v>166</v>
      </c>
      <c r="AU185" s="193" t="s">
        <v>93</v>
      </c>
      <c r="AV185" s="14" t="s">
        <v>93</v>
      </c>
      <c r="AW185" s="14" t="s">
        <v>27</v>
      </c>
      <c r="AX185" s="14" t="s">
        <v>72</v>
      </c>
      <c r="AY185" s="193" t="s">
        <v>157</v>
      </c>
    </row>
    <row r="186" spans="1:65" s="15" customFormat="1">
      <c r="B186" s="200"/>
      <c r="D186" s="185" t="s">
        <v>166</v>
      </c>
      <c r="E186" s="201" t="s">
        <v>101</v>
      </c>
      <c r="F186" s="202" t="s">
        <v>173</v>
      </c>
      <c r="H186" s="203">
        <v>117.992</v>
      </c>
      <c r="I186" s="204"/>
      <c r="L186" s="200"/>
      <c r="M186" s="205"/>
      <c r="N186" s="206"/>
      <c r="O186" s="206"/>
      <c r="P186" s="206"/>
      <c r="Q186" s="206"/>
      <c r="R186" s="206"/>
      <c r="S186" s="206"/>
      <c r="T186" s="207"/>
      <c r="AT186" s="201" t="s">
        <v>166</v>
      </c>
      <c r="AU186" s="201" t="s">
        <v>93</v>
      </c>
      <c r="AV186" s="15" t="s">
        <v>164</v>
      </c>
      <c r="AW186" s="15" t="s">
        <v>27</v>
      </c>
      <c r="AX186" s="15" t="s">
        <v>80</v>
      </c>
      <c r="AY186" s="201" t="s">
        <v>157</v>
      </c>
    </row>
    <row r="187" spans="1:65" s="13" customFormat="1" ht="22.5">
      <c r="B187" s="184"/>
      <c r="D187" s="185" t="s">
        <v>166</v>
      </c>
      <c r="E187" s="186" t="s">
        <v>1</v>
      </c>
      <c r="F187" s="187" t="s">
        <v>208</v>
      </c>
      <c r="H187" s="186" t="s">
        <v>1</v>
      </c>
      <c r="I187" s="188"/>
      <c r="L187" s="184"/>
      <c r="M187" s="189"/>
      <c r="N187" s="190"/>
      <c r="O187" s="190"/>
      <c r="P187" s="190"/>
      <c r="Q187" s="190"/>
      <c r="R187" s="190"/>
      <c r="S187" s="190"/>
      <c r="T187" s="191"/>
      <c r="AT187" s="186" t="s">
        <v>166</v>
      </c>
      <c r="AU187" s="186" t="s">
        <v>93</v>
      </c>
      <c r="AV187" s="13" t="s">
        <v>80</v>
      </c>
      <c r="AW187" s="13" t="s">
        <v>27</v>
      </c>
      <c r="AX187" s="13" t="s">
        <v>72</v>
      </c>
      <c r="AY187" s="186" t="s">
        <v>157</v>
      </c>
    </row>
    <row r="188" spans="1:65" s="13" customFormat="1" ht="22.5">
      <c r="B188" s="184"/>
      <c r="D188" s="185" t="s">
        <v>166</v>
      </c>
      <c r="E188" s="186" t="s">
        <v>1</v>
      </c>
      <c r="F188" s="187" t="s">
        <v>209</v>
      </c>
      <c r="H188" s="186" t="s">
        <v>1</v>
      </c>
      <c r="I188" s="188"/>
      <c r="L188" s="184"/>
      <c r="M188" s="189"/>
      <c r="N188" s="190"/>
      <c r="O188" s="190"/>
      <c r="P188" s="190"/>
      <c r="Q188" s="190"/>
      <c r="R188" s="190"/>
      <c r="S188" s="190"/>
      <c r="T188" s="191"/>
      <c r="AT188" s="186" t="s">
        <v>166</v>
      </c>
      <c r="AU188" s="186" t="s">
        <v>93</v>
      </c>
      <c r="AV188" s="13" t="s">
        <v>80</v>
      </c>
      <c r="AW188" s="13" t="s">
        <v>27</v>
      </c>
      <c r="AX188" s="13" t="s">
        <v>72</v>
      </c>
      <c r="AY188" s="186" t="s">
        <v>157</v>
      </c>
    </row>
    <row r="189" spans="1:65" s="13" customFormat="1">
      <c r="B189" s="184"/>
      <c r="D189" s="185" t="s">
        <v>166</v>
      </c>
      <c r="E189" s="186" t="s">
        <v>1</v>
      </c>
      <c r="F189" s="187" t="s">
        <v>210</v>
      </c>
      <c r="H189" s="186" t="s">
        <v>1</v>
      </c>
      <c r="I189" s="188"/>
      <c r="L189" s="184"/>
      <c r="M189" s="189"/>
      <c r="N189" s="190"/>
      <c r="O189" s="190"/>
      <c r="P189" s="190"/>
      <c r="Q189" s="190"/>
      <c r="R189" s="190"/>
      <c r="S189" s="190"/>
      <c r="T189" s="191"/>
      <c r="AT189" s="186" t="s">
        <v>166</v>
      </c>
      <c r="AU189" s="186" t="s">
        <v>93</v>
      </c>
      <c r="AV189" s="13" t="s">
        <v>80</v>
      </c>
      <c r="AW189" s="13" t="s">
        <v>27</v>
      </c>
      <c r="AX189" s="13" t="s">
        <v>72</v>
      </c>
      <c r="AY189" s="186" t="s">
        <v>157</v>
      </c>
    </row>
    <row r="190" spans="1:65" s="2" customFormat="1" ht="21.75" customHeight="1">
      <c r="A190" s="35"/>
      <c r="B190" s="139"/>
      <c r="C190" s="171" t="s">
        <v>164</v>
      </c>
      <c r="D190" s="171" t="s">
        <v>160</v>
      </c>
      <c r="E190" s="172" t="s">
        <v>211</v>
      </c>
      <c r="F190" s="173" t="s">
        <v>212</v>
      </c>
      <c r="G190" s="174" t="s">
        <v>163</v>
      </c>
      <c r="H190" s="175">
        <v>58.996000000000002</v>
      </c>
      <c r="I190" s="176"/>
      <c r="J190" s="177">
        <f>ROUND(I190*H190,2)</f>
        <v>0</v>
      </c>
      <c r="K190" s="178"/>
      <c r="L190" s="36"/>
      <c r="M190" s="179" t="s">
        <v>1</v>
      </c>
      <c r="N190" s="180" t="s">
        <v>38</v>
      </c>
      <c r="O190" s="64"/>
      <c r="P190" s="181">
        <f>O190*H190</f>
        <v>0</v>
      </c>
      <c r="Q190" s="181">
        <v>1.4999999999999999E-4</v>
      </c>
      <c r="R190" s="181">
        <f>Q190*H190</f>
        <v>8.8494000000000003E-3</v>
      </c>
      <c r="S190" s="181">
        <v>0</v>
      </c>
      <c r="T190" s="182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3" t="s">
        <v>164</v>
      </c>
      <c r="AT190" s="183" t="s">
        <v>160</v>
      </c>
      <c r="AU190" s="183" t="s">
        <v>93</v>
      </c>
      <c r="AY190" s="18" t="s">
        <v>157</v>
      </c>
      <c r="BE190" s="100">
        <f>IF(N190="základná",J190,0)</f>
        <v>0</v>
      </c>
      <c r="BF190" s="100">
        <f>IF(N190="znížená",J190,0)</f>
        <v>0</v>
      </c>
      <c r="BG190" s="100">
        <f>IF(N190="zákl. prenesená",J190,0)</f>
        <v>0</v>
      </c>
      <c r="BH190" s="100">
        <f>IF(N190="zníž. prenesená",J190,0)</f>
        <v>0</v>
      </c>
      <c r="BI190" s="100">
        <f>IF(N190="nulová",J190,0)</f>
        <v>0</v>
      </c>
      <c r="BJ190" s="18" t="s">
        <v>93</v>
      </c>
      <c r="BK190" s="100">
        <f>ROUND(I190*H190,2)</f>
        <v>0</v>
      </c>
      <c r="BL190" s="18" t="s">
        <v>164</v>
      </c>
      <c r="BM190" s="183" t="s">
        <v>213</v>
      </c>
    </row>
    <row r="191" spans="1:65" s="13" customFormat="1" ht="33.75">
      <c r="B191" s="184"/>
      <c r="D191" s="185" t="s">
        <v>166</v>
      </c>
      <c r="E191" s="186" t="s">
        <v>1</v>
      </c>
      <c r="F191" s="187" t="s">
        <v>214</v>
      </c>
      <c r="H191" s="186" t="s">
        <v>1</v>
      </c>
      <c r="I191" s="188"/>
      <c r="L191" s="184"/>
      <c r="M191" s="189"/>
      <c r="N191" s="190"/>
      <c r="O191" s="190"/>
      <c r="P191" s="190"/>
      <c r="Q191" s="190"/>
      <c r="R191" s="190"/>
      <c r="S191" s="190"/>
      <c r="T191" s="191"/>
      <c r="AT191" s="186" t="s">
        <v>166</v>
      </c>
      <c r="AU191" s="186" t="s">
        <v>93</v>
      </c>
      <c r="AV191" s="13" t="s">
        <v>80</v>
      </c>
      <c r="AW191" s="13" t="s">
        <v>27</v>
      </c>
      <c r="AX191" s="13" t="s">
        <v>72</v>
      </c>
      <c r="AY191" s="186" t="s">
        <v>157</v>
      </c>
    </row>
    <row r="192" spans="1:65" s="14" customFormat="1">
      <c r="B192" s="192"/>
      <c r="D192" s="185" t="s">
        <v>166</v>
      </c>
      <c r="E192" s="193" t="s">
        <v>1</v>
      </c>
      <c r="F192" s="194" t="s">
        <v>215</v>
      </c>
      <c r="H192" s="195">
        <v>58.996000000000002</v>
      </c>
      <c r="I192" s="196"/>
      <c r="L192" s="192"/>
      <c r="M192" s="197"/>
      <c r="N192" s="198"/>
      <c r="O192" s="198"/>
      <c r="P192" s="198"/>
      <c r="Q192" s="198"/>
      <c r="R192" s="198"/>
      <c r="S192" s="198"/>
      <c r="T192" s="199"/>
      <c r="AT192" s="193" t="s">
        <v>166</v>
      </c>
      <c r="AU192" s="193" t="s">
        <v>93</v>
      </c>
      <c r="AV192" s="14" t="s">
        <v>93</v>
      </c>
      <c r="AW192" s="14" t="s">
        <v>27</v>
      </c>
      <c r="AX192" s="14" t="s">
        <v>72</v>
      </c>
      <c r="AY192" s="193" t="s">
        <v>157</v>
      </c>
    </row>
    <row r="193" spans="1:65" s="15" customFormat="1">
      <c r="B193" s="200"/>
      <c r="D193" s="185" t="s">
        <v>166</v>
      </c>
      <c r="E193" s="201" t="s">
        <v>1</v>
      </c>
      <c r="F193" s="202" t="s">
        <v>173</v>
      </c>
      <c r="H193" s="203">
        <v>58.996000000000002</v>
      </c>
      <c r="I193" s="204"/>
      <c r="L193" s="200"/>
      <c r="M193" s="205"/>
      <c r="N193" s="206"/>
      <c r="O193" s="206"/>
      <c r="P193" s="206"/>
      <c r="Q193" s="206"/>
      <c r="R193" s="206"/>
      <c r="S193" s="206"/>
      <c r="T193" s="207"/>
      <c r="AT193" s="201" t="s">
        <v>166</v>
      </c>
      <c r="AU193" s="201" t="s">
        <v>93</v>
      </c>
      <c r="AV193" s="15" t="s">
        <v>164</v>
      </c>
      <c r="AW193" s="15" t="s">
        <v>27</v>
      </c>
      <c r="AX193" s="15" t="s">
        <v>80</v>
      </c>
      <c r="AY193" s="201" t="s">
        <v>157</v>
      </c>
    </row>
    <row r="194" spans="1:65" s="2" customFormat="1" ht="24.2" customHeight="1">
      <c r="A194" s="35"/>
      <c r="B194" s="139"/>
      <c r="C194" s="171" t="s">
        <v>216</v>
      </c>
      <c r="D194" s="171" t="s">
        <v>160</v>
      </c>
      <c r="E194" s="172" t="s">
        <v>217</v>
      </c>
      <c r="F194" s="173" t="s">
        <v>218</v>
      </c>
      <c r="G194" s="174" t="s">
        <v>163</v>
      </c>
      <c r="H194" s="175">
        <v>35.465000000000003</v>
      </c>
      <c r="I194" s="176"/>
      <c r="J194" s="177">
        <f>ROUND(I194*H194,2)</f>
        <v>0</v>
      </c>
      <c r="K194" s="178"/>
      <c r="L194" s="36"/>
      <c r="M194" s="179" t="s">
        <v>1</v>
      </c>
      <c r="N194" s="180" t="s">
        <v>38</v>
      </c>
      <c r="O194" s="64"/>
      <c r="P194" s="181">
        <f>O194*H194</f>
        <v>0</v>
      </c>
      <c r="Q194" s="181">
        <v>1.4999999999999999E-4</v>
      </c>
      <c r="R194" s="181">
        <f>Q194*H194</f>
        <v>5.3197499999999998E-3</v>
      </c>
      <c r="S194" s="181">
        <v>0</v>
      </c>
      <c r="T194" s="182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3" t="s">
        <v>164</v>
      </c>
      <c r="AT194" s="183" t="s">
        <v>160</v>
      </c>
      <c r="AU194" s="183" t="s">
        <v>93</v>
      </c>
      <c r="AY194" s="18" t="s">
        <v>157</v>
      </c>
      <c r="BE194" s="100">
        <f>IF(N194="základná",J194,0)</f>
        <v>0</v>
      </c>
      <c r="BF194" s="100">
        <f>IF(N194="znížená",J194,0)</f>
        <v>0</v>
      </c>
      <c r="BG194" s="100">
        <f>IF(N194="zákl. prenesená",J194,0)</f>
        <v>0</v>
      </c>
      <c r="BH194" s="100">
        <f>IF(N194="zníž. prenesená",J194,0)</f>
        <v>0</v>
      </c>
      <c r="BI194" s="100">
        <f>IF(N194="nulová",J194,0)</f>
        <v>0</v>
      </c>
      <c r="BJ194" s="18" t="s">
        <v>93</v>
      </c>
      <c r="BK194" s="100">
        <f>ROUND(I194*H194,2)</f>
        <v>0</v>
      </c>
      <c r="BL194" s="18" t="s">
        <v>164</v>
      </c>
      <c r="BM194" s="183" t="s">
        <v>219</v>
      </c>
    </row>
    <row r="195" spans="1:65" s="13" customFormat="1" ht="22.5">
      <c r="B195" s="184"/>
      <c r="D195" s="185" t="s">
        <v>166</v>
      </c>
      <c r="E195" s="186" t="s">
        <v>1</v>
      </c>
      <c r="F195" s="187" t="s">
        <v>220</v>
      </c>
      <c r="H195" s="186" t="s">
        <v>1</v>
      </c>
      <c r="I195" s="188"/>
      <c r="L195" s="184"/>
      <c r="M195" s="189"/>
      <c r="N195" s="190"/>
      <c r="O195" s="190"/>
      <c r="P195" s="190"/>
      <c r="Q195" s="190"/>
      <c r="R195" s="190"/>
      <c r="S195" s="190"/>
      <c r="T195" s="191"/>
      <c r="AT195" s="186" t="s">
        <v>166</v>
      </c>
      <c r="AU195" s="186" t="s">
        <v>93</v>
      </c>
      <c r="AV195" s="13" t="s">
        <v>80</v>
      </c>
      <c r="AW195" s="13" t="s">
        <v>27</v>
      </c>
      <c r="AX195" s="13" t="s">
        <v>72</v>
      </c>
      <c r="AY195" s="186" t="s">
        <v>157</v>
      </c>
    </row>
    <row r="196" spans="1:65" s="14" customFormat="1">
      <c r="B196" s="192"/>
      <c r="D196" s="185" t="s">
        <v>166</v>
      </c>
      <c r="E196" s="193" t="s">
        <v>1</v>
      </c>
      <c r="F196" s="194" t="s">
        <v>177</v>
      </c>
      <c r="H196" s="195">
        <v>35.465000000000003</v>
      </c>
      <c r="I196" s="196"/>
      <c r="L196" s="192"/>
      <c r="M196" s="197"/>
      <c r="N196" s="198"/>
      <c r="O196" s="198"/>
      <c r="P196" s="198"/>
      <c r="Q196" s="198"/>
      <c r="R196" s="198"/>
      <c r="S196" s="198"/>
      <c r="T196" s="199"/>
      <c r="AT196" s="193" t="s">
        <v>166</v>
      </c>
      <c r="AU196" s="193" t="s">
        <v>93</v>
      </c>
      <c r="AV196" s="14" t="s">
        <v>93</v>
      </c>
      <c r="AW196" s="14" t="s">
        <v>27</v>
      </c>
      <c r="AX196" s="14" t="s">
        <v>72</v>
      </c>
      <c r="AY196" s="193" t="s">
        <v>157</v>
      </c>
    </row>
    <row r="197" spans="1:65" s="15" customFormat="1">
      <c r="B197" s="200"/>
      <c r="D197" s="185" t="s">
        <v>166</v>
      </c>
      <c r="E197" s="201" t="s">
        <v>1</v>
      </c>
      <c r="F197" s="202" t="s">
        <v>173</v>
      </c>
      <c r="H197" s="203">
        <v>35.465000000000003</v>
      </c>
      <c r="I197" s="204"/>
      <c r="L197" s="200"/>
      <c r="M197" s="205"/>
      <c r="N197" s="206"/>
      <c r="O197" s="206"/>
      <c r="P197" s="206"/>
      <c r="Q197" s="206"/>
      <c r="R197" s="206"/>
      <c r="S197" s="206"/>
      <c r="T197" s="207"/>
      <c r="AT197" s="201" t="s">
        <v>166</v>
      </c>
      <c r="AU197" s="201" t="s">
        <v>93</v>
      </c>
      <c r="AV197" s="15" t="s">
        <v>164</v>
      </c>
      <c r="AW197" s="15" t="s">
        <v>27</v>
      </c>
      <c r="AX197" s="15" t="s">
        <v>80</v>
      </c>
      <c r="AY197" s="201" t="s">
        <v>157</v>
      </c>
    </row>
    <row r="198" spans="1:65" s="2" customFormat="1" ht="37.9" customHeight="1">
      <c r="A198" s="35"/>
      <c r="B198" s="139"/>
      <c r="C198" s="171" t="s">
        <v>158</v>
      </c>
      <c r="D198" s="171" t="s">
        <v>160</v>
      </c>
      <c r="E198" s="172" t="s">
        <v>221</v>
      </c>
      <c r="F198" s="173" t="s">
        <v>222</v>
      </c>
      <c r="G198" s="174" t="s">
        <v>163</v>
      </c>
      <c r="H198" s="175">
        <v>27.09</v>
      </c>
      <c r="I198" s="176"/>
      <c r="J198" s="177">
        <f>ROUND(I198*H198,2)</f>
        <v>0</v>
      </c>
      <c r="K198" s="178"/>
      <c r="L198" s="36"/>
      <c r="M198" s="179" t="s">
        <v>1</v>
      </c>
      <c r="N198" s="180" t="s">
        <v>38</v>
      </c>
      <c r="O198" s="64"/>
      <c r="P198" s="181">
        <f>O198*H198</f>
        <v>0</v>
      </c>
      <c r="Q198" s="181">
        <v>1.4999999999999999E-4</v>
      </c>
      <c r="R198" s="181">
        <f>Q198*H198</f>
        <v>4.0634999999999994E-3</v>
      </c>
      <c r="S198" s="181">
        <v>0</v>
      </c>
      <c r="T198" s="182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3" t="s">
        <v>164</v>
      </c>
      <c r="AT198" s="183" t="s">
        <v>160</v>
      </c>
      <c r="AU198" s="183" t="s">
        <v>93</v>
      </c>
      <c r="AY198" s="18" t="s">
        <v>157</v>
      </c>
      <c r="BE198" s="100">
        <f>IF(N198="základná",J198,0)</f>
        <v>0</v>
      </c>
      <c r="BF198" s="100">
        <f>IF(N198="znížená",J198,0)</f>
        <v>0</v>
      </c>
      <c r="BG198" s="100">
        <f>IF(N198="zákl. prenesená",J198,0)</f>
        <v>0</v>
      </c>
      <c r="BH198" s="100">
        <f>IF(N198="zníž. prenesená",J198,0)</f>
        <v>0</v>
      </c>
      <c r="BI198" s="100">
        <f>IF(N198="nulová",J198,0)</f>
        <v>0</v>
      </c>
      <c r="BJ198" s="18" t="s">
        <v>93</v>
      </c>
      <c r="BK198" s="100">
        <f>ROUND(I198*H198,2)</f>
        <v>0</v>
      </c>
      <c r="BL198" s="18" t="s">
        <v>164</v>
      </c>
      <c r="BM198" s="183" t="s">
        <v>223</v>
      </c>
    </row>
    <row r="199" spans="1:65" s="13" customFormat="1">
      <c r="B199" s="184"/>
      <c r="D199" s="185" t="s">
        <v>166</v>
      </c>
      <c r="E199" s="186" t="s">
        <v>1</v>
      </c>
      <c r="F199" s="187" t="s">
        <v>224</v>
      </c>
      <c r="H199" s="186" t="s">
        <v>1</v>
      </c>
      <c r="I199" s="188"/>
      <c r="L199" s="184"/>
      <c r="M199" s="189"/>
      <c r="N199" s="190"/>
      <c r="O199" s="190"/>
      <c r="P199" s="190"/>
      <c r="Q199" s="190"/>
      <c r="R199" s="190"/>
      <c r="S199" s="190"/>
      <c r="T199" s="191"/>
      <c r="AT199" s="186" t="s">
        <v>166</v>
      </c>
      <c r="AU199" s="186" t="s">
        <v>93</v>
      </c>
      <c r="AV199" s="13" t="s">
        <v>80</v>
      </c>
      <c r="AW199" s="13" t="s">
        <v>27</v>
      </c>
      <c r="AX199" s="13" t="s">
        <v>72</v>
      </c>
      <c r="AY199" s="186" t="s">
        <v>157</v>
      </c>
    </row>
    <row r="200" spans="1:65" s="13" customFormat="1">
      <c r="B200" s="184"/>
      <c r="D200" s="185" t="s">
        <v>166</v>
      </c>
      <c r="E200" s="186" t="s">
        <v>1</v>
      </c>
      <c r="F200" s="187" t="s">
        <v>183</v>
      </c>
      <c r="H200" s="186" t="s">
        <v>1</v>
      </c>
      <c r="I200" s="188"/>
      <c r="L200" s="184"/>
      <c r="M200" s="189"/>
      <c r="N200" s="190"/>
      <c r="O200" s="190"/>
      <c r="P200" s="190"/>
      <c r="Q200" s="190"/>
      <c r="R200" s="190"/>
      <c r="S200" s="190"/>
      <c r="T200" s="191"/>
      <c r="AT200" s="186" t="s">
        <v>166</v>
      </c>
      <c r="AU200" s="186" t="s">
        <v>93</v>
      </c>
      <c r="AV200" s="13" t="s">
        <v>80</v>
      </c>
      <c r="AW200" s="13" t="s">
        <v>27</v>
      </c>
      <c r="AX200" s="13" t="s">
        <v>72</v>
      </c>
      <c r="AY200" s="186" t="s">
        <v>157</v>
      </c>
    </row>
    <row r="201" spans="1:65" s="14" customFormat="1">
      <c r="B201" s="192"/>
      <c r="D201" s="185" t="s">
        <v>166</v>
      </c>
      <c r="E201" s="193" t="s">
        <v>1</v>
      </c>
      <c r="F201" s="194" t="s">
        <v>225</v>
      </c>
      <c r="H201" s="195">
        <v>2.52</v>
      </c>
      <c r="I201" s="196"/>
      <c r="L201" s="192"/>
      <c r="M201" s="197"/>
      <c r="N201" s="198"/>
      <c r="O201" s="198"/>
      <c r="P201" s="198"/>
      <c r="Q201" s="198"/>
      <c r="R201" s="198"/>
      <c r="S201" s="198"/>
      <c r="T201" s="199"/>
      <c r="AT201" s="193" t="s">
        <v>166</v>
      </c>
      <c r="AU201" s="193" t="s">
        <v>93</v>
      </c>
      <c r="AV201" s="14" t="s">
        <v>93</v>
      </c>
      <c r="AW201" s="14" t="s">
        <v>27</v>
      </c>
      <c r="AX201" s="14" t="s">
        <v>72</v>
      </c>
      <c r="AY201" s="193" t="s">
        <v>157</v>
      </c>
    </row>
    <row r="202" spans="1:65" s="13" customFormat="1">
      <c r="B202" s="184"/>
      <c r="D202" s="185" t="s">
        <v>166</v>
      </c>
      <c r="E202" s="186" t="s">
        <v>1</v>
      </c>
      <c r="F202" s="187" t="s">
        <v>191</v>
      </c>
      <c r="H202" s="186" t="s">
        <v>1</v>
      </c>
      <c r="I202" s="188"/>
      <c r="L202" s="184"/>
      <c r="M202" s="189"/>
      <c r="N202" s="190"/>
      <c r="O202" s="190"/>
      <c r="P202" s="190"/>
      <c r="Q202" s="190"/>
      <c r="R202" s="190"/>
      <c r="S202" s="190"/>
      <c r="T202" s="191"/>
      <c r="AT202" s="186" t="s">
        <v>166</v>
      </c>
      <c r="AU202" s="186" t="s">
        <v>93</v>
      </c>
      <c r="AV202" s="13" t="s">
        <v>80</v>
      </c>
      <c r="AW202" s="13" t="s">
        <v>27</v>
      </c>
      <c r="AX202" s="13" t="s">
        <v>72</v>
      </c>
      <c r="AY202" s="186" t="s">
        <v>157</v>
      </c>
    </row>
    <row r="203" spans="1:65" s="14" customFormat="1">
      <c r="B203" s="192"/>
      <c r="D203" s="185" t="s">
        <v>166</v>
      </c>
      <c r="E203" s="193" t="s">
        <v>1</v>
      </c>
      <c r="F203" s="194" t="s">
        <v>226</v>
      </c>
      <c r="H203" s="195">
        <v>3.57</v>
      </c>
      <c r="I203" s="196"/>
      <c r="L203" s="192"/>
      <c r="M203" s="197"/>
      <c r="N203" s="198"/>
      <c r="O203" s="198"/>
      <c r="P203" s="198"/>
      <c r="Q203" s="198"/>
      <c r="R203" s="198"/>
      <c r="S203" s="198"/>
      <c r="T203" s="199"/>
      <c r="AT203" s="193" t="s">
        <v>166</v>
      </c>
      <c r="AU203" s="193" t="s">
        <v>93</v>
      </c>
      <c r="AV203" s="14" t="s">
        <v>93</v>
      </c>
      <c r="AW203" s="14" t="s">
        <v>27</v>
      </c>
      <c r="AX203" s="14" t="s">
        <v>72</v>
      </c>
      <c r="AY203" s="193" t="s">
        <v>157</v>
      </c>
    </row>
    <row r="204" spans="1:65" s="14" customFormat="1">
      <c r="B204" s="192"/>
      <c r="D204" s="185" t="s">
        <v>166</v>
      </c>
      <c r="E204" s="193" t="s">
        <v>1</v>
      </c>
      <c r="F204" s="194" t="s">
        <v>227</v>
      </c>
      <c r="H204" s="195">
        <v>0.41399999999999998</v>
      </c>
      <c r="I204" s="196"/>
      <c r="L204" s="192"/>
      <c r="M204" s="197"/>
      <c r="N204" s="198"/>
      <c r="O204" s="198"/>
      <c r="P204" s="198"/>
      <c r="Q204" s="198"/>
      <c r="R204" s="198"/>
      <c r="S204" s="198"/>
      <c r="T204" s="199"/>
      <c r="AT204" s="193" t="s">
        <v>166</v>
      </c>
      <c r="AU204" s="193" t="s">
        <v>93</v>
      </c>
      <c r="AV204" s="14" t="s">
        <v>93</v>
      </c>
      <c r="AW204" s="14" t="s">
        <v>27</v>
      </c>
      <c r="AX204" s="14" t="s">
        <v>72</v>
      </c>
      <c r="AY204" s="193" t="s">
        <v>157</v>
      </c>
    </row>
    <row r="205" spans="1:65" s="14" customFormat="1">
      <c r="B205" s="192"/>
      <c r="D205" s="185" t="s">
        <v>166</v>
      </c>
      <c r="E205" s="193" t="s">
        <v>1</v>
      </c>
      <c r="F205" s="194" t="s">
        <v>228</v>
      </c>
      <c r="H205" s="195">
        <v>3.7679999999999998</v>
      </c>
      <c r="I205" s="196"/>
      <c r="L205" s="192"/>
      <c r="M205" s="197"/>
      <c r="N205" s="198"/>
      <c r="O205" s="198"/>
      <c r="P205" s="198"/>
      <c r="Q205" s="198"/>
      <c r="R205" s="198"/>
      <c r="S205" s="198"/>
      <c r="T205" s="199"/>
      <c r="AT205" s="193" t="s">
        <v>166</v>
      </c>
      <c r="AU205" s="193" t="s">
        <v>93</v>
      </c>
      <c r="AV205" s="14" t="s">
        <v>93</v>
      </c>
      <c r="AW205" s="14" t="s">
        <v>27</v>
      </c>
      <c r="AX205" s="14" t="s">
        <v>72</v>
      </c>
      <c r="AY205" s="193" t="s">
        <v>157</v>
      </c>
    </row>
    <row r="206" spans="1:65" s="14" customFormat="1">
      <c r="B206" s="192"/>
      <c r="D206" s="185" t="s">
        <v>166</v>
      </c>
      <c r="E206" s="193" t="s">
        <v>1</v>
      </c>
      <c r="F206" s="194" t="s">
        <v>229</v>
      </c>
      <c r="H206" s="195">
        <v>0.628</v>
      </c>
      <c r="I206" s="196"/>
      <c r="L206" s="192"/>
      <c r="M206" s="197"/>
      <c r="N206" s="198"/>
      <c r="O206" s="198"/>
      <c r="P206" s="198"/>
      <c r="Q206" s="198"/>
      <c r="R206" s="198"/>
      <c r="S206" s="198"/>
      <c r="T206" s="199"/>
      <c r="AT206" s="193" t="s">
        <v>166</v>
      </c>
      <c r="AU206" s="193" t="s">
        <v>93</v>
      </c>
      <c r="AV206" s="14" t="s">
        <v>93</v>
      </c>
      <c r="AW206" s="14" t="s">
        <v>27</v>
      </c>
      <c r="AX206" s="14" t="s">
        <v>72</v>
      </c>
      <c r="AY206" s="193" t="s">
        <v>157</v>
      </c>
    </row>
    <row r="207" spans="1:65" s="13" customFormat="1">
      <c r="B207" s="184"/>
      <c r="D207" s="185" t="s">
        <v>166</v>
      </c>
      <c r="E207" s="186" t="s">
        <v>1</v>
      </c>
      <c r="F207" s="187" t="s">
        <v>195</v>
      </c>
      <c r="H207" s="186" t="s">
        <v>1</v>
      </c>
      <c r="I207" s="188"/>
      <c r="L207" s="184"/>
      <c r="M207" s="189"/>
      <c r="N207" s="190"/>
      <c r="O207" s="190"/>
      <c r="P207" s="190"/>
      <c r="Q207" s="190"/>
      <c r="R207" s="190"/>
      <c r="S207" s="190"/>
      <c r="T207" s="191"/>
      <c r="AT207" s="186" t="s">
        <v>166</v>
      </c>
      <c r="AU207" s="186" t="s">
        <v>93</v>
      </c>
      <c r="AV207" s="13" t="s">
        <v>80</v>
      </c>
      <c r="AW207" s="13" t="s">
        <v>27</v>
      </c>
      <c r="AX207" s="13" t="s">
        <v>72</v>
      </c>
      <c r="AY207" s="186" t="s">
        <v>157</v>
      </c>
    </row>
    <row r="208" spans="1:65" s="14" customFormat="1">
      <c r="B208" s="192"/>
      <c r="D208" s="185" t="s">
        <v>166</v>
      </c>
      <c r="E208" s="193" t="s">
        <v>1</v>
      </c>
      <c r="F208" s="194" t="s">
        <v>230</v>
      </c>
      <c r="H208" s="195">
        <v>1.26</v>
      </c>
      <c r="I208" s="196"/>
      <c r="L208" s="192"/>
      <c r="M208" s="197"/>
      <c r="N208" s="198"/>
      <c r="O208" s="198"/>
      <c r="P208" s="198"/>
      <c r="Q208" s="198"/>
      <c r="R208" s="198"/>
      <c r="S208" s="198"/>
      <c r="T208" s="199"/>
      <c r="AT208" s="193" t="s">
        <v>166</v>
      </c>
      <c r="AU208" s="193" t="s">
        <v>93</v>
      </c>
      <c r="AV208" s="14" t="s">
        <v>93</v>
      </c>
      <c r="AW208" s="14" t="s">
        <v>27</v>
      </c>
      <c r="AX208" s="14" t="s">
        <v>72</v>
      </c>
      <c r="AY208" s="193" t="s">
        <v>157</v>
      </c>
    </row>
    <row r="209" spans="1:65" s="13" customFormat="1">
      <c r="B209" s="184"/>
      <c r="D209" s="185" t="s">
        <v>166</v>
      </c>
      <c r="E209" s="186" t="s">
        <v>1</v>
      </c>
      <c r="F209" s="187" t="s">
        <v>198</v>
      </c>
      <c r="H209" s="186" t="s">
        <v>1</v>
      </c>
      <c r="I209" s="188"/>
      <c r="L209" s="184"/>
      <c r="M209" s="189"/>
      <c r="N209" s="190"/>
      <c r="O209" s="190"/>
      <c r="P209" s="190"/>
      <c r="Q209" s="190"/>
      <c r="R209" s="190"/>
      <c r="S209" s="190"/>
      <c r="T209" s="191"/>
      <c r="AT209" s="186" t="s">
        <v>166</v>
      </c>
      <c r="AU209" s="186" t="s">
        <v>93</v>
      </c>
      <c r="AV209" s="13" t="s">
        <v>80</v>
      </c>
      <c r="AW209" s="13" t="s">
        <v>27</v>
      </c>
      <c r="AX209" s="13" t="s">
        <v>72</v>
      </c>
      <c r="AY209" s="186" t="s">
        <v>157</v>
      </c>
    </row>
    <row r="210" spans="1:65" s="14" customFormat="1">
      <c r="B210" s="192"/>
      <c r="D210" s="185" t="s">
        <v>166</v>
      </c>
      <c r="E210" s="193" t="s">
        <v>1</v>
      </c>
      <c r="F210" s="194" t="s">
        <v>225</v>
      </c>
      <c r="H210" s="195">
        <v>2.52</v>
      </c>
      <c r="I210" s="196"/>
      <c r="L210" s="192"/>
      <c r="M210" s="197"/>
      <c r="N210" s="198"/>
      <c r="O210" s="198"/>
      <c r="P210" s="198"/>
      <c r="Q210" s="198"/>
      <c r="R210" s="198"/>
      <c r="S210" s="198"/>
      <c r="T210" s="199"/>
      <c r="AT210" s="193" t="s">
        <v>166</v>
      </c>
      <c r="AU210" s="193" t="s">
        <v>93</v>
      </c>
      <c r="AV210" s="14" t="s">
        <v>93</v>
      </c>
      <c r="AW210" s="14" t="s">
        <v>27</v>
      </c>
      <c r="AX210" s="14" t="s">
        <v>72</v>
      </c>
      <c r="AY210" s="193" t="s">
        <v>157</v>
      </c>
    </row>
    <row r="211" spans="1:65" s="13" customFormat="1">
      <c r="B211" s="184"/>
      <c r="D211" s="185" t="s">
        <v>166</v>
      </c>
      <c r="E211" s="186" t="s">
        <v>1</v>
      </c>
      <c r="F211" s="187" t="s">
        <v>202</v>
      </c>
      <c r="H211" s="186" t="s">
        <v>1</v>
      </c>
      <c r="I211" s="188"/>
      <c r="L211" s="184"/>
      <c r="M211" s="189"/>
      <c r="N211" s="190"/>
      <c r="O211" s="190"/>
      <c r="P211" s="190"/>
      <c r="Q211" s="190"/>
      <c r="R211" s="190"/>
      <c r="S211" s="190"/>
      <c r="T211" s="191"/>
      <c r="AT211" s="186" t="s">
        <v>166</v>
      </c>
      <c r="AU211" s="186" t="s">
        <v>93</v>
      </c>
      <c r="AV211" s="13" t="s">
        <v>80</v>
      </c>
      <c r="AW211" s="13" t="s">
        <v>27</v>
      </c>
      <c r="AX211" s="13" t="s">
        <v>72</v>
      </c>
      <c r="AY211" s="186" t="s">
        <v>157</v>
      </c>
    </row>
    <row r="212" spans="1:65" s="14" customFormat="1">
      <c r="B212" s="192"/>
      <c r="D212" s="185" t="s">
        <v>166</v>
      </c>
      <c r="E212" s="193" t="s">
        <v>1</v>
      </c>
      <c r="F212" s="194" t="s">
        <v>231</v>
      </c>
      <c r="H212" s="195">
        <v>3.0870000000000002</v>
      </c>
      <c r="I212" s="196"/>
      <c r="L212" s="192"/>
      <c r="M212" s="197"/>
      <c r="N212" s="198"/>
      <c r="O212" s="198"/>
      <c r="P212" s="198"/>
      <c r="Q212" s="198"/>
      <c r="R212" s="198"/>
      <c r="S212" s="198"/>
      <c r="T212" s="199"/>
      <c r="AT212" s="193" t="s">
        <v>166</v>
      </c>
      <c r="AU212" s="193" t="s">
        <v>93</v>
      </c>
      <c r="AV212" s="14" t="s">
        <v>93</v>
      </c>
      <c r="AW212" s="14" t="s">
        <v>27</v>
      </c>
      <c r="AX212" s="14" t="s">
        <v>72</v>
      </c>
      <c r="AY212" s="193" t="s">
        <v>157</v>
      </c>
    </row>
    <row r="213" spans="1:65" s="14" customFormat="1">
      <c r="B213" s="192"/>
      <c r="D213" s="185" t="s">
        <v>166</v>
      </c>
      <c r="E213" s="193" t="s">
        <v>1</v>
      </c>
      <c r="F213" s="194" t="s">
        <v>232</v>
      </c>
      <c r="H213" s="195">
        <v>0.20699999999999999</v>
      </c>
      <c r="I213" s="196"/>
      <c r="L213" s="192"/>
      <c r="M213" s="197"/>
      <c r="N213" s="198"/>
      <c r="O213" s="198"/>
      <c r="P213" s="198"/>
      <c r="Q213" s="198"/>
      <c r="R213" s="198"/>
      <c r="S213" s="198"/>
      <c r="T213" s="199"/>
      <c r="AT213" s="193" t="s">
        <v>166</v>
      </c>
      <c r="AU213" s="193" t="s">
        <v>93</v>
      </c>
      <c r="AV213" s="14" t="s">
        <v>93</v>
      </c>
      <c r="AW213" s="14" t="s">
        <v>27</v>
      </c>
      <c r="AX213" s="14" t="s">
        <v>72</v>
      </c>
      <c r="AY213" s="193" t="s">
        <v>157</v>
      </c>
    </row>
    <row r="214" spans="1:65" s="14" customFormat="1">
      <c r="B214" s="192"/>
      <c r="D214" s="185" t="s">
        <v>166</v>
      </c>
      <c r="E214" s="193" t="s">
        <v>1</v>
      </c>
      <c r="F214" s="194" t="s">
        <v>233</v>
      </c>
      <c r="H214" s="195">
        <v>1.8839999999999999</v>
      </c>
      <c r="I214" s="196"/>
      <c r="L214" s="192"/>
      <c r="M214" s="197"/>
      <c r="N214" s="198"/>
      <c r="O214" s="198"/>
      <c r="P214" s="198"/>
      <c r="Q214" s="198"/>
      <c r="R214" s="198"/>
      <c r="S214" s="198"/>
      <c r="T214" s="199"/>
      <c r="AT214" s="193" t="s">
        <v>166</v>
      </c>
      <c r="AU214" s="193" t="s">
        <v>93</v>
      </c>
      <c r="AV214" s="14" t="s">
        <v>93</v>
      </c>
      <c r="AW214" s="14" t="s">
        <v>27</v>
      </c>
      <c r="AX214" s="14" t="s">
        <v>72</v>
      </c>
      <c r="AY214" s="193" t="s">
        <v>157</v>
      </c>
    </row>
    <row r="215" spans="1:65" s="14" customFormat="1">
      <c r="B215" s="192"/>
      <c r="D215" s="185" t="s">
        <v>166</v>
      </c>
      <c r="E215" s="193" t="s">
        <v>1</v>
      </c>
      <c r="F215" s="194" t="s">
        <v>234</v>
      </c>
      <c r="H215" s="195">
        <v>0.314</v>
      </c>
      <c r="I215" s="196"/>
      <c r="L215" s="192"/>
      <c r="M215" s="197"/>
      <c r="N215" s="198"/>
      <c r="O215" s="198"/>
      <c r="P215" s="198"/>
      <c r="Q215" s="198"/>
      <c r="R215" s="198"/>
      <c r="S215" s="198"/>
      <c r="T215" s="199"/>
      <c r="AT215" s="193" t="s">
        <v>166</v>
      </c>
      <c r="AU215" s="193" t="s">
        <v>93</v>
      </c>
      <c r="AV215" s="14" t="s">
        <v>93</v>
      </c>
      <c r="AW215" s="14" t="s">
        <v>27</v>
      </c>
      <c r="AX215" s="14" t="s">
        <v>72</v>
      </c>
      <c r="AY215" s="193" t="s">
        <v>157</v>
      </c>
    </row>
    <row r="216" spans="1:65" s="13" customFormat="1">
      <c r="B216" s="184"/>
      <c r="D216" s="185" t="s">
        <v>166</v>
      </c>
      <c r="E216" s="186" t="s">
        <v>1</v>
      </c>
      <c r="F216" s="187" t="s">
        <v>206</v>
      </c>
      <c r="H216" s="186" t="s">
        <v>1</v>
      </c>
      <c r="I216" s="188"/>
      <c r="L216" s="184"/>
      <c r="M216" s="189"/>
      <c r="N216" s="190"/>
      <c r="O216" s="190"/>
      <c r="P216" s="190"/>
      <c r="Q216" s="190"/>
      <c r="R216" s="190"/>
      <c r="S216" s="190"/>
      <c r="T216" s="191"/>
      <c r="AT216" s="186" t="s">
        <v>166</v>
      </c>
      <c r="AU216" s="186" t="s">
        <v>93</v>
      </c>
      <c r="AV216" s="13" t="s">
        <v>80</v>
      </c>
      <c r="AW216" s="13" t="s">
        <v>27</v>
      </c>
      <c r="AX216" s="13" t="s">
        <v>72</v>
      </c>
      <c r="AY216" s="186" t="s">
        <v>157</v>
      </c>
    </row>
    <row r="217" spans="1:65" s="14" customFormat="1">
      <c r="B217" s="192"/>
      <c r="D217" s="185" t="s">
        <v>166</v>
      </c>
      <c r="E217" s="193" t="s">
        <v>1</v>
      </c>
      <c r="F217" s="194" t="s">
        <v>235</v>
      </c>
      <c r="H217" s="195">
        <v>2.226</v>
      </c>
      <c r="I217" s="196"/>
      <c r="L217" s="192"/>
      <c r="M217" s="197"/>
      <c r="N217" s="198"/>
      <c r="O217" s="198"/>
      <c r="P217" s="198"/>
      <c r="Q217" s="198"/>
      <c r="R217" s="198"/>
      <c r="S217" s="198"/>
      <c r="T217" s="199"/>
      <c r="AT217" s="193" t="s">
        <v>166</v>
      </c>
      <c r="AU217" s="193" t="s">
        <v>93</v>
      </c>
      <c r="AV217" s="14" t="s">
        <v>93</v>
      </c>
      <c r="AW217" s="14" t="s">
        <v>27</v>
      </c>
      <c r="AX217" s="14" t="s">
        <v>72</v>
      </c>
      <c r="AY217" s="193" t="s">
        <v>157</v>
      </c>
    </row>
    <row r="218" spans="1:65" s="16" customFormat="1">
      <c r="B218" s="208"/>
      <c r="D218" s="185" t="s">
        <v>166</v>
      </c>
      <c r="E218" s="209" t="s">
        <v>1</v>
      </c>
      <c r="F218" s="210" t="s">
        <v>197</v>
      </c>
      <c r="H218" s="211">
        <v>22.398</v>
      </c>
      <c r="I218" s="212"/>
      <c r="L218" s="208"/>
      <c r="M218" s="213"/>
      <c r="N218" s="214"/>
      <c r="O218" s="214"/>
      <c r="P218" s="214"/>
      <c r="Q218" s="214"/>
      <c r="R218" s="214"/>
      <c r="S218" s="214"/>
      <c r="T218" s="215"/>
      <c r="AT218" s="209" t="s">
        <v>166</v>
      </c>
      <c r="AU218" s="209" t="s">
        <v>93</v>
      </c>
      <c r="AV218" s="16" t="s">
        <v>178</v>
      </c>
      <c r="AW218" s="16" t="s">
        <v>27</v>
      </c>
      <c r="AX218" s="16" t="s">
        <v>72</v>
      </c>
      <c r="AY218" s="209" t="s">
        <v>157</v>
      </c>
    </row>
    <row r="219" spans="1:65" s="13" customFormat="1">
      <c r="B219" s="184"/>
      <c r="D219" s="185" t="s">
        <v>166</v>
      </c>
      <c r="E219" s="186" t="s">
        <v>1</v>
      </c>
      <c r="F219" s="187" t="s">
        <v>236</v>
      </c>
      <c r="H219" s="186" t="s">
        <v>1</v>
      </c>
      <c r="I219" s="188"/>
      <c r="L219" s="184"/>
      <c r="M219" s="189"/>
      <c r="N219" s="190"/>
      <c r="O219" s="190"/>
      <c r="P219" s="190"/>
      <c r="Q219" s="190"/>
      <c r="R219" s="190"/>
      <c r="S219" s="190"/>
      <c r="T219" s="191"/>
      <c r="AT219" s="186" t="s">
        <v>166</v>
      </c>
      <c r="AU219" s="186" t="s">
        <v>93</v>
      </c>
      <c r="AV219" s="13" t="s">
        <v>80</v>
      </c>
      <c r="AW219" s="13" t="s">
        <v>27</v>
      </c>
      <c r="AX219" s="13" t="s">
        <v>72</v>
      </c>
      <c r="AY219" s="186" t="s">
        <v>157</v>
      </c>
    </row>
    <row r="220" spans="1:65" s="14" customFormat="1">
      <c r="B220" s="192"/>
      <c r="D220" s="185" t="s">
        <v>166</v>
      </c>
      <c r="E220" s="193" t="s">
        <v>1</v>
      </c>
      <c r="F220" s="194" t="s">
        <v>103</v>
      </c>
      <c r="H220" s="195">
        <v>4.6920000000000002</v>
      </c>
      <c r="I220" s="196"/>
      <c r="L220" s="192"/>
      <c r="M220" s="197"/>
      <c r="N220" s="198"/>
      <c r="O220" s="198"/>
      <c r="P220" s="198"/>
      <c r="Q220" s="198"/>
      <c r="R220" s="198"/>
      <c r="S220" s="198"/>
      <c r="T220" s="199"/>
      <c r="AT220" s="193" t="s">
        <v>166</v>
      </c>
      <c r="AU220" s="193" t="s">
        <v>93</v>
      </c>
      <c r="AV220" s="14" t="s">
        <v>93</v>
      </c>
      <c r="AW220" s="14" t="s">
        <v>27</v>
      </c>
      <c r="AX220" s="14" t="s">
        <v>72</v>
      </c>
      <c r="AY220" s="193" t="s">
        <v>157</v>
      </c>
    </row>
    <row r="221" spans="1:65" s="16" customFormat="1">
      <c r="B221" s="208"/>
      <c r="D221" s="185" t="s">
        <v>166</v>
      </c>
      <c r="E221" s="209" t="s">
        <v>1</v>
      </c>
      <c r="F221" s="210" t="s">
        <v>197</v>
      </c>
      <c r="H221" s="211">
        <v>4.6920000000000002</v>
      </c>
      <c r="I221" s="212"/>
      <c r="L221" s="208"/>
      <c r="M221" s="213"/>
      <c r="N221" s="214"/>
      <c r="O221" s="214"/>
      <c r="P221" s="214"/>
      <c r="Q221" s="214"/>
      <c r="R221" s="214"/>
      <c r="S221" s="214"/>
      <c r="T221" s="215"/>
      <c r="AT221" s="209" t="s">
        <v>166</v>
      </c>
      <c r="AU221" s="209" t="s">
        <v>93</v>
      </c>
      <c r="AV221" s="16" t="s">
        <v>178</v>
      </c>
      <c r="AW221" s="16" t="s">
        <v>27</v>
      </c>
      <c r="AX221" s="16" t="s">
        <v>72</v>
      </c>
      <c r="AY221" s="209" t="s">
        <v>157</v>
      </c>
    </row>
    <row r="222" spans="1:65" s="15" customFormat="1">
      <c r="B222" s="200"/>
      <c r="D222" s="185" t="s">
        <v>166</v>
      </c>
      <c r="E222" s="201" t="s">
        <v>1</v>
      </c>
      <c r="F222" s="202" t="s">
        <v>173</v>
      </c>
      <c r="H222" s="203">
        <v>27.09</v>
      </c>
      <c r="I222" s="204"/>
      <c r="L222" s="200"/>
      <c r="M222" s="205"/>
      <c r="N222" s="206"/>
      <c r="O222" s="206"/>
      <c r="P222" s="206"/>
      <c r="Q222" s="206"/>
      <c r="R222" s="206"/>
      <c r="S222" s="206"/>
      <c r="T222" s="207"/>
      <c r="AT222" s="201" t="s">
        <v>166</v>
      </c>
      <c r="AU222" s="201" t="s">
        <v>93</v>
      </c>
      <c r="AV222" s="15" t="s">
        <v>164</v>
      </c>
      <c r="AW222" s="15" t="s">
        <v>27</v>
      </c>
      <c r="AX222" s="15" t="s">
        <v>80</v>
      </c>
      <c r="AY222" s="201" t="s">
        <v>157</v>
      </c>
    </row>
    <row r="223" spans="1:65" s="2" customFormat="1" ht="24.2" customHeight="1">
      <c r="A223" s="35"/>
      <c r="B223" s="139"/>
      <c r="C223" s="171" t="s">
        <v>237</v>
      </c>
      <c r="D223" s="171" t="s">
        <v>160</v>
      </c>
      <c r="E223" s="172" t="s">
        <v>238</v>
      </c>
      <c r="F223" s="173" t="s">
        <v>239</v>
      </c>
      <c r="G223" s="174" t="s">
        <v>163</v>
      </c>
      <c r="H223" s="175">
        <v>344.13200000000001</v>
      </c>
      <c r="I223" s="176"/>
      <c r="J223" s="177">
        <f>ROUND(I223*H223,2)</f>
        <v>0</v>
      </c>
      <c r="K223" s="178"/>
      <c r="L223" s="36"/>
      <c r="M223" s="179" t="s">
        <v>1</v>
      </c>
      <c r="N223" s="180" t="s">
        <v>38</v>
      </c>
      <c r="O223" s="64"/>
      <c r="P223" s="181">
        <f>O223*H223</f>
        <v>0</v>
      </c>
      <c r="Q223" s="181">
        <v>2.3000000000000001E-4</v>
      </c>
      <c r="R223" s="181">
        <f>Q223*H223</f>
        <v>7.9150360000000003E-2</v>
      </c>
      <c r="S223" s="181">
        <v>0</v>
      </c>
      <c r="T223" s="182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3" t="s">
        <v>164</v>
      </c>
      <c r="AT223" s="183" t="s">
        <v>160</v>
      </c>
      <c r="AU223" s="183" t="s">
        <v>93</v>
      </c>
      <c r="AY223" s="18" t="s">
        <v>157</v>
      </c>
      <c r="BE223" s="100">
        <f>IF(N223="základná",J223,0)</f>
        <v>0</v>
      </c>
      <c r="BF223" s="100">
        <f>IF(N223="znížená",J223,0)</f>
        <v>0</v>
      </c>
      <c r="BG223" s="100">
        <f>IF(N223="zákl. prenesená",J223,0)</f>
        <v>0</v>
      </c>
      <c r="BH223" s="100">
        <f>IF(N223="zníž. prenesená",J223,0)</f>
        <v>0</v>
      </c>
      <c r="BI223" s="100">
        <f>IF(N223="nulová",J223,0)</f>
        <v>0</v>
      </c>
      <c r="BJ223" s="18" t="s">
        <v>93</v>
      </c>
      <c r="BK223" s="100">
        <f>ROUND(I223*H223,2)</f>
        <v>0</v>
      </c>
      <c r="BL223" s="18" t="s">
        <v>164</v>
      </c>
      <c r="BM223" s="183" t="s">
        <v>240</v>
      </c>
    </row>
    <row r="224" spans="1:65" s="13" customFormat="1">
      <c r="B224" s="184"/>
      <c r="D224" s="185" t="s">
        <v>166</v>
      </c>
      <c r="E224" s="186" t="s">
        <v>1</v>
      </c>
      <c r="F224" s="187" t="s">
        <v>241</v>
      </c>
      <c r="H224" s="186" t="s">
        <v>1</v>
      </c>
      <c r="I224" s="188"/>
      <c r="L224" s="184"/>
      <c r="M224" s="189"/>
      <c r="N224" s="190"/>
      <c r="O224" s="190"/>
      <c r="P224" s="190"/>
      <c r="Q224" s="190"/>
      <c r="R224" s="190"/>
      <c r="S224" s="190"/>
      <c r="T224" s="191"/>
      <c r="AT224" s="186" t="s">
        <v>166</v>
      </c>
      <c r="AU224" s="186" t="s">
        <v>93</v>
      </c>
      <c r="AV224" s="13" t="s">
        <v>80</v>
      </c>
      <c r="AW224" s="13" t="s">
        <v>27</v>
      </c>
      <c r="AX224" s="13" t="s">
        <v>72</v>
      </c>
      <c r="AY224" s="186" t="s">
        <v>157</v>
      </c>
    </row>
    <row r="225" spans="1:65" s="14" customFormat="1">
      <c r="B225" s="192"/>
      <c r="D225" s="185" t="s">
        <v>166</v>
      </c>
      <c r="E225" s="193" t="s">
        <v>1</v>
      </c>
      <c r="F225" s="194" t="s">
        <v>99</v>
      </c>
      <c r="H225" s="195">
        <v>226.14</v>
      </c>
      <c r="I225" s="196"/>
      <c r="L225" s="192"/>
      <c r="M225" s="197"/>
      <c r="N225" s="198"/>
      <c r="O225" s="198"/>
      <c r="P225" s="198"/>
      <c r="Q225" s="198"/>
      <c r="R225" s="198"/>
      <c r="S225" s="198"/>
      <c r="T225" s="199"/>
      <c r="AT225" s="193" t="s">
        <v>166</v>
      </c>
      <c r="AU225" s="193" t="s">
        <v>93</v>
      </c>
      <c r="AV225" s="14" t="s">
        <v>93</v>
      </c>
      <c r="AW225" s="14" t="s">
        <v>27</v>
      </c>
      <c r="AX225" s="14" t="s">
        <v>72</v>
      </c>
      <c r="AY225" s="193" t="s">
        <v>157</v>
      </c>
    </row>
    <row r="226" spans="1:65" s="13" customFormat="1">
      <c r="B226" s="184"/>
      <c r="D226" s="185" t="s">
        <v>166</v>
      </c>
      <c r="E226" s="186" t="s">
        <v>1</v>
      </c>
      <c r="F226" s="187" t="s">
        <v>242</v>
      </c>
      <c r="H226" s="186" t="s">
        <v>1</v>
      </c>
      <c r="I226" s="188"/>
      <c r="L226" s="184"/>
      <c r="M226" s="189"/>
      <c r="N226" s="190"/>
      <c r="O226" s="190"/>
      <c r="P226" s="190"/>
      <c r="Q226" s="190"/>
      <c r="R226" s="190"/>
      <c r="S226" s="190"/>
      <c r="T226" s="191"/>
      <c r="AT226" s="186" t="s">
        <v>166</v>
      </c>
      <c r="AU226" s="186" t="s">
        <v>93</v>
      </c>
      <c r="AV226" s="13" t="s">
        <v>80</v>
      </c>
      <c r="AW226" s="13" t="s">
        <v>27</v>
      </c>
      <c r="AX226" s="13" t="s">
        <v>72</v>
      </c>
      <c r="AY226" s="186" t="s">
        <v>157</v>
      </c>
    </row>
    <row r="227" spans="1:65" s="14" customFormat="1">
      <c r="B227" s="192"/>
      <c r="D227" s="185" t="s">
        <v>166</v>
      </c>
      <c r="E227" s="193" t="s">
        <v>1</v>
      </c>
      <c r="F227" s="194" t="s">
        <v>101</v>
      </c>
      <c r="H227" s="195">
        <v>117.992</v>
      </c>
      <c r="I227" s="196"/>
      <c r="L227" s="192"/>
      <c r="M227" s="197"/>
      <c r="N227" s="198"/>
      <c r="O227" s="198"/>
      <c r="P227" s="198"/>
      <c r="Q227" s="198"/>
      <c r="R227" s="198"/>
      <c r="S227" s="198"/>
      <c r="T227" s="199"/>
      <c r="AT227" s="193" t="s">
        <v>166</v>
      </c>
      <c r="AU227" s="193" t="s">
        <v>93</v>
      </c>
      <c r="AV227" s="14" t="s">
        <v>93</v>
      </c>
      <c r="AW227" s="14" t="s">
        <v>27</v>
      </c>
      <c r="AX227" s="14" t="s">
        <v>72</v>
      </c>
      <c r="AY227" s="193" t="s">
        <v>157</v>
      </c>
    </row>
    <row r="228" spans="1:65" s="15" customFormat="1">
      <c r="B228" s="200"/>
      <c r="D228" s="185" t="s">
        <v>166</v>
      </c>
      <c r="E228" s="201" t="s">
        <v>1</v>
      </c>
      <c r="F228" s="202" t="s">
        <v>173</v>
      </c>
      <c r="H228" s="203">
        <v>344.13200000000001</v>
      </c>
      <c r="I228" s="204"/>
      <c r="L228" s="200"/>
      <c r="M228" s="205"/>
      <c r="N228" s="206"/>
      <c r="O228" s="206"/>
      <c r="P228" s="206"/>
      <c r="Q228" s="206"/>
      <c r="R228" s="206"/>
      <c r="S228" s="206"/>
      <c r="T228" s="207"/>
      <c r="AT228" s="201" t="s">
        <v>166</v>
      </c>
      <c r="AU228" s="201" t="s">
        <v>93</v>
      </c>
      <c r="AV228" s="15" t="s">
        <v>164</v>
      </c>
      <c r="AW228" s="15" t="s">
        <v>27</v>
      </c>
      <c r="AX228" s="15" t="s">
        <v>80</v>
      </c>
      <c r="AY228" s="201" t="s">
        <v>157</v>
      </c>
    </row>
    <row r="229" spans="1:65" s="2" customFormat="1" ht="24.2" customHeight="1">
      <c r="A229" s="35"/>
      <c r="B229" s="139"/>
      <c r="C229" s="171" t="s">
        <v>243</v>
      </c>
      <c r="D229" s="171" t="s">
        <v>160</v>
      </c>
      <c r="E229" s="172" t="s">
        <v>244</v>
      </c>
      <c r="F229" s="173" t="s">
        <v>245</v>
      </c>
      <c r="G229" s="174" t="s">
        <v>163</v>
      </c>
      <c r="H229" s="175">
        <v>226.14</v>
      </c>
      <c r="I229" s="176"/>
      <c r="J229" s="177">
        <f>ROUND(I229*H229,2)</f>
        <v>0</v>
      </c>
      <c r="K229" s="178"/>
      <c r="L229" s="36"/>
      <c r="M229" s="179" t="s">
        <v>1</v>
      </c>
      <c r="N229" s="180" t="s">
        <v>38</v>
      </c>
      <c r="O229" s="64"/>
      <c r="P229" s="181">
        <f>O229*H229</f>
        <v>0</v>
      </c>
      <c r="Q229" s="181">
        <v>6.5599999999999999E-3</v>
      </c>
      <c r="R229" s="181">
        <f>Q229*H229</f>
        <v>1.4834783999999999</v>
      </c>
      <c r="S229" s="181">
        <v>0</v>
      </c>
      <c r="T229" s="182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3" t="s">
        <v>164</v>
      </c>
      <c r="AT229" s="183" t="s">
        <v>160</v>
      </c>
      <c r="AU229" s="183" t="s">
        <v>93</v>
      </c>
      <c r="AY229" s="18" t="s">
        <v>157</v>
      </c>
      <c r="BE229" s="100">
        <f>IF(N229="základná",J229,0)</f>
        <v>0</v>
      </c>
      <c r="BF229" s="100">
        <f>IF(N229="znížená",J229,0)</f>
        <v>0</v>
      </c>
      <c r="BG229" s="100">
        <f>IF(N229="zákl. prenesená",J229,0)</f>
        <v>0</v>
      </c>
      <c r="BH229" s="100">
        <f>IF(N229="zníž. prenesená",J229,0)</f>
        <v>0</v>
      </c>
      <c r="BI229" s="100">
        <f>IF(N229="nulová",J229,0)</f>
        <v>0</v>
      </c>
      <c r="BJ229" s="18" t="s">
        <v>93</v>
      </c>
      <c r="BK229" s="100">
        <f>ROUND(I229*H229,2)</f>
        <v>0</v>
      </c>
      <c r="BL229" s="18" t="s">
        <v>164</v>
      </c>
      <c r="BM229" s="183" t="s">
        <v>246</v>
      </c>
    </row>
    <row r="230" spans="1:65" s="13" customFormat="1">
      <c r="B230" s="184"/>
      <c r="D230" s="185" t="s">
        <v>166</v>
      </c>
      <c r="E230" s="186" t="s">
        <v>1</v>
      </c>
      <c r="F230" s="187" t="s">
        <v>247</v>
      </c>
      <c r="H230" s="186" t="s">
        <v>1</v>
      </c>
      <c r="I230" s="188"/>
      <c r="L230" s="184"/>
      <c r="M230" s="189"/>
      <c r="N230" s="190"/>
      <c r="O230" s="190"/>
      <c r="P230" s="190"/>
      <c r="Q230" s="190"/>
      <c r="R230" s="190"/>
      <c r="S230" s="190"/>
      <c r="T230" s="191"/>
      <c r="AT230" s="186" t="s">
        <v>166</v>
      </c>
      <c r="AU230" s="186" t="s">
        <v>93</v>
      </c>
      <c r="AV230" s="13" t="s">
        <v>80</v>
      </c>
      <c r="AW230" s="13" t="s">
        <v>27</v>
      </c>
      <c r="AX230" s="13" t="s">
        <v>72</v>
      </c>
      <c r="AY230" s="186" t="s">
        <v>157</v>
      </c>
    </row>
    <row r="231" spans="1:65" s="13" customFormat="1">
      <c r="B231" s="184"/>
      <c r="D231" s="185" t="s">
        <v>166</v>
      </c>
      <c r="E231" s="186" t="s">
        <v>1</v>
      </c>
      <c r="F231" s="187" t="s">
        <v>183</v>
      </c>
      <c r="H231" s="186" t="s">
        <v>1</v>
      </c>
      <c r="I231" s="188"/>
      <c r="L231" s="184"/>
      <c r="M231" s="189"/>
      <c r="N231" s="190"/>
      <c r="O231" s="190"/>
      <c r="P231" s="190"/>
      <c r="Q231" s="190"/>
      <c r="R231" s="190"/>
      <c r="S231" s="190"/>
      <c r="T231" s="191"/>
      <c r="AT231" s="186" t="s">
        <v>166</v>
      </c>
      <c r="AU231" s="186" t="s">
        <v>93</v>
      </c>
      <c r="AV231" s="13" t="s">
        <v>80</v>
      </c>
      <c r="AW231" s="13" t="s">
        <v>27</v>
      </c>
      <c r="AX231" s="13" t="s">
        <v>72</v>
      </c>
      <c r="AY231" s="186" t="s">
        <v>157</v>
      </c>
    </row>
    <row r="232" spans="1:65" s="14" customFormat="1">
      <c r="B232" s="192"/>
      <c r="D232" s="185" t="s">
        <v>166</v>
      </c>
      <c r="E232" s="193" t="s">
        <v>1</v>
      </c>
      <c r="F232" s="194" t="s">
        <v>248</v>
      </c>
      <c r="H232" s="195">
        <v>27.72</v>
      </c>
      <c r="I232" s="196"/>
      <c r="L232" s="192"/>
      <c r="M232" s="197"/>
      <c r="N232" s="198"/>
      <c r="O232" s="198"/>
      <c r="P232" s="198"/>
      <c r="Q232" s="198"/>
      <c r="R232" s="198"/>
      <c r="S232" s="198"/>
      <c r="T232" s="199"/>
      <c r="AT232" s="193" t="s">
        <v>166</v>
      </c>
      <c r="AU232" s="193" t="s">
        <v>93</v>
      </c>
      <c r="AV232" s="14" t="s">
        <v>93</v>
      </c>
      <c r="AW232" s="14" t="s">
        <v>27</v>
      </c>
      <c r="AX232" s="14" t="s">
        <v>72</v>
      </c>
      <c r="AY232" s="193" t="s">
        <v>157</v>
      </c>
    </row>
    <row r="233" spans="1:65" s="14" customFormat="1">
      <c r="B233" s="192"/>
      <c r="D233" s="185" t="s">
        <v>166</v>
      </c>
      <c r="E233" s="193" t="s">
        <v>1</v>
      </c>
      <c r="F233" s="194" t="s">
        <v>249</v>
      </c>
      <c r="H233" s="195">
        <v>1.62</v>
      </c>
      <c r="I233" s="196"/>
      <c r="L233" s="192"/>
      <c r="M233" s="197"/>
      <c r="N233" s="198"/>
      <c r="O233" s="198"/>
      <c r="P233" s="198"/>
      <c r="Q233" s="198"/>
      <c r="R233" s="198"/>
      <c r="S233" s="198"/>
      <c r="T233" s="199"/>
      <c r="AT233" s="193" t="s">
        <v>166</v>
      </c>
      <c r="AU233" s="193" t="s">
        <v>93</v>
      </c>
      <c r="AV233" s="14" t="s">
        <v>93</v>
      </c>
      <c r="AW233" s="14" t="s">
        <v>27</v>
      </c>
      <c r="AX233" s="14" t="s">
        <v>72</v>
      </c>
      <c r="AY233" s="193" t="s">
        <v>157</v>
      </c>
    </row>
    <row r="234" spans="1:65" s="14" customFormat="1">
      <c r="B234" s="192"/>
      <c r="D234" s="185" t="s">
        <v>166</v>
      </c>
      <c r="E234" s="193" t="s">
        <v>1</v>
      </c>
      <c r="F234" s="194" t="s">
        <v>250</v>
      </c>
      <c r="H234" s="195">
        <v>-5.6559999999999997</v>
      </c>
      <c r="I234" s="196"/>
      <c r="L234" s="192"/>
      <c r="M234" s="197"/>
      <c r="N234" s="198"/>
      <c r="O234" s="198"/>
      <c r="P234" s="198"/>
      <c r="Q234" s="198"/>
      <c r="R234" s="198"/>
      <c r="S234" s="198"/>
      <c r="T234" s="199"/>
      <c r="AT234" s="193" t="s">
        <v>166</v>
      </c>
      <c r="AU234" s="193" t="s">
        <v>93</v>
      </c>
      <c r="AV234" s="14" t="s">
        <v>93</v>
      </c>
      <c r="AW234" s="14" t="s">
        <v>27</v>
      </c>
      <c r="AX234" s="14" t="s">
        <v>72</v>
      </c>
      <c r="AY234" s="193" t="s">
        <v>157</v>
      </c>
    </row>
    <row r="235" spans="1:65" s="14" customFormat="1">
      <c r="B235" s="192"/>
      <c r="D235" s="185" t="s">
        <v>166</v>
      </c>
      <c r="E235" s="193" t="s">
        <v>1</v>
      </c>
      <c r="F235" s="194" t="s">
        <v>251</v>
      </c>
      <c r="H235" s="195">
        <v>-1.8180000000000001</v>
      </c>
      <c r="I235" s="196"/>
      <c r="L235" s="192"/>
      <c r="M235" s="197"/>
      <c r="N235" s="198"/>
      <c r="O235" s="198"/>
      <c r="P235" s="198"/>
      <c r="Q235" s="198"/>
      <c r="R235" s="198"/>
      <c r="S235" s="198"/>
      <c r="T235" s="199"/>
      <c r="AT235" s="193" t="s">
        <v>166</v>
      </c>
      <c r="AU235" s="193" t="s">
        <v>93</v>
      </c>
      <c r="AV235" s="14" t="s">
        <v>93</v>
      </c>
      <c r="AW235" s="14" t="s">
        <v>27</v>
      </c>
      <c r="AX235" s="14" t="s">
        <v>72</v>
      </c>
      <c r="AY235" s="193" t="s">
        <v>157</v>
      </c>
    </row>
    <row r="236" spans="1:65" s="14" customFormat="1">
      <c r="B236" s="192"/>
      <c r="D236" s="185" t="s">
        <v>166</v>
      </c>
      <c r="E236" s="193" t="s">
        <v>1</v>
      </c>
      <c r="F236" s="194" t="s">
        <v>252</v>
      </c>
      <c r="H236" s="195">
        <v>-0.26400000000000001</v>
      </c>
      <c r="I236" s="196"/>
      <c r="L236" s="192"/>
      <c r="M236" s="197"/>
      <c r="N236" s="198"/>
      <c r="O236" s="198"/>
      <c r="P236" s="198"/>
      <c r="Q236" s="198"/>
      <c r="R236" s="198"/>
      <c r="S236" s="198"/>
      <c r="T236" s="199"/>
      <c r="AT236" s="193" t="s">
        <v>166</v>
      </c>
      <c r="AU236" s="193" t="s">
        <v>93</v>
      </c>
      <c r="AV236" s="14" t="s">
        <v>93</v>
      </c>
      <c r="AW236" s="14" t="s">
        <v>27</v>
      </c>
      <c r="AX236" s="14" t="s">
        <v>72</v>
      </c>
      <c r="AY236" s="193" t="s">
        <v>157</v>
      </c>
    </row>
    <row r="237" spans="1:65" s="14" customFormat="1">
      <c r="B237" s="192"/>
      <c r="D237" s="185" t="s">
        <v>166</v>
      </c>
      <c r="E237" s="193" t="s">
        <v>1</v>
      </c>
      <c r="F237" s="194" t="s">
        <v>253</v>
      </c>
      <c r="H237" s="195">
        <v>8.7999999999999995E-2</v>
      </c>
      <c r="I237" s="196"/>
      <c r="L237" s="192"/>
      <c r="M237" s="197"/>
      <c r="N237" s="198"/>
      <c r="O237" s="198"/>
      <c r="P237" s="198"/>
      <c r="Q237" s="198"/>
      <c r="R237" s="198"/>
      <c r="S237" s="198"/>
      <c r="T237" s="199"/>
      <c r="AT237" s="193" t="s">
        <v>166</v>
      </c>
      <c r="AU237" s="193" t="s">
        <v>93</v>
      </c>
      <c r="AV237" s="14" t="s">
        <v>93</v>
      </c>
      <c r="AW237" s="14" t="s">
        <v>27</v>
      </c>
      <c r="AX237" s="14" t="s">
        <v>72</v>
      </c>
      <c r="AY237" s="193" t="s">
        <v>157</v>
      </c>
    </row>
    <row r="238" spans="1:65" s="13" customFormat="1">
      <c r="B238" s="184"/>
      <c r="D238" s="185" t="s">
        <v>166</v>
      </c>
      <c r="E238" s="186" t="s">
        <v>1</v>
      </c>
      <c r="F238" s="187" t="s">
        <v>187</v>
      </c>
      <c r="H238" s="186" t="s">
        <v>1</v>
      </c>
      <c r="I238" s="188"/>
      <c r="L238" s="184"/>
      <c r="M238" s="189"/>
      <c r="N238" s="190"/>
      <c r="O238" s="190"/>
      <c r="P238" s="190"/>
      <c r="Q238" s="190"/>
      <c r="R238" s="190"/>
      <c r="S238" s="190"/>
      <c r="T238" s="191"/>
      <c r="AT238" s="186" t="s">
        <v>166</v>
      </c>
      <c r="AU238" s="186" t="s">
        <v>93</v>
      </c>
      <c r="AV238" s="13" t="s">
        <v>80</v>
      </c>
      <c r="AW238" s="13" t="s">
        <v>27</v>
      </c>
      <c r="AX238" s="13" t="s">
        <v>72</v>
      </c>
      <c r="AY238" s="186" t="s">
        <v>157</v>
      </c>
    </row>
    <row r="239" spans="1:65" s="14" customFormat="1">
      <c r="B239" s="192"/>
      <c r="D239" s="185" t="s">
        <v>166</v>
      </c>
      <c r="E239" s="193" t="s">
        <v>1</v>
      </c>
      <c r="F239" s="194" t="s">
        <v>254</v>
      </c>
      <c r="H239" s="195">
        <v>29.4</v>
      </c>
      <c r="I239" s="196"/>
      <c r="L239" s="192"/>
      <c r="M239" s="197"/>
      <c r="N239" s="198"/>
      <c r="O239" s="198"/>
      <c r="P239" s="198"/>
      <c r="Q239" s="198"/>
      <c r="R239" s="198"/>
      <c r="S239" s="198"/>
      <c r="T239" s="199"/>
      <c r="AT239" s="193" t="s">
        <v>166</v>
      </c>
      <c r="AU239" s="193" t="s">
        <v>93</v>
      </c>
      <c r="AV239" s="14" t="s">
        <v>93</v>
      </c>
      <c r="AW239" s="14" t="s">
        <v>27</v>
      </c>
      <c r="AX239" s="14" t="s">
        <v>72</v>
      </c>
      <c r="AY239" s="193" t="s">
        <v>157</v>
      </c>
    </row>
    <row r="240" spans="1:65" s="14" customFormat="1">
      <c r="B240" s="192"/>
      <c r="D240" s="185" t="s">
        <v>166</v>
      </c>
      <c r="E240" s="193" t="s">
        <v>1</v>
      </c>
      <c r="F240" s="194" t="s">
        <v>255</v>
      </c>
      <c r="H240" s="195">
        <v>-5.4539999999999997</v>
      </c>
      <c r="I240" s="196"/>
      <c r="L240" s="192"/>
      <c r="M240" s="197"/>
      <c r="N240" s="198"/>
      <c r="O240" s="198"/>
      <c r="P240" s="198"/>
      <c r="Q240" s="198"/>
      <c r="R240" s="198"/>
      <c r="S240" s="198"/>
      <c r="T240" s="199"/>
      <c r="AT240" s="193" t="s">
        <v>166</v>
      </c>
      <c r="AU240" s="193" t="s">
        <v>93</v>
      </c>
      <c r="AV240" s="14" t="s">
        <v>93</v>
      </c>
      <c r="AW240" s="14" t="s">
        <v>27</v>
      </c>
      <c r="AX240" s="14" t="s">
        <v>72</v>
      </c>
      <c r="AY240" s="193" t="s">
        <v>157</v>
      </c>
    </row>
    <row r="241" spans="2:51" s="13" customFormat="1">
      <c r="B241" s="184"/>
      <c r="D241" s="185" t="s">
        <v>166</v>
      </c>
      <c r="E241" s="186" t="s">
        <v>1</v>
      </c>
      <c r="F241" s="187" t="s">
        <v>189</v>
      </c>
      <c r="H241" s="186" t="s">
        <v>1</v>
      </c>
      <c r="I241" s="188"/>
      <c r="L241" s="184"/>
      <c r="M241" s="189"/>
      <c r="N241" s="190"/>
      <c r="O241" s="190"/>
      <c r="P241" s="190"/>
      <c r="Q241" s="190"/>
      <c r="R241" s="190"/>
      <c r="S241" s="190"/>
      <c r="T241" s="191"/>
      <c r="AT241" s="186" t="s">
        <v>166</v>
      </c>
      <c r="AU241" s="186" t="s">
        <v>93</v>
      </c>
      <c r="AV241" s="13" t="s">
        <v>80</v>
      </c>
      <c r="AW241" s="13" t="s">
        <v>27</v>
      </c>
      <c r="AX241" s="13" t="s">
        <v>72</v>
      </c>
      <c r="AY241" s="186" t="s">
        <v>157</v>
      </c>
    </row>
    <row r="242" spans="2:51" s="14" customFormat="1">
      <c r="B242" s="192"/>
      <c r="D242" s="185" t="s">
        <v>166</v>
      </c>
      <c r="E242" s="193" t="s">
        <v>1</v>
      </c>
      <c r="F242" s="194" t="s">
        <v>256</v>
      </c>
      <c r="H242" s="195">
        <v>14.7</v>
      </c>
      <c r="I242" s="196"/>
      <c r="L242" s="192"/>
      <c r="M242" s="197"/>
      <c r="N242" s="198"/>
      <c r="O242" s="198"/>
      <c r="P242" s="198"/>
      <c r="Q242" s="198"/>
      <c r="R242" s="198"/>
      <c r="S242" s="198"/>
      <c r="T242" s="199"/>
      <c r="AT242" s="193" t="s">
        <v>166</v>
      </c>
      <c r="AU242" s="193" t="s">
        <v>93</v>
      </c>
      <c r="AV242" s="14" t="s">
        <v>93</v>
      </c>
      <c r="AW242" s="14" t="s">
        <v>27</v>
      </c>
      <c r="AX242" s="14" t="s">
        <v>72</v>
      </c>
      <c r="AY242" s="193" t="s">
        <v>157</v>
      </c>
    </row>
    <row r="243" spans="2:51" s="14" customFormat="1">
      <c r="B243" s="192"/>
      <c r="D243" s="185" t="s">
        <v>166</v>
      </c>
      <c r="E243" s="193" t="s">
        <v>1</v>
      </c>
      <c r="F243" s="194" t="s">
        <v>251</v>
      </c>
      <c r="H243" s="195">
        <v>-1.8180000000000001</v>
      </c>
      <c r="I243" s="196"/>
      <c r="L243" s="192"/>
      <c r="M243" s="197"/>
      <c r="N243" s="198"/>
      <c r="O243" s="198"/>
      <c r="P243" s="198"/>
      <c r="Q243" s="198"/>
      <c r="R243" s="198"/>
      <c r="S243" s="198"/>
      <c r="T243" s="199"/>
      <c r="AT243" s="193" t="s">
        <v>166</v>
      </c>
      <c r="AU243" s="193" t="s">
        <v>93</v>
      </c>
      <c r="AV243" s="14" t="s">
        <v>93</v>
      </c>
      <c r="AW243" s="14" t="s">
        <v>27</v>
      </c>
      <c r="AX243" s="14" t="s">
        <v>72</v>
      </c>
      <c r="AY243" s="193" t="s">
        <v>157</v>
      </c>
    </row>
    <row r="244" spans="2:51" s="13" customFormat="1">
      <c r="B244" s="184"/>
      <c r="D244" s="185" t="s">
        <v>166</v>
      </c>
      <c r="E244" s="186" t="s">
        <v>1</v>
      </c>
      <c r="F244" s="187" t="s">
        <v>191</v>
      </c>
      <c r="H244" s="186" t="s">
        <v>1</v>
      </c>
      <c r="I244" s="188"/>
      <c r="L244" s="184"/>
      <c r="M244" s="189"/>
      <c r="N244" s="190"/>
      <c r="O244" s="190"/>
      <c r="P244" s="190"/>
      <c r="Q244" s="190"/>
      <c r="R244" s="190"/>
      <c r="S244" s="190"/>
      <c r="T244" s="191"/>
      <c r="AT244" s="186" t="s">
        <v>166</v>
      </c>
      <c r="AU244" s="186" t="s">
        <v>93</v>
      </c>
      <c r="AV244" s="13" t="s">
        <v>80</v>
      </c>
      <c r="AW244" s="13" t="s">
        <v>27</v>
      </c>
      <c r="AX244" s="13" t="s">
        <v>72</v>
      </c>
      <c r="AY244" s="186" t="s">
        <v>157</v>
      </c>
    </row>
    <row r="245" spans="2:51" s="14" customFormat="1">
      <c r="B245" s="192"/>
      <c r="D245" s="185" t="s">
        <v>166</v>
      </c>
      <c r="E245" s="193" t="s">
        <v>1</v>
      </c>
      <c r="F245" s="194" t="s">
        <v>257</v>
      </c>
      <c r="H245" s="195">
        <v>49.77</v>
      </c>
      <c r="I245" s="196"/>
      <c r="L245" s="192"/>
      <c r="M245" s="197"/>
      <c r="N245" s="198"/>
      <c r="O245" s="198"/>
      <c r="P245" s="198"/>
      <c r="Q245" s="198"/>
      <c r="R245" s="198"/>
      <c r="S245" s="198"/>
      <c r="T245" s="199"/>
      <c r="AT245" s="193" t="s">
        <v>166</v>
      </c>
      <c r="AU245" s="193" t="s">
        <v>93</v>
      </c>
      <c r="AV245" s="14" t="s">
        <v>93</v>
      </c>
      <c r="AW245" s="14" t="s">
        <v>27</v>
      </c>
      <c r="AX245" s="14" t="s">
        <v>72</v>
      </c>
      <c r="AY245" s="193" t="s">
        <v>157</v>
      </c>
    </row>
    <row r="246" spans="2:51" s="14" customFormat="1">
      <c r="B246" s="192"/>
      <c r="D246" s="185" t="s">
        <v>166</v>
      </c>
      <c r="E246" s="193" t="s">
        <v>1</v>
      </c>
      <c r="F246" s="194" t="s">
        <v>258</v>
      </c>
      <c r="H246" s="195">
        <v>2.8260000000000001</v>
      </c>
      <c r="I246" s="196"/>
      <c r="L246" s="192"/>
      <c r="M246" s="197"/>
      <c r="N246" s="198"/>
      <c r="O246" s="198"/>
      <c r="P246" s="198"/>
      <c r="Q246" s="198"/>
      <c r="R246" s="198"/>
      <c r="S246" s="198"/>
      <c r="T246" s="199"/>
      <c r="AT246" s="193" t="s">
        <v>166</v>
      </c>
      <c r="AU246" s="193" t="s">
        <v>93</v>
      </c>
      <c r="AV246" s="14" t="s">
        <v>93</v>
      </c>
      <c r="AW246" s="14" t="s">
        <v>27</v>
      </c>
      <c r="AX246" s="14" t="s">
        <v>72</v>
      </c>
      <c r="AY246" s="193" t="s">
        <v>157</v>
      </c>
    </row>
    <row r="247" spans="2:51" s="14" customFormat="1">
      <c r="B247" s="192"/>
      <c r="D247" s="185" t="s">
        <v>166</v>
      </c>
      <c r="E247" s="193" t="s">
        <v>1</v>
      </c>
      <c r="F247" s="194" t="s">
        <v>259</v>
      </c>
      <c r="H247" s="195">
        <v>-13.13</v>
      </c>
      <c r="I247" s="196"/>
      <c r="L247" s="192"/>
      <c r="M247" s="197"/>
      <c r="N247" s="198"/>
      <c r="O247" s="198"/>
      <c r="P247" s="198"/>
      <c r="Q247" s="198"/>
      <c r="R247" s="198"/>
      <c r="S247" s="198"/>
      <c r="T247" s="199"/>
      <c r="AT247" s="193" t="s">
        <v>166</v>
      </c>
      <c r="AU247" s="193" t="s">
        <v>93</v>
      </c>
      <c r="AV247" s="14" t="s">
        <v>93</v>
      </c>
      <c r="AW247" s="14" t="s">
        <v>27</v>
      </c>
      <c r="AX247" s="14" t="s">
        <v>72</v>
      </c>
      <c r="AY247" s="193" t="s">
        <v>157</v>
      </c>
    </row>
    <row r="248" spans="2:51" s="14" customFormat="1">
      <c r="B248" s="192"/>
      <c r="D248" s="185" t="s">
        <v>166</v>
      </c>
      <c r="E248" s="193" t="s">
        <v>1</v>
      </c>
      <c r="F248" s="194" t="s">
        <v>260</v>
      </c>
      <c r="H248" s="195">
        <v>-0.252</v>
      </c>
      <c r="I248" s="196"/>
      <c r="L248" s="192"/>
      <c r="M248" s="197"/>
      <c r="N248" s="198"/>
      <c r="O248" s="198"/>
      <c r="P248" s="198"/>
      <c r="Q248" s="198"/>
      <c r="R248" s="198"/>
      <c r="S248" s="198"/>
      <c r="T248" s="199"/>
      <c r="AT248" s="193" t="s">
        <v>166</v>
      </c>
      <c r="AU248" s="193" t="s">
        <v>93</v>
      </c>
      <c r="AV248" s="14" t="s">
        <v>93</v>
      </c>
      <c r="AW248" s="14" t="s">
        <v>27</v>
      </c>
      <c r="AX248" s="14" t="s">
        <v>72</v>
      </c>
      <c r="AY248" s="193" t="s">
        <v>157</v>
      </c>
    </row>
    <row r="249" spans="2:51" s="14" customFormat="1">
      <c r="B249" s="192"/>
      <c r="D249" s="185" t="s">
        <v>166</v>
      </c>
      <c r="E249" s="193" t="s">
        <v>1</v>
      </c>
      <c r="F249" s="194" t="s">
        <v>261</v>
      </c>
      <c r="H249" s="195">
        <v>8.4000000000000005E-2</v>
      </c>
      <c r="I249" s="196"/>
      <c r="L249" s="192"/>
      <c r="M249" s="197"/>
      <c r="N249" s="198"/>
      <c r="O249" s="198"/>
      <c r="P249" s="198"/>
      <c r="Q249" s="198"/>
      <c r="R249" s="198"/>
      <c r="S249" s="198"/>
      <c r="T249" s="199"/>
      <c r="AT249" s="193" t="s">
        <v>166</v>
      </c>
      <c r="AU249" s="193" t="s">
        <v>93</v>
      </c>
      <c r="AV249" s="14" t="s">
        <v>93</v>
      </c>
      <c r="AW249" s="14" t="s">
        <v>27</v>
      </c>
      <c r="AX249" s="14" t="s">
        <v>72</v>
      </c>
      <c r="AY249" s="193" t="s">
        <v>157</v>
      </c>
    </row>
    <row r="250" spans="2:51" s="13" customFormat="1">
      <c r="B250" s="184"/>
      <c r="D250" s="185" t="s">
        <v>166</v>
      </c>
      <c r="E250" s="186" t="s">
        <v>1</v>
      </c>
      <c r="F250" s="187" t="s">
        <v>195</v>
      </c>
      <c r="H250" s="186" t="s">
        <v>1</v>
      </c>
      <c r="I250" s="188"/>
      <c r="L250" s="184"/>
      <c r="M250" s="189"/>
      <c r="N250" s="190"/>
      <c r="O250" s="190"/>
      <c r="P250" s="190"/>
      <c r="Q250" s="190"/>
      <c r="R250" s="190"/>
      <c r="S250" s="190"/>
      <c r="T250" s="191"/>
      <c r="AT250" s="186" t="s">
        <v>166</v>
      </c>
      <c r="AU250" s="186" t="s">
        <v>93</v>
      </c>
      <c r="AV250" s="13" t="s">
        <v>80</v>
      </c>
      <c r="AW250" s="13" t="s">
        <v>27</v>
      </c>
      <c r="AX250" s="13" t="s">
        <v>72</v>
      </c>
      <c r="AY250" s="186" t="s">
        <v>157</v>
      </c>
    </row>
    <row r="251" spans="2:51" s="14" customFormat="1">
      <c r="B251" s="192"/>
      <c r="D251" s="185" t="s">
        <v>166</v>
      </c>
      <c r="E251" s="193" t="s">
        <v>1</v>
      </c>
      <c r="F251" s="194" t="s">
        <v>262</v>
      </c>
      <c r="H251" s="195">
        <v>19.53</v>
      </c>
      <c r="I251" s="196"/>
      <c r="L251" s="192"/>
      <c r="M251" s="197"/>
      <c r="N251" s="198"/>
      <c r="O251" s="198"/>
      <c r="P251" s="198"/>
      <c r="Q251" s="198"/>
      <c r="R251" s="198"/>
      <c r="S251" s="198"/>
      <c r="T251" s="199"/>
      <c r="AT251" s="193" t="s">
        <v>166</v>
      </c>
      <c r="AU251" s="193" t="s">
        <v>93</v>
      </c>
      <c r="AV251" s="14" t="s">
        <v>93</v>
      </c>
      <c r="AW251" s="14" t="s">
        <v>27</v>
      </c>
      <c r="AX251" s="14" t="s">
        <v>72</v>
      </c>
      <c r="AY251" s="193" t="s">
        <v>157</v>
      </c>
    </row>
    <row r="252" spans="2:51" s="14" customFormat="1">
      <c r="B252" s="192"/>
      <c r="D252" s="185" t="s">
        <v>166</v>
      </c>
      <c r="E252" s="193" t="s">
        <v>1</v>
      </c>
      <c r="F252" s="194" t="s">
        <v>263</v>
      </c>
      <c r="H252" s="195">
        <v>-3.6360000000000001</v>
      </c>
      <c r="I252" s="196"/>
      <c r="L252" s="192"/>
      <c r="M252" s="197"/>
      <c r="N252" s="198"/>
      <c r="O252" s="198"/>
      <c r="P252" s="198"/>
      <c r="Q252" s="198"/>
      <c r="R252" s="198"/>
      <c r="S252" s="198"/>
      <c r="T252" s="199"/>
      <c r="AT252" s="193" t="s">
        <v>166</v>
      </c>
      <c r="AU252" s="193" t="s">
        <v>93</v>
      </c>
      <c r="AV252" s="14" t="s">
        <v>93</v>
      </c>
      <c r="AW252" s="14" t="s">
        <v>27</v>
      </c>
      <c r="AX252" s="14" t="s">
        <v>72</v>
      </c>
      <c r="AY252" s="193" t="s">
        <v>157</v>
      </c>
    </row>
    <row r="253" spans="2:51" s="16" customFormat="1">
      <c r="B253" s="208"/>
      <c r="D253" s="185" t="s">
        <v>166</v>
      </c>
      <c r="E253" s="209" t="s">
        <v>1</v>
      </c>
      <c r="F253" s="210" t="s">
        <v>197</v>
      </c>
      <c r="H253" s="211">
        <v>113.71</v>
      </c>
      <c r="I253" s="212"/>
      <c r="L253" s="208"/>
      <c r="M253" s="213"/>
      <c r="N253" s="214"/>
      <c r="O253" s="214"/>
      <c r="P253" s="214"/>
      <c r="Q253" s="214"/>
      <c r="R253" s="214"/>
      <c r="S253" s="214"/>
      <c r="T253" s="215"/>
      <c r="AT253" s="209" t="s">
        <v>166</v>
      </c>
      <c r="AU253" s="209" t="s">
        <v>93</v>
      </c>
      <c r="AV253" s="16" t="s">
        <v>178</v>
      </c>
      <c r="AW253" s="16" t="s">
        <v>27</v>
      </c>
      <c r="AX253" s="16" t="s">
        <v>72</v>
      </c>
      <c r="AY253" s="209" t="s">
        <v>157</v>
      </c>
    </row>
    <row r="254" spans="2:51" s="13" customFormat="1">
      <c r="B254" s="184"/>
      <c r="D254" s="185" t="s">
        <v>166</v>
      </c>
      <c r="E254" s="186" t="s">
        <v>1</v>
      </c>
      <c r="F254" s="187" t="s">
        <v>171</v>
      </c>
      <c r="H254" s="186" t="s">
        <v>1</v>
      </c>
      <c r="I254" s="188"/>
      <c r="L254" s="184"/>
      <c r="M254" s="189"/>
      <c r="N254" s="190"/>
      <c r="O254" s="190"/>
      <c r="P254" s="190"/>
      <c r="Q254" s="190"/>
      <c r="R254" s="190"/>
      <c r="S254" s="190"/>
      <c r="T254" s="191"/>
      <c r="AT254" s="186" t="s">
        <v>166</v>
      </c>
      <c r="AU254" s="186" t="s">
        <v>93</v>
      </c>
      <c r="AV254" s="13" t="s">
        <v>80</v>
      </c>
      <c r="AW254" s="13" t="s">
        <v>27</v>
      </c>
      <c r="AX254" s="13" t="s">
        <v>72</v>
      </c>
      <c r="AY254" s="186" t="s">
        <v>157</v>
      </c>
    </row>
    <row r="255" spans="2:51" s="13" customFormat="1">
      <c r="B255" s="184"/>
      <c r="D255" s="185" t="s">
        <v>166</v>
      </c>
      <c r="E255" s="186" t="s">
        <v>1</v>
      </c>
      <c r="F255" s="187" t="s">
        <v>198</v>
      </c>
      <c r="H255" s="186" t="s">
        <v>1</v>
      </c>
      <c r="I255" s="188"/>
      <c r="L255" s="184"/>
      <c r="M255" s="189"/>
      <c r="N255" s="190"/>
      <c r="O255" s="190"/>
      <c r="P255" s="190"/>
      <c r="Q255" s="190"/>
      <c r="R255" s="190"/>
      <c r="S255" s="190"/>
      <c r="T255" s="191"/>
      <c r="AT255" s="186" t="s">
        <v>166</v>
      </c>
      <c r="AU255" s="186" t="s">
        <v>93</v>
      </c>
      <c r="AV255" s="13" t="s">
        <v>80</v>
      </c>
      <c r="AW255" s="13" t="s">
        <v>27</v>
      </c>
      <c r="AX255" s="13" t="s">
        <v>72</v>
      </c>
      <c r="AY255" s="186" t="s">
        <v>157</v>
      </c>
    </row>
    <row r="256" spans="2:51" s="14" customFormat="1">
      <c r="B256" s="192"/>
      <c r="D256" s="185" t="s">
        <v>166</v>
      </c>
      <c r="E256" s="193" t="s">
        <v>1</v>
      </c>
      <c r="F256" s="194" t="s">
        <v>264</v>
      </c>
      <c r="H256" s="195">
        <v>28.14</v>
      </c>
      <c r="I256" s="196"/>
      <c r="L256" s="192"/>
      <c r="M256" s="197"/>
      <c r="N256" s="198"/>
      <c r="O256" s="198"/>
      <c r="P256" s="198"/>
      <c r="Q256" s="198"/>
      <c r="R256" s="198"/>
      <c r="S256" s="198"/>
      <c r="T256" s="199"/>
      <c r="AT256" s="193" t="s">
        <v>166</v>
      </c>
      <c r="AU256" s="193" t="s">
        <v>93</v>
      </c>
      <c r="AV256" s="14" t="s">
        <v>93</v>
      </c>
      <c r="AW256" s="14" t="s">
        <v>27</v>
      </c>
      <c r="AX256" s="14" t="s">
        <v>72</v>
      </c>
      <c r="AY256" s="193" t="s">
        <v>157</v>
      </c>
    </row>
    <row r="257" spans="2:51" s="14" customFormat="1">
      <c r="B257" s="192"/>
      <c r="D257" s="185" t="s">
        <v>166</v>
      </c>
      <c r="E257" s="193" t="s">
        <v>1</v>
      </c>
      <c r="F257" s="194" t="s">
        <v>249</v>
      </c>
      <c r="H257" s="195">
        <v>1.62</v>
      </c>
      <c r="I257" s="196"/>
      <c r="L257" s="192"/>
      <c r="M257" s="197"/>
      <c r="N257" s="198"/>
      <c r="O257" s="198"/>
      <c r="P257" s="198"/>
      <c r="Q257" s="198"/>
      <c r="R257" s="198"/>
      <c r="S257" s="198"/>
      <c r="T257" s="199"/>
      <c r="AT257" s="193" t="s">
        <v>166</v>
      </c>
      <c r="AU257" s="193" t="s">
        <v>93</v>
      </c>
      <c r="AV257" s="14" t="s">
        <v>93</v>
      </c>
      <c r="AW257" s="14" t="s">
        <v>27</v>
      </c>
      <c r="AX257" s="14" t="s">
        <v>72</v>
      </c>
      <c r="AY257" s="193" t="s">
        <v>157</v>
      </c>
    </row>
    <row r="258" spans="2:51" s="14" customFormat="1">
      <c r="B258" s="192"/>
      <c r="D258" s="185" t="s">
        <v>166</v>
      </c>
      <c r="E258" s="193" t="s">
        <v>1</v>
      </c>
      <c r="F258" s="194" t="s">
        <v>250</v>
      </c>
      <c r="H258" s="195">
        <v>-5.6559999999999997</v>
      </c>
      <c r="I258" s="196"/>
      <c r="L258" s="192"/>
      <c r="M258" s="197"/>
      <c r="N258" s="198"/>
      <c r="O258" s="198"/>
      <c r="P258" s="198"/>
      <c r="Q258" s="198"/>
      <c r="R258" s="198"/>
      <c r="S258" s="198"/>
      <c r="T258" s="199"/>
      <c r="AT258" s="193" t="s">
        <v>166</v>
      </c>
      <c r="AU258" s="193" t="s">
        <v>93</v>
      </c>
      <c r="AV258" s="14" t="s">
        <v>93</v>
      </c>
      <c r="AW258" s="14" t="s">
        <v>27</v>
      </c>
      <c r="AX258" s="14" t="s">
        <v>72</v>
      </c>
      <c r="AY258" s="193" t="s">
        <v>157</v>
      </c>
    </row>
    <row r="259" spans="2:51" s="14" customFormat="1">
      <c r="B259" s="192"/>
      <c r="D259" s="185" t="s">
        <v>166</v>
      </c>
      <c r="E259" s="193" t="s">
        <v>1</v>
      </c>
      <c r="F259" s="194" t="s">
        <v>251</v>
      </c>
      <c r="H259" s="195">
        <v>-1.8180000000000001</v>
      </c>
      <c r="I259" s="196"/>
      <c r="L259" s="192"/>
      <c r="M259" s="197"/>
      <c r="N259" s="198"/>
      <c r="O259" s="198"/>
      <c r="P259" s="198"/>
      <c r="Q259" s="198"/>
      <c r="R259" s="198"/>
      <c r="S259" s="198"/>
      <c r="T259" s="199"/>
      <c r="AT259" s="193" t="s">
        <v>166</v>
      </c>
      <c r="AU259" s="193" t="s">
        <v>93</v>
      </c>
      <c r="AV259" s="14" t="s">
        <v>93</v>
      </c>
      <c r="AW259" s="14" t="s">
        <v>27</v>
      </c>
      <c r="AX259" s="14" t="s">
        <v>72</v>
      </c>
      <c r="AY259" s="193" t="s">
        <v>157</v>
      </c>
    </row>
    <row r="260" spans="2:51" s="14" customFormat="1">
      <c r="B260" s="192"/>
      <c r="D260" s="185" t="s">
        <v>166</v>
      </c>
      <c r="E260" s="193" t="s">
        <v>1</v>
      </c>
      <c r="F260" s="194" t="s">
        <v>252</v>
      </c>
      <c r="H260" s="195">
        <v>-0.26400000000000001</v>
      </c>
      <c r="I260" s="196"/>
      <c r="L260" s="192"/>
      <c r="M260" s="197"/>
      <c r="N260" s="198"/>
      <c r="O260" s="198"/>
      <c r="P260" s="198"/>
      <c r="Q260" s="198"/>
      <c r="R260" s="198"/>
      <c r="S260" s="198"/>
      <c r="T260" s="199"/>
      <c r="AT260" s="193" t="s">
        <v>166</v>
      </c>
      <c r="AU260" s="193" t="s">
        <v>93</v>
      </c>
      <c r="AV260" s="14" t="s">
        <v>93</v>
      </c>
      <c r="AW260" s="14" t="s">
        <v>27</v>
      </c>
      <c r="AX260" s="14" t="s">
        <v>72</v>
      </c>
      <c r="AY260" s="193" t="s">
        <v>157</v>
      </c>
    </row>
    <row r="261" spans="2:51" s="14" customFormat="1">
      <c r="B261" s="192"/>
      <c r="D261" s="185" t="s">
        <v>166</v>
      </c>
      <c r="E261" s="193" t="s">
        <v>1</v>
      </c>
      <c r="F261" s="194" t="s">
        <v>253</v>
      </c>
      <c r="H261" s="195">
        <v>8.7999999999999995E-2</v>
      </c>
      <c r="I261" s="196"/>
      <c r="L261" s="192"/>
      <c r="M261" s="197"/>
      <c r="N261" s="198"/>
      <c r="O261" s="198"/>
      <c r="P261" s="198"/>
      <c r="Q261" s="198"/>
      <c r="R261" s="198"/>
      <c r="S261" s="198"/>
      <c r="T261" s="199"/>
      <c r="AT261" s="193" t="s">
        <v>166</v>
      </c>
      <c r="AU261" s="193" t="s">
        <v>93</v>
      </c>
      <c r="AV261" s="14" t="s">
        <v>93</v>
      </c>
      <c r="AW261" s="14" t="s">
        <v>27</v>
      </c>
      <c r="AX261" s="14" t="s">
        <v>72</v>
      </c>
      <c r="AY261" s="193" t="s">
        <v>157</v>
      </c>
    </row>
    <row r="262" spans="2:51" s="13" customFormat="1">
      <c r="B262" s="184"/>
      <c r="D262" s="185" t="s">
        <v>166</v>
      </c>
      <c r="E262" s="186" t="s">
        <v>1</v>
      </c>
      <c r="F262" s="187" t="s">
        <v>200</v>
      </c>
      <c r="H262" s="186" t="s">
        <v>1</v>
      </c>
      <c r="I262" s="188"/>
      <c r="L262" s="184"/>
      <c r="M262" s="189"/>
      <c r="N262" s="190"/>
      <c r="O262" s="190"/>
      <c r="P262" s="190"/>
      <c r="Q262" s="190"/>
      <c r="R262" s="190"/>
      <c r="S262" s="190"/>
      <c r="T262" s="191"/>
      <c r="AT262" s="186" t="s">
        <v>166</v>
      </c>
      <c r="AU262" s="186" t="s">
        <v>93</v>
      </c>
      <c r="AV262" s="13" t="s">
        <v>80</v>
      </c>
      <c r="AW262" s="13" t="s">
        <v>27</v>
      </c>
      <c r="AX262" s="13" t="s">
        <v>72</v>
      </c>
      <c r="AY262" s="186" t="s">
        <v>157</v>
      </c>
    </row>
    <row r="263" spans="2:51" s="14" customFormat="1">
      <c r="B263" s="192"/>
      <c r="D263" s="185" t="s">
        <v>166</v>
      </c>
      <c r="E263" s="193" t="s">
        <v>1</v>
      </c>
      <c r="F263" s="194" t="s">
        <v>265</v>
      </c>
      <c r="H263" s="195">
        <v>29.82</v>
      </c>
      <c r="I263" s="196"/>
      <c r="L263" s="192"/>
      <c r="M263" s="197"/>
      <c r="N263" s="198"/>
      <c r="O263" s="198"/>
      <c r="P263" s="198"/>
      <c r="Q263" s="198"/>
      <c r="R263" s="198"/>
      <c r="S263" s="198"/>
      <c r="T263" s="199"/>
      <c r="AT263" s="193" t="s">
        <v>166</v>
      </c>
      <c r="AU263" s="193" t="s">
        <v>93</v>
      </c>
      <c r="AV263" s="14" t="s">
        <v>93</v>
      </c>
      <c r="AW263" s="14" t="s">
        <v>27</v>
      </c>
      <c r="AX263" s="14" t="s">
        <v>72</v>
      </c>
      <c r="AY263" s="193" t="s">
        <v>157</v>
      </c>
    </row>
    <row r="264" spans="2:51" s="14" customFormat="1">
      <c r="B264" s="192"/>
      <c r="D264" s="185" t="s">
        <v>166</v>
      </c>
      <c r="E264" s="193" t="s">
        <v>1</v>
      </c>
      <c r="F264" s="194" t="s">
        <v>255</v>
      </c>
      <c r="H264" s="195">
        <v>-5.4539999999999997</v>
      </c>
      <c r="I264" s="196"/>
      <c r="L264" s="192"/>
      <c r="M264" s="197"/>
      <c r="N264" s="198"/>
      <c r="O264" s="198"/>
      <c r="P264" s="198"/>
      <c r="Q264" s="198"/>
      <c r="R264" s="198"/>
      <c r="S264" s="198"/>
      <c r="T264" s="199"/>
      <c r="AT264" s="193" t="s">
        <v>166</v>
      </c>
      <c r="AU264" s="193" t="s">
        <v>93</v>
      </c>
      <c r="AV264" s="14" t="s">
        <v>93</v>
      </c>
      <c r="AW264" s="14" t="s">
        <v>27</v>
      </c>
      <c r="AX264" s="14" t="s">
        <v>72</v>
      </c>
      <c r="AY264" s="193" t="s">
        <v>157</v>
      </c>
    </row>
    <row r="265" spans="2:51" s="13" customFormat="1">
      <c r="B265" s="184"/>
      <c r="D265" s="185" t="s">
        <v>166</v>
      </c>
      <c r="E265" s="186" t="s">
        <v>1</v>
      </c>
      <c r="F265" s="187" t="s">
        <v>202</v>
      </c>
      <c r="H265" s="186" t="s">
        <v>1</v>
      </c>
      <c r="I265" s="188"/>
      <c r="L265" s="184"/>
      <c r="M265" s="189"/>
      <c r="N265" s="190"/>
      <c r="O265" s="190"/>
      <c r="P265" s="190"/>
      <c r="Q265" s="190"/>
      <c r="R265" s="190"/>
      <c r="S265" s="190"/>
      <c r="T265" s="191"/>
      <c r="AT265" s="186" t="s">
        <v>166</v>
      </c>
      <c r="AU265" s="186" t="s">
        <v>93</v>
      </c>
      <c r="AV265" s="13" t="s">
        <v>80</v>
      </c>
      <c r="AW265" s="13" t="s">
        <v>27</v>
      </c>
      <c r="AX265" s="13" t="s">
        <v>72</v>
      </c>
      <c r="AY265" s="186" t="s">
        <v>157</v>
      </c>
    </row>
    <row r="266" spans="2:51" s="14" customFormat="1">
      <c r="B266" s="192"/>
      <c r="D266" s="185" t="s">
        <v>166</v>
      </c>
      <c r="E266" s="193" t="s">
        <v>1</v>
      </c>
      <c r="F266" s="194" t="s">
        <v>266</v>
      </c>
      <c r="H266" s="195">
        <v>27.783000000000001</v>
      </c>
      <c r="I266" s="196"/>
      <c r="L266" s="192"/>
      <c r="M266" s="197"/>
      <c r="N266" s="198"/>
      <c r="O266" s="198"/>
      <c r="P266" s="198"/>
      <c r="Q266" s="198"/>
      <c r="R266" s="198"/>
      <c r="S266" s="198"/>
      <c r="T266" s="199"/>
      <c r="AT266" s="193" t="s">
        <v>166</v>
      </c>
      <c r="AU266" s="193" t="s">
        <v>93</v>
      </c>
      <c r="AV266" s="14" t="s">
        <v>93</v>
      </c>
      <c r="AW266" s="14" t="s">
        <v>27</v>
      </c>
      <c r="AX266" s="14" t="s">
        <v>72</v>
      </c>
      <c r="AY266" s="193" t="s">
        <v>157</v>
      </c>
    </row>
    <row r="267" spans="2:51" s="14" customFormat="1">
      <c r="B267" s="192"/>
      <c r="D267" s="185" t="s">
        <v>166</v>
      </c>
      <c r="E267" s="193" t="s">
        <v>1</v>
      </c>
      <c r="F267" s="194" t="s">
        <v>267</v>
      </c>
      <c r="H267" s="195">
        <v>1.413</v>
      </c>
      <c r="I267" s="196"/>
      <c r="L267" s="192"/>
      <c r="M267" s="197"/>
      <c r="N267" s="198"/>
      <c r="O267" s="198"/>
      <c r="P267" s="198"/>
      <c r="Q267" s="198"/>
      <c r="R267" s="198"/>
      <c r="S267" s="198"/>
      <c r="T267" s="199"/>
      <c r="AT267" s="193" t="s">
        <v>166</v>
      </c>
      <c r="AU267" s="193" t="s">
        <v>93</v>
      </c>
      <c r="AV267" s="14" t="s">
        <v>93</v>
      </c>
      <c r="AW267" s="14" t="s">
        <v>27</v>
      </c>
      <c r="AX267" s="14" t="s">
        <v>72</v>
      </c>
      <c r="AY267" s="193" t="s">
        <v>157</v>
      </c>
    </row>
    <row r="268" spans="2:51" s="14" customFormat="1">
      <c r="B268" s="192"/>
      <c r="D268" s="185" t="s">
        <v>166</v>
      </c>
      <c r="E268" s="193" t="s">
        <v>1</v>
      </c>
      <c r="F268" s="194" t="s">
        <v>268</v>
      </c>
      <c r="H268" s="195">
        <v>-7.4740000000000002</v>
      </c>
      <c r="I268" s="196"/>
      <c r="L268" s="192"/>
      <c r="M268" s="197"/>
      <c r="N268" s="198"/>
      <c r="O268" s="198"/>
      <c r="P268" s="198"/>
      <c r="Q268" s="198"/>
      <c r="R268" s="198"/>
      <c r="S268" s="198"/>
      <c r="T268" s="199"/>
      <c r="AT268" s="193" t="s">
        <v>166</v>
      </c>
      <c r="AU268" s="193" t="s">
        <v>93</v>
      </c>
      <c r="AV268" s="14" t="s">
        <v>93</v>
      </c>
      <c r="AW268" s="14" t="s">
        <v>27</v>
      </c>
      <c r="AX268" s="14" t="s">
        <v>72</v>
      </c>
      <c r="AY268" s="193" t="s">
        <v>157</v>
      </c>
    </row>
    <row r="269" spans="2:51" s="14" customFormat="1">
      <c r="B269" s="192"/>
      <c r="D269" s="185" t="s">
        <v>166</v>
      </c>
      <c r="E269" s="193" t="s">
        <v>1</v>
      </c>
      <c r="F269" s="194" t="s">
        <v>260</v>
      </c>
      <c r="H269" s="195">
        <v>-0.252</v>
      </c>
      <c r="I269" s="196"/>
      <c r="L269" s="192"/>
      <c r="M269" s="197"/>
      <c r="N269" s="198"/>
      <c r="O269" s="198"/>
      <c r="P269" s="198"/>
      <c r="Q269" s="198"/>
      <c r="R269" s="198"/>
      <c r="S269" s="198"/>
      <c r="T269" s="199"/>
      <c r="AT269" s="193" t="s">
        <v>166</v>
      </c>
      <c r="AU269" s="193" t="s">
        <v>93</v>
      </c>
      <c r="AV269" s="14" t="s">
        <v>93</v>
      </c>
      <c r="AW269" s="14" t="s">
        <v>27</v>
      </c>
      <c r="AX269" s="14" t="s">
        <v>72</v>
      </c>
      <c r="AY269" s="193" t="s">
        <v>157</v>
      </c>
    </row>
    <row r="270" spans="2:51" s="14" customFormat="1">
      <c r="B270" s="192"/>
      <c r="D270" s="185" t="s">
        <v>166</v>
      </c>
      <c r="E270" s="193" t="s">
        <v>1</v>
      </c>
      <c r="F270" s="194" t="s">
        <v>261</v>
      </c>
      <c r="H270" s="195">
        <v>8.4000000000000005E-2</v>
      </c>
      <c r="I270" s="196"/>
      <c r="L270" s="192"/>
      <c r="M270" s="197"/>
      <c r="N270" s="198"/>
      <c r="O270" s="198"/>
      <c r="P270" s="198"/>
      <c r="Q270" s="198"/>
      <c r="R270" s="198"/>
      <c r="S270" s="198"/>
      <c r="T270" s="199"/>
      <c r="AT270" s="193" t="s">
        <v>166</v>
      </c>
      <c r="AU270" s="193" t="s">
        <v>93</v>
      </c>
      <c r="AV270" s="14" t="s">
        <v>93</v>
      </c>
      <c r="AW270" s="14" t="s">
        <v>27</v>
      </c>
      <c r="AX270" s="14" t="s">
        <v>72</v>
      </c>
      <c r="AY270" s="193" t="s">
        <v>157</v>
      </c>
    </row>
    <row r="271" spans="2:51" s="13" customFormat="1">
      <c r="B271" s="184"/>
      <c r="D271" s="185" t="s">
        <v>166</v>
      </c>
      <c r="E271" s="186" t="s">
        <v>1</v>
      </c>
      <c r="F271" s="187" t="s">
        <v>204</v>
      </c>
      <c r="H271" s="186" t="s">
        <v>1</v>
      </c>
      <c r="I271" s="188"/>
      <c r="L271" s="184"/>
      <c r="M271" s="189"/>
      <c r="N271" s="190"/>
      <c r="O271" s="190"/>
      <c r="P271" s="190"/>
      <c r="Q271" s="190"/>
      <c r="R271" s="190"/>
      <c r="S271" s="190"/>
      <c r="T271" s="191"/>
      <c r="AT271" s="186" t="s">
        <v>166</v>
      </c>
      <c r="AU271" s="186" t="s">
        <v>93</v>
      </c>
      <c r="AV271" s="13" t="s">
        <v>80</v>
      </c>
      <c r="AW271" s="13" t="s">
        <v>27</v>
      </c>
      <c r="AX271" s="13" t="s">
        <v>72</v>
      </c>
      <c r="AY271" s="186" t="s">
        <v>157</v>
      </c>
    </row>
    <row r="272" spans="2:51" s="14" customFormat="1">
      <c r="B272" s="192"/>
      <c r="D272" s="185" t="s">
        <v>166</v>
      </c>
      <c r="E272" s="193" t="s">
        <v>1</v>
      </c>
      <c r="F272" s="194" t="s">
        <v>269</v>
      </c>
      <c r="H272" s="195">
        <v>19.53</v>
      </c>
      <c r="I272" s="196"/>
      <c r="L272" s="192"/>
      <c r="M272" s="197"/>
      <c r="N272" s="198"/>
      <c r="O272" s="198"/>
      <c r="P272" s="198"/>
      <c r="Q272" s="198"/>
      <c r="R272" s="198"/>
      <c r="S272" s="198"/>
      <c r="T272" s="199"/>
      <c r="AT272" s="193" t="s">
        <v>166</v>
      </c>
      <c r="AU272" s="193" t="s">
        <v>93</v>
      </c>
      <c r="AV272" s="14" t="s">
        <v>93</v>
      </c>
      <c r="AW272" s="14" t="s">
        <v>27</v>
      </c>
      <c r="AX272" s="14" t="s">
        <v>72</v>
      </c>
      <c r="AY272" s="193" t="s">
        <v>157</v>
      </c>
    </row>
    <row r="273" spans="1:65" s="14" customFormat="1">
      <c r="B273" s="192"/>
      <c r="D273" s="185" t="s">
        <v>166</v>
      </c>
      <c r="E273" s="193" t="s">
        <v>1</v>
      </c>
      <c r="F273" s="194" t="s">
        <v>251</v>
      </c>
      <c r="H273" s="195">
        <v>-1.8180000000000001</v>
      </c>
      <c r="I273" s="196"/>
      <c r="L273" s="192"/>
      <c r="M273" s="197"/>
      <c r="N273" s="198"/>
      <c r="O273" s="198"/>
      <c r="P273" s="198"/>
      <c r="Q273" s="198"/>
      <c r="R273" s="198"/>
      <c r="S273" s="198"/>
      <c r="T273" s="199"/>
      <c r="AT273" s="193" t="s">
        <v>166</v>
      </c>
      <c r="AU273" s="193" t="s">
        <v>93</v>
      </c>
      <c r="AV273" s="14" t="s">
        <v>93</v>
      </c>
      <c r="AW273" s="14" t="s">
        <v>27</v>
      </c>
      <c r="AX273" s="14" t="s">
        <v>72</v>
      </c>
      <c r="AY273" s="193" t="s">
        <v>157</v>
      </c>
    </row>
    <row r="274" spans="1:65" s="13" customFormat="1">
      <c r="B274" s="184"/>
      <c r="D274" s="185" t="s">
        <v>166</v>
      </c>
      <c r="E274" s="186" t="s">
        <v>1</v>
      </c>
      <c r="F274" s="187" t="s">
        <v>206</v>
      </c>
      <c r="H274" s="186" t="s">
        <v>1</v>
      </c>
      <c r="I274" s="188"/>
      <c r="L274" s="184"/>
      <c r="M274" s="189"/>
      <c r="N274" s="190"/>
      <c r="O274" s="190"/>
      <c r="P274" s="190"/>
      <c r="Q274" s="190"/>
      <c r="R274" s="190"/>
      <c r="S274" s="190"/>
      <c r="T274" s="191"/>
      <c r="AT274" s="186" t="s">
        <v>166</v>
      </c>
      <c r="AU274" s="186" t="s">
        <v>93</v>
      </c>
      <c r="AV274" s="13" t="s">
        <v>80</v>
      </c>
      <c r="AW274" s="13" t="s">
        <v>27</v>
      </c>
      <c r="AX274" s="13" t="s">
        <v>72</v>
      </c>
      <c r="AY274" s="186" t="s">
        <v>157</v>
      </c>
    </row>
    <row r="275" spans="1:65" s="14" customFormat="1">
      <c r="B275" s="192"/>
      <c r="D275" s="185" t="s">
        <v>166</v>
      </c>
      <c r="E275" s="193" t="s">
        <v>1</v>
      </c>
      <c r="F275" s="194" t="s">
        <v>270</v>
      </c>
      <c r="H275" s="195">
        <v>30.324000000000002</v>
      </c>
      <c r="I275" s="196"/>
      <c r="L275" s="192"/>
      <c r="M275" s="197"/>
      <c r="N275" s="198"/>
      <c r="O275" s="198"/>
      <c r="P275" s="198"/>
      <c r="Q275" s="198"/>
      <c r="R275" s="198"/>
      <c r="S275" s="198"/>
      <c r="T275" s="199"/>
      <c r="AT275" s="193" t="s">
        <v>166</v>
      </c>
      <c r="AU275" s="193" t="s">
        <v>93</v>
      </c>
      <c r="AV275" s="14" t="s">
        <v>93</v>
      </c>
      <c r="AW275" s="14" t="s">
        <v>27</v>
      </c>
      <c r="AX275" s="14" t="s">
        <v>72</v>
      </c>
      <c r="AY275" s="193" t="s">
        <v>157</v>
      </c>
    </row>
    <row r="276" spans="1:65" s="14" customFormat="1">
      <c r="B276" s="192"/>
      <c r="D276" s="185" t="s">
        <v>166</v>
      </c>
      <c r="E276" s="193" t="s">
        <v>1</v>
      </c>
      <c r="F276" s="194" t="s">
        <v>263</v>
      </c>
      <c r="H276" s="195">
        <v>-3.6360000000000001</v>
      </c>
      <c r="I276" s="196"/>
      <c r="L276" s="192"/>
      <c r="M276" s="197"/>
      <c r="N276" s="198"/>
      <c r="O276" s="198"/>
      <c r="P276" s="198"/>
      <c r="Q276" s="198"/>
      <c r="R276" s="198"/>
      <c r="S276" s="198"/>
      <c r="T276" s="199"/>
      <c r="AT276" s="193" t="s">
        <v>166</v>
      </c>
      <c r="AU276" s="193" t="s">
        <v>93</v>
      </c>
      <c r="AV276" s="14" t="s">
        <v>93</v>
      </c>
      <c r="AW276" s="14" t="s">
        <v>27</v>
      </c>
      <c r="AX276" s="14" t="s">
        <v>72</v>
      </c>
      <c r="AY276" s="193" t="s">
        <v>157</v>
      </c>
    </row>
    <row r="277" spans="1:65" s="15" customFormat="1">
      <c r="B277" s="200"/>
      <c r="D277" s="185" t="s">
        <v>166</v>
      </c>
      <c r="E277" s="201" t="s">
        <v>99</v>
      </c>
      <c r="F277" s="202" t="s">
        <v>173</v>
      </c>
      <c r="H277" s="203">
        <v>226.14</v>
      </c>
      <c r="I277" s="204"/>
      <c r="L277" s="200"/>
      <c r="M277" s="205"/>
      <c r="N277" s="206"/>
      <c r="O277" s="206"/>
      <c r="P277" s="206"/>
      <c r="Q277" s="206"/>
      <c r="R277" s="206"/>
      <c r="S277" s="206"/>
      <c r="T277" s="207"/>
      <c r="AT277" s="201" t="s">
        <v>166</v>
      </c>
      <c r="AU277" s="201" t="s">
        <v>93</v>
      </c>
      <c r="AV277" s="15" t="s">
        <v>164</v>
      </c>
      <c r="AW277" s="15" t="s">
        <v>27</v>
      </c>
      <c r="AX277" s="15" t="s">
        <v>80</v>
      </c>
      <c r="AY277" s="201" t="s">
        <v>157</v>
      </c>
    </row>
    <row r="278" spans="1:65" s="13" customFormat="1" ht="22.5">
      <c r="B278" s="184"/>
      <c r="D278" s="185" t="s">
        <v>166</v>
      </c>
      <c r="E278" s="186" t="s">
        <v>1</v>
      </c>
      <c r="F278" s="187" t="s">
        <v>208</v>
      </c>
      <c r="H278" s="186" t="s">
        <v>1</v>
      </c>
      <c r="I278" s="188"/>
      <c r="L278" s="184"/>
      <c r="M278" s="189"/>
      <c r="N278" s="190"/>
      <c r="O278" s="190"/>
      <c r="P278" s="190"/>
      <c r="Q278" s="190"/>
      <c r="R278" s="190"/>
      <c r="S278" s="190"/>
      <c r="T278" s="191"/>
      <c r="AT278" s="186" t="s">
        <v>166</v>
      </c>
      <c r="AU278" s="186" t="s">
        <v>93</v>
      </c>
      <c r="AV278" s="13" t="s">
        <v>80</v>
      </c>
      <c r="AW278" s="13" t="s">
        <v>27</v>
      </c>
      <c r="AX278" s="13" t="s">
        <v>72</v>
      </c>
      <c r="AY278" s="186" t="s">
        <v>157</v>
      </c>
    </row>
    <row r="279" spans="1:65" s="13" customFormat="1" ht="22.5">
      <c r="B279" s="184"/>
      <c r="D279" s="185" t="s">
        <v>166</v>
      </c>
      <c r="E279" s="186" t="s">
        <v>1</v>
      </c>
      <c r="F279" s="187" t="s">
        <v>209</v>
      </c>
      <c r="H279" s="186" t="s">
        <v>1</v>
      </c>
      <c r="I279" s="188"/>
      <c r="L279" s="184"/>
      <c r="M279" s="189"/>
      <c r="N279" s="190"/>
      <c r="O279" s="190"/>
      <c r="P279" s="190"/>
      <c r="Q279" s="190"/>
      <c r="R279" s="190"/>
      <c r="S279" s="190"/>
      <c r="T279" s="191"/>
      <c r="AT279" s="186" t="s">
        <v>166</v>
      </c>
      <c r="AU279" s="186" t="s">
        <v>93</v>
      </c>
      <c r="AV279" s="13" t="s">
        <v>80</v>
      </c>
      <c r="AW279" s="13" t="s">
        <v>27</v>
      </c>
      <c r="AX279" s="13" t="s">
        <v>72</v>
      </c>
      <c r="AY279" s="186" t="s">
        <v>157</v>
      </c>
    </row>
    <row r="280" spans="1:65" s="13" customFormat="1">
      <c r="B280" s="184"/>
      <c r="D280" s="185" t="s">
        <v>166</v>
      </c>
      <c r="E280" s="186" t="s">
        <v>1</v>
      </c>
      <c r="F280" s="187" t="s">
        <v>210</v>
      </c>
      <c r="H280" s="186" t="s">
        <v>1</v>
      </c>
      <c r="I280" s="188"/>
      <c r="L280" s="184"/>
      <c r="M280" s="189"/>
      <c r="N280" s="190"/>
      <c r="O280" s="190"/>
      <c r="P280" s="190"/>
      <c r="Q280" s="190"/>
      <c r="R280" s="190"/>
      <c r="S280" s="190"/>
      <c r="T280" s="191"/>
      <c r="AT280" s="186" t="s">
        <v>166</v>
      </c>
      <c r="AU280" s="186" t="s">
        <v>93</v>
      </c>
      <c r="AV280" s="13" t="s">
        <v>80</v>
      </c>
      <c r="AW280" s="13" t="s">
        <v>27</v>
      </c>
      <c r="AX280" s="13" t="s">
        <v>72</v>
      </c>
      <c r="AY280" s="186" t="s">
        <v>157</v>
      </c>
    </row>
    <row r="281" spans="1:65" s="2" customFormat="1" ht="24.2" customHeight="1">
      <c r="A281" s="35"/>
      <c r="B281" s="139"/>
      <c r="C281" s="171" t="s">
        <v>271</v>
      </c>
      <c r="D281" s="171" t="s">
        <v>160</v>
      </c>
      <c r="E281" s="172" t="s">
        <v>272</v>
      </c>
      <c r="F281" s="173" t="s">
        <v>273</v>
      </c>
      <c r="G281" s="174" t="s">
        <v>163</v>
      </c>
      <c r="H281" s="175">
        <v>71.290000000000006</v>
      </c>
      <c r="I281" s="176"/>
      <c r="J281" s="177">
        <f>ROUND(I281*H281,2)</f>
        <v>0</v>
      </c>
      <c r="K281" s="178"/>
      <c r="L281" s="36"/>
      <c r="M281" s="179" t="s">
        <v>1</v>
      </c>
      <c r="N281" s="180" t="s">
        <v>38</v>
      </c>
      <c r="O281" s="64"/>
      <c r="P281" s="181">
        <f>O281*H281</f>
        <v>0</v>
      </c>
      <c r="Q281" s="181">
        <v>4.8999999999999998E-3</v>
      </c>
      <c r="R281" s="181">
        <f>Q281*H281</f>
        <v>0.34932099999999999</v>
      </c>
      <c r="S281" s="181">
        <v>0</v>
      </c>
      <c r="T281" s="182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3" t="s">
        <v>164</v>
      </c>
      <c r="AT281" s="183" t="s">
        <v>160</v>
      </c>
      <c r="AU281" s="183" t="s">
        <v>93</v>
      </c>
      <c r="AY281" s="18" t="s">
        <v>157</v>
      </c>
      <c r="BE281" s="100">
        <f>IF(N281="základná",J281,0)</f>
        <v>0</v>
      </c>
      <c r="BF281" s="100">
        <f>IF(N281="znížená",J281,0)</f>
        <v>0</v>
      </c>
      <c r="BG281" s="100">
        <f>IF(N281="zákl. prenesená",J281,0)</f>
        <v>0</v>
      </c>
      <c r="BH281" s="100">
        <f>IF(N281="zníž. prenesená",J281,0)</f>
        <v>0</v>
      </c>
      <c r="BI281" s="100">
        <f>IF(N281="nulová",J281,0)</f>
        <v>0</v>
      </c>
      <c r="BJ281" s="18" t="s">
        <v>93</v>
      </c>
      <c r="BK281" s="100">
        <f>ROUND(I281*H281,2)</f>
        <v>0</v>
      </c>
      <c r="BL281" s="18" t="s">
        <v>164</v>
      </c>
      <c r="BM281" s="183" t="s">
        <v>274</v>
      </c>
    </row>
    <row r="282" spans="1:65" s="14" customFormat="1">
      <c r="B282" s="192"/>
      <c r="D282" s="185" t="s">
        <v>166</v>
      </c>
      <c r="E282" s="193" t="s">
        <v>1</v>
      </c>
      <c r="F282" s="194" t="s">
        <v>91</v>
      </c>
      <c r="H282" s="195">
        <v>71.290000000000006</v>
      </c>
      <c r="I282" s="196"/>
      <c r="L282" s="192"/>
      <c r="M282" s="197"/>
      <c r="N282" s="198"/>
      <c r="O282" s="198"/>
      <c r="P282" s="198"/>
      <c r="Q282" s="198"/>
      <c r="R282" s="198"/>
      <c r="S282" s="198"/>
      <c r="T282" s="199"/>
      <c r="AT282" s="193" t="s">
        <v>166</v>
      </c>
      <c r="AU282" s="193" t="s">
        <v>93</v>
      </c>
      <c r="AV282" s="14" t="s">
        <v>93</v>
      </c>
      <c r="AW282" s="14" t="s">
        <v>27</v>
      </c>
      <c r="AX282" s="14" t="s">
        <v>72</v>
      </c>
      <c r="AY282" s="193" t="s">
        <v>157</v>
      </c>
    </row>
    <row r="283" spans="1:65" s="15" customFormat="1">
      <c r="B283" s="200"/>
      <c r="D283" s="185" t="s">
        <v>166</v>
      </c>
      <c r="E283" s="201" t="s">
        <v>1</v>
      </c>
      <c r="F283" s="202" t="s">
        <v>173</v>
      </c>
      <c r="H283" s="203">
        <v>71.290000000000006</v>
      </c>
      <c r="I283" s="204"/>
      <c r="L283" s="200"/>
      <c r="M283" s="205"/>
      <c r="N283" s="206"/>
      <c r="O283" s="206"/>
      <c r="P283" s="206"/>
      <c r="Q283" s="206"/>
      <c r="R283" s="206"/>
      <c r="S283" s="206"/>
      <c r="T283" s="207"/>
      <c r="AT283" s="201" t="s">
        <v>166</v>
      </c>
      <c r="AU283" s="201" t="s">
        <v>93</v>
      </c>
      <c r="AV283" s="15" t="s">
        <v>164</v>
      </c>
      <c r="AW283" s="15" t="s">
        <v>27</v>
      </c>
      <c r="AX283" s="15" t="s">
        <v>80</v>
      </c>
      <c r="AY283" s="201" t="s">
        <v>157</v>
      </c>
    </row>
    <row r="284" spans="1:65" s="12" customFormat="1" ht="22.9" customHeight="1">
      <c r="B284" s="158"/>
      <c r="D284" s="159" t="s">
        <v>71</v>
      </c>
      <c r="E284" s="169" t="s">
        <v>271</v>
      </c>
      <c r="F284" s="169" t="s">
        <v>275</v>
      </c>
      <c r="I284" s="161"/>
      <c r="J284" s="170">
        <f>BK284</f>
        <v>0</v>
      </c>
      <c r="L284" s="158"/>
      <c r="M284" s="163"/>
      <c r="N284" s="164"/>
      <c r="O284" s="164"/>
      <c r="P284" s="165">
        <f>SUM(P285:P410)</f>
        <v>0</v>
      </c>
      <c r="Q284" s="164"/>
      <c r="R284" s="165">
        <f>SUM(R285:R410)</f>
        <v>0.11366219999999999</v>
      </c>
      <c r="S284" s="164"/>
      <c r="T284" s="166">
        <f>SUM(T285:T410)</f>
        <v>19.687228000000005</v>
      </c>
      <c r="AR284" s="159" t="s">
        <v>80</v>
      </c>
      <c r="AT284" s="167" t="s">
        <v>71</v>
      </c>
      <c r="AU284" s="167" t="s">
        <v>80</v>
      </c>
      <c r="AY284" s="159" t="s">
        <v>157</v>
      </c>
      <c r="BK284" s="168">
        <f>SUM(BK285:BK410)</f>
        <v>0</v>
      </c>
    </row>
    <row r="285" spans="1:65" s="2" customFormat="1" ht="24.2" customHeight="1">
      <c r="A285" s="35"/>
      <c r="B285" s="139"/>
      <c r="C285" s="171" t="s">
        <v>276</v>
      </c>
      <c r="D285" s="171" t="s">
        <v>160</v>
      </c>
      <c r="E285" s="172" t="s">
        <v>277</v>
      </c>
      <c r="F285" s="173" t="s">
        <v>278</v>
      </c>
      <c r="G285" s="174" t="s">
        <v>163</v>
      </c>
      <c r="H285" s="175">
        <v>71.290000000000006</v>
      </c>
      <c r="I285" s="176"/>
      <c r="J285" s="177">
        <f>ROUND(I285*H285,2)</f>
        <v>0</v>
      </c>
      <c r="K285" s="178"/>
      <c r="L285" s="36"/>
      <c r="M285" s="179" t="s">
        <v>1</v>
      </c>
      <c r="N285" s="180" t="s">
        <v>38</v>
      </c>
      <c r="O285" s="64"/>
      <c r="P285" s="181">
        <f>O285*H285</f>
        <v>0</v>
      </c>
      <c r="Q285" s="181">
        <v>1.5299999999999999E-3</v>
      </c>
      <c r="R285" s="181">
        <f>Q285*H285</f>
        <v>0.1090737</v>
      </c>
      <c r="S285" s="181">
        <v>0</v>
      </c>
      <c r="T285" s="182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3" t="s">
        <v>164</v>
      </c>
      <c r="AT285" s="183" t="s">
        <v>160</v>
      </c>
      <c r="AU285" s="183" t="s">
        <v>93</v>
      </c>
      <c r="AY285" s="18" t="s">
        <v>157</v>
      </c>
      <c r="BE285" s="100">
        <f>IF(N285="základná",J285,0)</f>
        <v>0</v>
      </c>
      <c r="BF285" s="100">
        <f>IF(N285="znížená",J285,0)</f>
        <v>0</v>
      </c>
      <c r="BG285" s="100">
        <f>IF(N285="zákl. prenesená",J285,0)</f>
        <v>0</v>
      </c>
      <c r="BH285" s="100">
        <f>IF(N285="zníž. prenesená",J285,0)</f>
        <v>0</v>
      </c>
      <c r="BI285" s="100">
        <f>IF(N285="nulová",J285,0)</f>
        <v>0</v>
      </c>
      <c r="BJ285" s="18" t="s">
        <v>93</v>
      </c>
      <c r="BK285" s="100">
        <f>ROUND(I285*H285,2)</f>
        <v>0</v>
      </c>
      <c r="BL285" s="18" t="s">
        <v>164</v>
      </c>
      <c r="BM285" s="183" t="s">
        <v>279</v>
      </c>
    </row>
    <row r="286" spans="1:65" s="13" customFormat="1">
      <c r="B286" s="184"/>
      <c r="D286" s="185" t="s">
        <v>166</v>
      </c>
      <c r="E286" s="186" t="s">
        <v>1</v>
      </c>
      <c r="F286" s="187" t="s">
        <v>168</v>
      </c>
      <c r="H286" s="186" t="s">
        <v>1</v>
      </c>
      <c r="I286" s="188"/>
      <c r="L286" s="184"/>
      <c r="M286" s="189"/>
      <c r="N286" s="190"/>
      <c r="O286" s="190"/>
      <c r="P286" s="190"/>
      <c r="Q286" s="190"/>
      <c r="R286" s="190"/>
      <c r="S286" s="190"/>
      <c r="T286" s="191"/>
      <c r="AT286" s="186" t="s">
        <v>166</v>
      </c>
      <c r="AU286" s="186" t="s">
        <v>93</v>
      </c>
      <c r="AV286" s="13" t="s">
        <v>80</v>
      </c>
      <c r="AW286" s="13" t="s">
        <v>27</v>
      </c>
      <c r="AX286" s="13" t="s">
        <v>72</v>
      </c>
      <c r="AY286" s="186" t="s">
        <v>157</v>
      </c>
    </row>
    <row r="287" spans="1:65" s="14" customFormat="1">
      <c r="B287" s="192"/>
      <c r="D287" s="185" t="s">
        <v>166</v>
      </c>
      <c r="E287" s="193" t="s">
        <v>1</v>
      </c>
      <c r="F287" s="194" t="s">
        <v>169</v>
      </c>
      <c r="H287" s="195">
        <v>35.17</v>
      </c>
      <c r="I287" s="196"/>
      <c r="L287" s="192"/>
      <c r="M287" s="197"/>
      <c r="N287" s="198"/>
      <c r="O287" s="198"/>
      <c r="P287" s="198"/>
      <c r="Q287" s="198"/>
      <c r="R287" s="198"/>
      <c r="S287" s="198"/>
      <c r="T287" s="199"/>
      <c r="AT287" s="193" t="s">
        <v>166</v>
      </c>
      <c r="AU287" s="193" t="s">
        <v>93</v>
      </c>
      <c r="AV287" s="14" t="s">
        <v>93</v>
      </c>
      <c r="AW287" s="14" t="s">
        <v>27</v>
      </c>
      <c r="AX287" s="14" t="s">
        <v>72</v>
      </c>
      <c r="AY287" s="193" t="s">
        <v>157</v>
      </c>
    </row>
    <row r="288" spans="1:65" s="13" customFormat="1">
      <c r="B288" s="184"/>
      <c r="D288" s="185" t="s">
        <v>166</v>
      </c>
      <c r="E288" s="186" t="s">
        <v>1</v>
      </c>
      <c r="F288" s="187" t="s">
        <v>171</v>
      </c>
      <c r="H288" s="186" t="s">
        <v>1</v>
      </c>
      <c r="I288" s="188"/>
      <c r="L288" s="184"/>
      <c r="M288" s="189"/>
      <c r="N288" s="190"/>
      <c r="O288" s="190"/>
      <c r="P288" s="190"/>
      <c r="Q288" s="190"/>
      <c r="R288" s="190"/>
      <c r="S288" s="190"/>
      <c r="T288" s="191"/>
      <c r="AT288" s="186" t="s">
        <v>166</v>
      </c>
      <c r="AU288" s="186" t="s">
        <v>93</v>
      </c>
      <c r="AV288" s="13" t="s">
        <v>80</v>
      </c>
      <c r="AW288" s="13" t="s">
        <v>27</v>
      </c>
      <c r="AX288" s="13" t="s">
        <v>72</v>
      </c>
      <c r="AY288" s="186" t="s">
        <v>157</v>
      </c>
    </row>
    <row r="289" spans="1:65" s="14" customFormat="1">
      <c r="B289" s="192"/>
      <c r="D289" s="185" t="s">
        <v>166</v>
      </c>
      <c r="E289" s="193" t="s">
        <v>1</v>
      </c>
      <c r="F289" s="194" t="s">
        <v>172</v>
      </c>
      <c r="H289" s="195">
        <v>36.119999999999997</v>
      </c>
      <c r="I289" s="196"/>
      <c r="L289" s="192"/>
      <c r="M289" s="197"/>
      <c r="N289" s="198"/>
      <c r="O289" s="198"/>
      <c r="P289" s="198"/>
      <c r="Q289" s="198"/>
      <c r="R289" s="198"/>
      <c r="S289" s="198"/>
      <c r="T289" s="199"/>
      <c r="AT289" s="193" t="s">
        <v>166</v>
      </c>
      <c r="AU289" s="193" t="s">
        <v>93</v>
      </c>
      <c r="AV289" s="14" t="s">
        <v>93</v>
      </c>
      <c r="AW289" s="14" t="s">
        <v>27</v>
      </c>
      <c r="AX289" s="14" t="s">
        <v>72</v>
      </c>
      <c r="AY289" s="193" t="s">
        <v>157</v>
      </c>
    </row>
    <row r="290" spans="1:65" s="15" customFormat="1">
      <c r="B290" s="200"/>
      <c r="D290" s="185" t="s">
        <v>166</v>
      </c>
      <c r="E290" s="201" t="s">
        <v>1</v>
      </c>
      <c r="F290" s="202" t="s">
        <v>173</v>
      </c>
      <c r="H290" s="203">
        <v>71.290000000000006</v>
      </c>
      <c r="I290" s="204"/>
      <c r="L290" s="200"/>
      <c r="M290" s="205"/>
      <c r="N290" s="206"/>
      <c r="O290" s="206"/>
      <c r="P290" s="206"/>
      <c r="Q290" s="206"/>
      <c r="R290" s="206"/>
      <c r="S290" s="206"/>
      <c r="T290" s="207"/>
      <c r="AT290" s="201" t="s">
        <v>166</v>
      </c>
      <c r="AU290" s="201" t="s">
        <v>93</v>
      </c>
      <c r="AV290" s="15" t="s">
        <v>164</v>
      </c>
      <c r="AW290" s="15" t="s">
        <v>27</v>
      </c>
      <c r="AX290" s="15" t="s">
        <v>80</v>
      </c>
      <c r="AY290" s="201" t="s">
        <v>157</v>
      </c>
    </row>
    <row r="291" spans="1:65" s="2" customFormat="1" ht="16.5" customHeight="1">
      <c r="A291" s="35"/>
      <c r="B291" s="139"/>
      <c r="C291" s="171" t="s">
        <v>77</v>
      </c>
      <c r="D291" s="171" t="s">
        <v>160</v>
      </c>
      <c r="E291" s="172" t="s">
        <v>280</v>
      </c>
      <c r="F291" s="173" t="s">
        <v>281</v>
      </c>
      <c r="G291" s="174" t="s">
        <v>163</v>
      </c>
      <c r="H291" s="175">
        <v>91.77</v>
      </c>
      <c r="I291" s="176"/>
      <c r="J291" s="177">
        <f>ROUND(I291*H291,2)</f>
        <v>0</v>
      </c>
      <c r="K291" s="178"/>
      <c r="L291" s="36"/>
      <c r="M291" s="179" t="s">
        <v>1</v>
      </c>
      <c r="N291" s="180" t="s">
        <v>38</v>
      </c>
      <c r="O291" s="64"/>
      <c r="P291" s="181">
        <f>O291*H291</f>
        <v>0</v>
      </c>
      <c r="Q291" s="181">
        <v>5.0000000000000002E-5</v>
      </c>
      <c r="R291" s="181">
        <f>Q291*H291</f>
        <v>4.5884999999999997E-3</v>
      </c>
      <c r="S291" s="181">
        <v>0</v>
      </c>
      <c r="T291" s="182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83" t="s">
        <v>164</v>
      </c>
      <c r="AT291" s="183" t="s">
        <v>160</v>
      </c>
      <c r="AU291" s="183" t="s">
        <v>93</v>
      </c>
      <c r="AY291" s="18" t="s">
        <v>157</v>
      </c>
      <c r="BE291" s="100">
        <f>IF(N291="základná",J291,0)</f>
        <v>0</v>
      </c>
      <c r="BF291" s="100">
        <f>IF(N291="znížená",J291,0)</f>
        <v>0</v>
      </c>
      <c r="BG291" s="100">
        <f>IF(N291="zákl. prenesená",J291,0)</f>
        <v>0</v>
      </c>
      <c r="BH291" s="100">
        <f>IF(N291="zníž. prenesená",J291,0)</f>
        <v>0</v>
      </c>
      <c r="BI291" s="100">
        <f>IF(N291="nulová",J291,0)</f>
        <v>0</v>
      </c>
      <c r="BJ291" s="18" t="s">
        <v>93</v>
      </c>
      <c r="BK291" s="100">
        <f>ROUND(I291*H291,2)</f>
        <v>0</v>
      </c>
      <c r="BL291" s="18" t="s">
        <v>164</v>
      </c>
      <c r="BM291" s="183" t="s">
        <v>282</v>
      </c>
    </row>
    <row r="292" spans="1:65" s="13" customFormat="1">
      <c r="B292" s="184"/>
      <c r="D292" s="185" t="s">
        <v>166</v>
      </c>
      <c r="E292" s="186" t="s">
        <v>1</v>
      </c>
      <c r="F292" s="187" t="s">
        <v>283</v>
      </c>
      <c r="H292" s="186" t="s">
        <v>1</v>
      </c>
      <c r="I292" s="188"/>
      <c r="L292" s="184"/>
      <c r="M292" s="189"/>
      <c r="N292" s="190"/>
      <c r="O292" s="190"/>
      <c r="P292" s="190"/>
      <c r="Q292" s="190"/>
      <c r="R292" s="190"/>
      <c r="S292" s="190"/>
      <c r="T292" s="191"/>
      <c r="AT292" s="186" t="s">
        <v>166</v>
      </c>
      <c r="AU292" s="186" t="s">
        <v>93</v>
      </c>
      <c r="AV292" s="13" t="s">
        <v>80</v>
      </c>
      <c r="AW292" s="13" t="s">
        <v>27</v>
      </c>
      <c r="AX292" s="13" t="s">
        <v>72</v>
      </c>
      <c r="AY292" s="186" t="s">
        <v>157</v>
      </c>
    </row>
    <row r="293" spans="1:65" s="14" customFormat="1">
      <c r="B293" s="192"/>
      <c r="D293" s="185" t="s">
        <v>166</v>
      </c>
      <c r="E293" s="193" t="s">
        <v>1</v>
      </c>
      <c r="F293" s="194" t="s">
        <v>284</v>
      </c>
      <c r="H293" s="195">
        <v>46.92</v>
      </c>
      <c r="I293" s="196"/>
      <c r="L293" s="192"/>
      <c r="M293" s="197"/>
      <c r="N293" s="198"/>
      <c r="O293" s="198"/>
      <c r="P293" s="198"/>
      <c r="Q293" s="198"/>
      <c r="R293" s="198"/>
      <c r="S293" s="198"/>
      <c r="T293" s="199"/>
      <c r="AT293" s="193" t="s">
        <v>166</v>
      </c>
      <c r="AU293" s="193" t="s">
        <v>93</v>
      </c>
      <c r="AV293" s="14" t="s">
        <v>93</v>
      </c>
      <c r="AW293" s="14" t="s">
        <v>27</v>
      </c>
      <c r="AX293" s="14" t="s">
        <v>72</v>
      </c>
      <c r="AY293" s="193" t="s">
        <v>157</v>
      </c>
    </row>
    <row r="294" spans="1:65" s="13" customFormat="1">
      <c r="B294" s="184"/>
      <c r="D294" s="185" t="s">
        <v>166</v>
      </c>
      <c r="E294" s="186" t="s">
        <v>1</v>
      </c>
      <c r="F294" s="187" t="s">
        <v>171</v>
      </c>
      <c r="H294" s="186" t="s">
        <v>1</v>
      </c>
      <c r="I294" s="188"/>
      <c r="L294" s="184"/>
      <c r="M294" s="189"/>
      <c r="N294" s="190"/>
      <c r="O294" s="190"/>
      <c r="P294" s="190"/>
      <c r="Q294" s="190"/>
      <c r="R294" s="190"/>
      <c r="S294" s="190"/>
      <c r="T294" s="191"/>
      <c r="AT294" s="186" t="s">
        <v>166</v>
      </c>
      <c r="AU294" s="186" t="s">
        <v>93</v>
      </c>
      <c r="AV294" s="13" t="s">
        <v>80</v>
      </c>
      <c r="AW294" s="13" t="s">
        <v>27</v>
      </c>
      <c r="AX294" s="13" t="s">
        <v>72</v>
      </c>
      <c r="AY294" s="186" t="s">
        <v>157</v>
      </c>
    </row>
    <row r="295" spans="1:65" s="14" customFormat="1">
      <c r="B295" s="192"/>
      <c r="D295" s="185" t="s">
        <v>166</v>
      </c>
      <c r="E295" s="193" t="s">
        <v>1</v>
      </c>
      <c r="F295" s="194" t="s">
        <v>285</v>
      </c>
      <c r="H295" s="195">
        <v>44.85</v>
      </c>
      <c r="I295" s="196"/>
      <c r="L295" s="192"/>
      <c r="M295" s="197"/>
      <c r="N295" s="198"/>
      <c r="O295" s="198"/>
      <c r="P295" s="198"/>
      <c r="Q295" s="198"/>
      <c r="R295" s="198"/>
      <c r="S295" s="198"/>
      <c r="T295" s="199"/>
      <c r="AT295" s="193" t="s">
        <v>166</v>
      </c>
      <c r="AU295" s="193" t="s">
        <v>93</v>
      </c>
      <c r="AV295" s="14" t="s">
        <v>93</v>
      </c>
      <c r="AW295" s="14" t="s">
        <v>27</v>
      </c>
      <c r="AX295" s="14" t="s">
        <v>72</v>
      </c>
      <c r="AY295" s="193" t="s">
        <v>157</v>
      </c>
    </row>
    <row r="296" spans="1:65" s="15" customFormat="1">
      <c r="B296" s="200"/>
      <c r="D296" s="185" t="s">
        <v>166</v>
      </c>
      <c r="E296" s="201" t="s">
        <v>1</v>
      </c>
      <c r="F296" s="202" t="s">
        <v>173</v>
      </c>
      <c r="H296" s="203">
        <v>91.77</v>
      </c>
      <c r="I296" s="204"/>
      <c r="L296" s="200"/>
      <c r="M296" s="205"/>
      <c r="N296" s="206"/>
      <c r="O296" s="206"/>
      <c r="P296" s="206"/>
      <c r="Q296" s="206"/>
      <c r="R296" s="206"/>
      <c r="S296" s="206"/>
      <c r="T296" s="207"/>
      <c r="AT296" s="201" t="s">
        <v>166</v>
      </c>
      <c r="AU296" s="201" t="s">
        <v>93</v>
      </c>
      <c r="AV296" s="15" t="s">
        <v>164</v>
      </c>
      <c r="AW296" s="15" t="s">
        <v>27</v>
      </c>
      <c r="AX296" s="15" t="s">
        <v>80</v>
      </c>
      <c r="AY296" s="201" t="s">
        <v>157</v>
      </c>
    </row>
    <row r="297" spans="1:65" s="2" customFormat="1" ht="37.9" customHeight="1">
      <c r="A297" s="35"/>
      <c r="B297" s="139"/>
      <c r="C297" s="171" t="s">
        <v>286</v>
      </c>
      <c r="D297" s="171" t="s">
        <v>160</v>
      </c>
      <c r="E297" s="172" t="s">
        <v>287</v>
      </c>
      <c r="F297" s="173" t="s">
        <v>288</v>
      </c>
      <c r="G297" s="174" t="s">
        <v>163</v>
      </c>
      <c r="H297" s="175">
        <v>9.0280000000000005</v>
      </c>
      <c r="I297" s="176"/>
      <c r="J297" s="177">
        <f>ROUND(I297*H297,2)</f>
        <v>0</v>
      </c>
      <c r="K297" s="178"/>
      <c r="L297" s="36"/>
      <c r="M297" s="179" t="s">
        <v>1</v>
      </c>
      <c r="N297" s="180" t="s">
        <v>38</v>
      </c>
      <c r="O297" s="64"/>
      <c r="P297" s="181">
        <f>O297*H297</f>
        <v>0</v>
      </c>
      <c r="Q297" s="181">
        <v>0</v>
      </c>
      <c r="R297" s="181">
        <f>Q297*H297</f>
        <v>0</v>
      </c>
      <c r="S297" s="181">
        <v>0.19600000000000001</v>
      </c>
      <c r="T297" s="182">
        <f>S297*H297</f>
        <v>1.7694880000000002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83" t="s">
        <v>164</v>
      </c>
      <c r="AT297" s="183" t="s">
        <v>160</v>
      </c>
      <c r="AU297" s="183" t="s">
        <v>93</v>
      </c>
      <c r="AY297" s="18" t="s">
        <v>157</v>
      </c>
      <c r="BE297" s="100">
        <f>IF(N297="základná",J297,0)</f>
        <v>0</v>
      </c>
      <c r="BF297" s="100">
        <f>IF(N297="znížená",J297,0)</f>
        <v>0</v>
      </c>
      <c r="BG297" s="100">
        <f>IF(N297="zákl. prenesená",J297,0)</f>
        <v>0</v>
      </c>
      <c r="BH297" s="100">
        <f>IF(N297="zníž. prenesená",J297,0)</f>
        <v>0</v>
      </c>
      <c r="BI297" s="100">
        <f>IF(N297="nulová",J297,0)</f>
        <v>0</v>
      </c>
      <c r="BJ297" s="18" t="s">
        <v>93</v>
      </c>
      <c r="BK297" s="100">
        <f>ROUND(I297*H297,2)</f>
        <v>0</v>
      </c>
      <c r="BL297" s="18" t="s">
        <v>164</v>
      </c>
      <c r="BM297" s="183" t="s">
        <v>289</v>
      </c>
    </row>
    <row r="298" spans="1:65" s="13" customFormat="1">
      <c r="B298" s="184"/>
      <c r="D298" s="185" t="s">
        <v>166</v>
      </c>
      <c r="E298" s="186" t="s">
        <v>1</v>
      </c>
      <c r="F298" s="187" t="s">
        <v>290</v>
      </c>
      <c r="H298" s="186" t="s">
        <v>1</v>
      </c>
      <c r="I298" s="188"/>
      <c r="L298" s="184"/>
      <c r="M298" s="189"/>
      <c r="N298" s="190"/>
      <c r="O298" s="190"/>
      <c r="P298" s="190"/>
      <c r="Q298" s="190"/>
      <c r="R298" s="190"/>
      <c r="S298" s="190"/>
      <c r="T298" s="191"/>
      <c r="AT298" s="186" t="s">
        <v>166</v>
      </c>
      <c r="AU298" s="186" t="s">
        <v>93</v>
      </c>
      <c r="AV298" s="13" t="s">
        <v>80</v>
      </c>
      <c r="AW298" s="13" t="s">
        <v>27</v>
      </c>
      <c r="AX298" s="13" t="s">
        <v>72</v>
      </c>
      <c r="AY298" s="186" t="s">
        <v>157</v>
      </c>
    </row>
    <row r="299" spans="1:65" s="14" customFormat="1">
      <c r="B299" s="192"/>
      <c r="D299" s="185" t="s">
        <v>166</v>
      </c>
      <c r="E299" s="193" t="s">
        <v>1</v>
      </c>
      <c r="F299" s="194" t="s">
        <v>291</v>
      </c>
      <c r="H299" s="195">
        <v>4.5140000000000002</v>
      </c>
      <c r="I299" s="196"/>
      <c r="L299" s="192"/>
      <c r="M299" s="197"/>
      <c r="N299" s="198"/>
      <c r="O299" s="198"/>
      <c r="P299" s="198"/>
      <c r="Q299" s="198"/>
      <c r="R299" s="198"/>
      <c r="S299" s="198"/>
      <c r="T299" s="199"/>
      <c r="AT299" s="193" t="s">
        <v>166</v>
      </c>
      <c r="AU299" s="193" t="s">
        <v>93</v>
      </c>
      <c r="AV299" s="14" t="s">
        <v>93</v>
      </c>
      <c r="AW299" s="14" t="s">
        <v>27</v>
      </c>
      <c r="AX299" s="14" t="s">
        <v>72</v>
      </c>
      <c r="AY299" s="193" t="s">
        <v>157</v>
      </c>
    </row>
    <row r="300" spans="1:65" s="14" customFormat="1">
      <c r="B300" s="192"/>
      <c r="D300" s="185" t="s">
        <v>166</v>
      </c>
      <c r="E300" s="193" t="s">
        <v>1</v>
      </c>
      <c r="F300" s="194" t="s">
        <v>292</v>
      </c>
      <c r="H300" s="195">
        <v>4.5140000000000002</v>
      </c>
      <c r="I300" s="196"/>
      <c r="L300" s="192"/>
      <c r="M300" s="197"/>
      <c r="N300" s="198"/>
      <c r="O300" s="198"/>
      <c r="P300" s="198"/>
      <c r="Q300" s="198"/>
      <c r="R300" s="198"/>
      <c r="S300" s="198"/>
      <c r="T300" s="199"/>
      <c r="AT300" s="193" t="s">
        <v>166</v>
      </c>
      <c r="AU300" s="193" t="s">
        <v>93</v>
      </c>
      <c r="AV300" s="14" t="s">
        <v>93</v>
      </c>
      <c r="AW300" s="14" t="s">
        <v>27</v>
      </c>
      <c r="AX300" s="14" t="s">
        <v>72</v>
      </c>
      <c r="AY300" s="193" t="s">
        <v>157</v>
      </c>
    </row>
    <row r="301" spans="1:65" s="15" customFormat="1">
      <c r="B301" s="200"/>
      <c r="D301" s="185" t="s">
        <v>166</v>
      </c>
      <c r="E301" s="201" t="s">
        <v>1</v>
      </c>
      <c r="F301" s="202" t="s">
        <v>173</v>
      </c>
      <c r="H301" s="203">
        <v>9.0280000000000005</v>
      </c>
      <c r="I301" s="204"/>
      <c r="L301" s="200"/>
      <c r="M301" s="205"/>
      <c r="N301" s="206"/>
      <c r="O301" s="206"/>
      <c r="P301" s="206"/>
      <c r="Q301" s="206"/>
      <c r="R301" s="206"/>
      <c r="S301" s="206"/>
      <c r="T301" s="207"/>
      <c r="AT301" s="201" t="s">
        <v>166</v>
      </c>
      <c r="AU301" s="201" t="s">
        <v>93</v>
      </c>
      <c r="AV301" s="15" t="s">
        <v>164</v>
      </c>
      <c r="AW301" s="15" t="s">
        <v>27</v>
      </c>
      <c r="AX301" s="15" t="s">
        <v>80</v>
      </c>
      <c r="AY301" s="201" t="s">
        <v>157</v>
      </c>
    </row>
    <row r="302" spans="1:65" s="2" customFormat="1" ht="37.9" customHeight="1">
      <c r="A302" s="35"/>
      <c r="B302" s="139"/>
      <c r="C302" s="171" t="s">
        <v>293</v>
      </c>
      <c r="D302" s="171" t="s">
        <v>160</v>
      </c>
      <c r="E302" s="172" t="s">
        <v>294</v>
      </c>
      <c r="F302" s="173" t="s">
        <v>295</v>
      </c>
      <c r="G302" s="174" t="s">
        <v>296</v>
      </c>
      <c r="H302" s="175">
        <v>4.3999999999999997E-2</v>
      </c>
      <c r="I302" s="176"/>
      <c r="J302" s="177">
        <f>ROUND(I302*H302,2)</f>
        <v>0</v>
      </c>
      <c r="K302" s="178"/>
      <c r="L302" s="36"/>
      <c r="M302" s="179" t="s">
        <v>1</v>
      </c>
      <c r="N302" s="180" t="s">
        <v>38</v>
      </c>
      <c r="O302" s="64"/>
      <c r="P302" s="181">
        <f>O302*H302</f>
        <v>0</v>
      </c>
      <c r="Q302" s="181">
        <v>0</v>
      </c>
      <c r="R302" s="181">
        <f>Q302*H302</f>
        <v>0</v>
      </c>
      <c r="S302" s="181">
        <v>2.2000000000000002</v>
      </c>
      <c r="T302" s="182">
        <f>S302*H302</f>
        <v>9.6799999999999997E-2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3" t="s">
        <v>164</v>
      </c>
      <c r="AT302" s="183" t="s">
        <v>160</v>
      </c>
      <c r="AU302" s="183" t="s">
        <v>93</v>
      </c>
      <c r="AY302" s="18" t="s">
        <v>157</v>
      </c>
      <c r="BE302" s="100">
        <f>IF(N302="základná",J302,0)</f>
        <v>0</v>
      </c>
      <c r="BF302" s="100">
        <f>IF(N302="znížená",J302,0)</f>
        <v>0</v>
      </c>
      <c r="BG302" s="100">
        <f>IF(N302="zákl. prenesená",J302,0)</f>
        <v>0</v>
      </c>
      <c r="BH302" s="100">
        <f>IF(N302="zníž. prenesená",J302,0)</f>
        <v>0</v>
      </c>
      <c r="BI302" s="100">
        <f>IF(N302="nulová",J302,0)</f>
        <v>0</v>
      </c>
      <c r="BJ302" s="18" t="s">
        <v>93</v>
      </c>
      <c r="BK302" s="100">
        <f>ROUND(I302*H302,2)</f>
        <v>0</v>
      </c>
      <c r="BL302" s="18" t="s">
        <v>164</v>
      </c>
      <c r="BM302" s="183" t="s">
        <v>297</v>
      </c>
    </row>
    <row r="303" spans="1:65" s="13" customFormat="1">
      <c r="B303" s="184"/>
      <c r="D303" s="185" t="s">
        <v>166</v>
      </c>
      <c r="E303" s="186" t="s">
        <v>1</v>
      </c>
      <c r="F303" s="187" t="s">
        <v>283</v>
      </c>
      <c r="H303" s="186" t="s">
        <v>1</v>
      </c>
      <c r="I303" s="188"/>
      <c r="L303" s="184"/>
      <c r="M303" s="189"/>
      <c r="N303" s="190"/>
      <c r="O303" s="190"/>
      <c r="P303" s="190"/>
      <c r="Q303" s="190"/>
      <c r="R303" s="190"/>
      <c r="S303" s="190"/>
      <c r="T303" s="191"/>
      <c r="AT303" s="186" t="s">
        <v>166</v>
      </c>
      <c r="AU303" s="186" t="s">
        <v>93</v>
      </c>
      <c r="AV303" s="13" t="s">
        <v>80</v>
      </c>
      <c r="AW303" s="13" t="s">
        <v>27</v>
      </c>
      <c r="AX303" s="13" t="s">
        <v>72</v>
      </c>
      <c r="AY303" s="186" t="s">
        <v>157</v>
      </c>
    </row>
    <row r="304" spans="1:65" s="14" customFormat="1">
      <c r="B304" s="192"/>
      <c r="D304" s="185" t="s">
        <v>166</v>
      </c>
      <c r="E304" s="193" t="s">
        <v>1</v>
      </c>
      <c r="F304" s="194" t="s">
        <v>298</v>
      </c>
      <c r="H304" s="195">
        <v>3.5000000000000003E-2</v>
      </c>
      <c r="I304" s="196"/>
      <c r="L304" s="192"/>
      <c r="M304" s="197"/>
      <c r="N304" s="198"/>
      <c r="O304" s="198"/>
      <c r="P304" s="198"/>
      <c r="Q304" s="198"/>
      <c r="R304" s="198"/>
      <c r="S304" s="198"/>
      <c r="T304" s="199"/>
      <c r="AT304" s="193" t="s">
        <v>166</v>
      </c>
      <c r="AU304" s="193" t="s">
        <v>93</v>
      </c>
      <c r="AV304" s="14" t="s">
        <v>93</v>
      </c>
      <c r="AW304" s="14" t="s">
        <v>27</v>
      </c>
      <c r="AX304" s="14" t="s">
        <v>72</v>
      </c>
      <c r="AY304" s="193" t="s">
        <v>157</v>
      </c>
    </row>
    <row r="305" spans="1:65" s="13" customFormat="1">
      <c r="B305" s="184"/>
      <c r="D305" s="185" t="s">
        <v>166</v>
      </c>
      <c r="E305" s="186" t="s">
        <v>1</v>
      </c>
      <c r="F305" s="187" t="s">
        <v>171</v>
      </c>
      <c r="H305" s="186" t="s">
        <v>1</v>
      </c>
      <c r="I305" s="188"/>
      <c r="L305" s="184"/>
      <c r="M305" s="189"/>
      <c r="N305" s="190"/>
      <c r="O305" s="190"/>
      <c r="P305" s="190"/>
      <c r="Q305" s="190"/>
      <c r="R305" s="190"/>
      <c r="S305" s="190"/>
      <c r="T305" s="191"/>
      <c r="AT305" s="186" t="s">
        <v>166</v>
      </c>
      <c r="AU305" s="186" t="s">
        <v>93</v>
      </c>
      <c r="AV305" s="13" t="s">
        <v>80</v>
      </c>
      <c r="AW305" s="13" t="s">
        <v>27</v>
      </c>
      <c r="AX305" s="13" t="s">
        <v>72</v>
      </c>
      <c r="AY305" s="186" t="s">
        <v>157</v>
      </c>
    </row>
    <row r="306" spans="1:65" s="14" customFormat="1">
      <c r="B306" s="192"/>
      <c r="D306" s="185" t="s">
        <v>166</v>
      </c>
      <c r="E306" s="193" t="s">
        <v>1</v>
      </c>
      <c r="F306" s="194" t="s">
        <v>299</v>
      </c>
      <c r="H306" s="195">
        <v>8.9999999999999993E-3</v>
      </c>
      <c r="I306" s="196"/>
      <c r="L306" s="192"/>
      <c r="M306" s="197"/>
      <c r="N306" s="198"/>
      <c r="O306" s="198"/>
      <c r="P306" s="198"/>
      <c r="Q306" s="198"/>
      <c r="R306" s="198"/>
      <c r="S306" s="198"/>
      <c r="T306" s="199"/>
      <c r="AT306" s="193" t="s">
        <v>166</v>
      </c>
      <c r="AU306" s="193" t="s">
        <v>93</v>
      </c>
      <c r="AV306" s="14" t="s">
        <v>93</v>
      </c>
      <c r="AW306" s="14" t="s">
        <v>27</v>
      </c>
      <c r="AX306" s="14" t="s">
        <v>72</v>
      </c>
      <c r="AY306" s="193" t="s">
        <v>157</v>
      </c>
    </row>
    <row r="307" spans="1:65" s="15" customFormat="1">
      <c r="B307" s="200"/>
      <c r="D307" s="185" t="s">
        <v>166</v>
      </c>
      <c r="E307" s="201" t="s">
        <v>1</v>
      </c>
      <c r="F307" s="202" t="s">
        <v>173</v>
      </c>
      <c r="H307" s="203">
        <v>4.3999999999999997E-2</v>
      </c>
      <c r="I307" s="204"/>
      <c r="L307" s="200"/>
      <c r="M307" s="205"/>
      <c r="N307" s="206"/>
      <c r="O307" s="206"/>
      <c r="P307" s="206"/>
      <c r="Q307" s="206"/>
      <c r="R307" s="206"/>
      <c r="S307" s="206"/>
      <c r="T307" s="207"/>
      <c r="AT307" s="201" t="s">
        <v>166</v>
      </c>
      <c r="AU307" s="201" t="s">
        <v>93</v>
      </c>
      <c r="AV307" s="15" t="s">
        <v>164</v>
      </c>
      <c r="AW307" s="15" t="s">
        <v>27</v>
      </c>
      <c r="AX307" s="15" t="s">
        <v>80</v>
      </c>
      <c r="AY307" s="201" t="s">
        <v>157</v>
      </c>
    </row>
    <row r="308" spans="1:65" s="2" customFormat="1" ht="37.9" customHeight="1">
      <c r="A308" s="35"/>
      <c r="B308" s="139"/>
      <c r="C308" s="171" t="s">
        <v>300</v>
      </c>
      <c r="D308" s="171" t="s">
        <v>160</v>
      </c>
      <c r="E308" s="172" t="s">
        <v>301</v>
      </c>
      <c r="F308" s="173" t="s">
        <v>302</v>
      </c>
      <c r="G308" s="174" t="s">
        <v>163</v>
      </c>
      <c r="H308" s="175">
        <v>71.290000000000006</v>
      </c>
      <c r="I308" s="176"/>
      <c r="J308" s="177">
        <f>ROUND(I308*H308,2)</f>
        <v>0</v>
      </c>
      <c r="K308" s="178"/>
      <c r="L308" s="36"/>
      <c r="M308" s="179" t="s">
        <v>1</v>
      </c>
      <c r="N308" s="180" t="s">
        <v>38</v>
      </c>
      <c r="O308" s="64"/>
      <c r="P308" s="181">
        <f>O308*H308</f>
        <v>0</v>
      </c>
      <c r="Q308" s="181">
        <v>0</v>
      </c>
      <c r="R308" s="181">
        <f>Q308*H308</f>
        <v>0</v>
      </c>
      <c r="S308" s="181">
        <v>0.02</v>
      </c>
      <c r="T308" s="182">
        <f>S308*H308</f>
        <v>1.4258000000000002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83" t="s">
        <v>164</v>
      </c>
      <c r="AT308" s="183" t="s">
        <v>160</v>
      </c>
      <c r="AU308" s="183" t="s">
        <v>93</v>
      </c>
      <c r="AY308" s="18" t="s">
        <v>157</v>
      </c>
      <c r="BE308" s="100">
        <f>IF(N308="základná",J308,0)</f>
        <v>0</v>
      </c>
      <c r="BF308" s="100">
        <f>IF(N308="znížená",J308,0)</f>
        <v>0</v>
      </c>
      <c r="BG308" s="100">
        <f>IF(N308="zákl. prenesená",J308,0)</f>
        <v>0</v>
      </c>
      <c r="BH308" s="100">
        <f>IF(N308="zníž. prenesená",J308,0)</f>
        <v>0</v>
      </c>
      <c r="BI308" s="100">
        <f>IF(N308="nulová",J308,0)</f>
        <v>0</v>
      </c>
      <c r="BJ308" s="18" t="s">
        <v>93</v>
      </c>
      <c r="BK308" s="100">
        <f>ROUND(I308*H308,2)</f>
        <v>0</v>
      </c>
      <c r="BL308" s="18" t="s">
        <v>164</v>
      </c>
      <c r="BM308" s="183" t="s">
        <v>303</v>
      </c>
    </row>
    <row r="309" spans="1:65" s="13" customFormat="1">
      <c r="B309" s="184"/>
      <c r="D309" s="185" t="s">
        <v>166</v>
      </c>
      <c r="E309" s="186" t="s">
        <v>1</v>
      </c>
      <c r="F309" s="187" t="s">
        <v>304</v>
      </c>
      <c r="H309" s="186" t="s">
        <v>1</v>
      </c>
      <c r="I309" s="188"/>
      <c r="L309" s="184"/>
      <c r="M309" s="189"/>
      <c r="N309" s="190"/>
      <c r="O309" s="190"/>
      <c r="P309" s="190"/>
      <c r="Q309" s="190"/>
      <c r="R309" s="190"/>
      <c r="S309" s="190"/>
      <c r="T309" s="191"/>
      <c r="AT309" s="186" t="s">
        <v>166</v>
      </c>
      <c r="AU309" s="186" t="s">
        <v>93</v>
      </c>
      <c r="AV309" s="13" t="s">
        <v>80</v>
      </c>
      <c r="AW309" s="13" t="s">
        <v>27</v>
      </c>
      <c r="AX309" s="13" t="s">
        <v>72</v>
      </c>
      <c r="AY309" s="186" t="s">
        <v>157</v>
      </c>
    </row>
    <row r="310" spans="1:65" s="14" customFormat="1">
      <c r="B310" s="192"/>
      <c r="D310" s="185" t="s">
        <v>166</v>
      </c>
      <c r="E310" s="193" t="s">
        <v>1</v>
      </c>
      <c r="F310" s="194" t="s">
        <v>169</v>
      </c>
      <c r="H310" s="195">
        <v>35.17</v>
      </c>
      <c r="I310" s="196"/>
      <c r="L310" s="192"/>
      <c r="M310" s="197"/>
      <c r="N310" s="198"/>
      <c r="O310" s="198"/>
      <c r="P310" s="198"/>
      <c r="Q310" s="198"/>
      <c r="R310" s="198"/>
      <c r="S310" s="198"/>
      <c r="T310" s="199"/>
      <c r="AT310" s="193" t="s">
        <v>166</v>
      </c>
      <c r="AU310" s="193" t="s">
        <v>93</v>
      </c>
      <c r="AV310" s="14" t="s">
        <v>93</v>
      </c>
      <c r="AW310" s="14" t="s">
        <v>27</v>
      </c>
      <c r="AX310" s="14" t="s">
        <v>72</v>
      </c>
      <c r="AY310" s="193" t="s">
        <v>157</v>
      </c>
    </row>
    <row r="311" spans="1:65" s="13" customFormat="1">
      <c r="B311" s="184"/>
      <c r="D311" s="185" t="s">
        <v>166</v>
      </c>
      <c r="E311" s="186" t="s">
        <v>1</v>
      </c>
      <c r="F311" s="187" t="s">
        <v>305</v>
      </c>
      <c r="H311" s="186" t="s">
        <v>1</v>
      </c>
      <c r="I311" s="188"/>
      <c r="L311" s="184"/>
      <c r="M311" s="189"/>
      <c r="N311" s="190"/>
      <c r="O311" s="190"/>
      <c r="P311" s="190"/>
      <c r="Q311" s="190"/>
      <c r="R311" s="190"/>
      <c r="S311" s="190"/>
      <c r="T311" s="191"/>
      <c r="AT311" s="186" t="s">
        <v>166</v>
      </c>
      <c r="AU311" s="186" t="s">
        <v>93</v>
      </c>
      <c r="AV311" s="13" t="s">
        <v>80</v>
      </c>
      <c r="AW311" s="13" t="s">
        <v>27</v>
      </c>
      <c r="AX311" s="13" t="s">
        <v>72</v>
      </c>
      <c r="AY311" s="186" t="s">
        <v>157</v>
      </c>
    </row>
    <row r="312" spans="1:65" s="14" customFormat="1">
      <c r="B312" s="192"/>
      <c r="D312" s="185" t="s">
        <v>166</v>
      </c>
      <c r="E312" s="193" t="s">
        <v>1</v>
      </c>
      <c r="F312" s="194" t="s">
        <v>172</v>
      </c>
      <c r="H312" s="195">
        <v>36.119999999999997</v>
      </c>
      <c r="I312" s="196"/>
      <c r="L312" s="192"/>
      <c r="M312" s="197"/>
      <c r="N312" s="198"/>
      <c r="O312" s="198"/>
      <c r="P312" s="198"/>
      <c r="Q312" s="198"/>
      <c r="R312" s="198"/>
      <c r="S312" s="198"/>
      <c r="T312" s="199"/>
      <c r="AT312" s="193" t="s">
        <v>166</v>
      </c>
      <c r="AU312" s="193" t="s">
        <v>93</v>
      </c>
      <c r="AV312" s="14" t="s">
        <v>93</v>
      </c>
      <c r="AW312" s="14" t="s">
        <v>27</v>
      </c>
      <c r="AX312" s="14" t="s">
        <v>72</v>
      </c>
      <c r="AY312" s="193" t="s">
        <v>157</v>
      </c>
    </row>
    <row r="313" spans="1:65" s="15" customFormat="1">
      <c r="B313" s="200"/>
      <c r="D313" s="185" t="s">
        <v>166</v>
      </c>
      <c r="E313" s="201" t="s">
        <v>1</v>
      </c>
      <c r="F313" s="202" t="s">
        <v>173</v>
      </c>
      <c r="H313" s="203">
        <v>71.290000000000006</v>
      </c>
      <c r="I313" s="204"/>
      <c r="L313" s="200"/>
      <c r="M313" s="205"/>
      <c r="N313" s="206"/>
      <c r="O313" s="206"/>
      <c r="P313" s="206"/>
      <c r="Q313" s="206"/>
      <c r="R313" s="206"/>
      <c r="S313" s="206"/>
      <c r="T313" s="207"/>
      <c r="AT313" s="201" t="s">
        <v>166</v>
      </c>
      <c r="AU313" s="201" t="s">
        <v>93</v>
      </c>
      <c r="AV313" s="15" t="s">
        <v>164</v>
      </c>
      <c r="AW313" s="15" t="s">
        <v>27</v>
      </c>
      <c r="AX313" s="15" t="s">
        <v>80</v>
      </c>
      <c r="AY313" s="201" t="s">
        <v>157</v>
      </c>
    </row>
    <row r="314" spans="1:65" s="2" customFormat="1" ht="33" customHeight="1">
      <c r="A314" s="35"/>
      <c r="B314" s="139"/>
      <c r="C314" s="171" t="s">
        <v>306</v>
      </c>
      <c r="D314" s="171" t="s">
        <v>160</v>
      </c>
      <c r="E314" s="172" t="s">
        <v>307</v>
      </c>
      <c r="F314" s="173" t="s">
        <v>308</v>
      </c>
      <c r="G314" s="174" t="s">
        <v>163</v>
      </c>
      <c r="H314" s="175">
        <v>14.52</v>
      </c>
      <c r="I314" s="176"/>
      <c r="J314" s="177">
        <f>ROUND(I314*H314,2)</f>
        <v>0</v>
      </c>
      <c r="K314" s="178"/>
      <c r="L314" s="36"/>
      <c r="M314" s="179" t="s">
        <v>1</v>
      </c>
      <c r="N314" s="180" t="s">
        <v>38</v>
      </c>
      <c r="O314" s="64"/>
      <c r="P314" s="181">
        <f>O314*H314</f>
        <v>0</v>
      </c>
      <c r="Q314" s="181">
        <v>0</v>
      </c>
      <c r="R314" s="181">
        <f>Q314*H314</f>
        <v>0</v>
      </c>
      <c r="S314" s="181">
        <v>5.7000000000000002E-2</v>
      </c>
      <c r="T314" s="182">
        <f>S314*H314</f>
        <v>0.82764000000000004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83" t="s">
        <v>164</v>
      </c>
      <c r="AT314" s="183" t="s">
        <v>160</v>
      </c>
      <c r="AU314" s="183" t="s">
        <v>93</v>
      </c>
      <c r="AY314" s="18" t="s">
        <v>157</v>
      </c>
      <c r="BE314" s="100">
        <f>IF(N314="základná",J314,0)</f>
        <v>0</v>
      </c>
      <c r="BF314" s="100">
        <f>IF(N314="znížená",J314,0)</f>
        <v>0</v>
      </c>
      <c r="BG314" s="100">
        <f>IF(N314="zákl. prenesená",J314,0)</f>
        <v>0</v>
      </c>
      <c r="BH314" s="100">
        <f>IF(N314="zníž. prenesená",J314,0)</f>
        <v>0</v>
      </c>
      <c r="BI314" s="100">
        <f>IF(N314="nulová",J314,0)</f>
        <v>0</v>
      </c>
      <c r="BJ314" s="18" t="s">
        <v>93</v>
      </c>
      <c r="BK314" s="100">
        <f>ROUND(I314*H314,2)</f>
        <v>0</v>
      </c>
      <c r="BL314" s="18" t="s">
        <v>164</v>
      </c>
      <c r="BM314" s="183" t="s">
        <v>309</v>
      </c>
    </row>
    <row r="315" spans="1:65" s="13" customFormat="1">
      <c r="B315" s="184"/>
      <c r="D315" s="185" t="s">
        <v>166</v>
      </c>
      <c r="E315" s="186" t="s">
        <v>1</v>
      </c>
      <c r="F315" s="187" t="s">
        <v>310</v>
      </c>
      <c r="H315" s="186" t="s">
        <v>1</v>
      </c>
      <c r="I315" s="188"/>
      <c r="L315" s="184"/>
      <c r="M315" s="189"/>
      <c r="N315" s="190"/>
      <c r="O315" s="190"/>
      <c r="P315" s="190"/>
      <c r="Q315" s="190"/>
      <c r="R315" s="190"/>
      <c r="S315" s="190"/>
      <c r="T315" s="191"/>
      <c r="AT315" s="186" t="s">
        <v>166</v>
      </c>
      <c r="AU315" s="186" t="s">
        <v>93</v>
      </c>
      <c r="AV315" s="13" t="s">
        <v>80</v>
      </c>
      <c r="AW315" s="13" t="s">
        <v>27</v>
      </c>
      <c r="AX315" s="13" t="s">
        <v>72</v>
      </c>
      <c r="AY315" s="186" t="s">
        <v>157</v>
      </c>
    </row>
    <row r="316" spans="1:65" s="13" customFormat="1">
      <c r="B316" s="184"/>
      <c r="D316" s="185" t="s">
        <v>166</v>
      </c>
      <c r="E316" s="186" t="s">
        <v>1</v>
      </c>
      <c r="F316" s="187" t="s">
        <v>283</v>
      </c>
      <c r="H316" s="186" t="s">
        <v>1</v>
      </c>
      <c r="I316" s="188"/>
      <c r="L316" s="184"/>
      <c r="M316" s="189"/>
      <c r="N316" s="190"/>
      <c r="O316" s="190"/>
      <c r="P316" s="190"/>
      <c r="Q316" s="190"/>
      <c r="R316" s="190"/>
      <c r="S316" s="190"/>
      <c r="T316" s="191"/>
      <c r="AT316" s="186" t="s">
        <v>166</v>
      </c>
      <c r="AU316" s="186" t="s">
        <v>93</v>
      </c>
      <c r="AV316" s="13" t="s">
        <v>80</v>
      </c>
      <c r="AW316" s="13" t="s">
        <v>27</v>
      </c>
      <c r="AX316" s="13" t="s">
        <v>72</v>
      </c>
      <c r="AY316" s="186" t="s">
        <v>157</v>
      </c>
    </row>
    <row r="317" spans="1:65" s="13" customFormat="1">
      <c r="B317" s="184"/>
      <c r="D317" s="185" t="s">
        <v>166</v>
      </c>
      <c r="E317" s="186" t="s">
        <v>1</v>
      </c>
      <c r="F317" s="187" t="s">
        <v>311</v>
      </c>
      <c r="H317" s="186" t="s">
        <v>1</v>
      </c>
      <c r="I317" s="188"/>
      <c r="L317" s="184"/>
      <c r="M317" s="189"/>
      <c r="N317" s="190"/>
      <c r="O317" s="190"/>
      <c r="P317" s="190"/>
      <c r="Q317" s="190"/>
      <c r="R317" s="190"/>
      <c r="S317" s="190"/>
      <c r="T317" s="191"/>
      <c r="AT317" s="186" t="s">
        <v>166</v>
      </c>
      <c r="AU317" s="186" t="s">
        <v>93</v>
      </c>
      <c r="AV317" s="13" t="s">
        <v>80</v>
      </c>
      <c r="AW317" s="13" t="s">
        <v>27</v>
      </c>
      <c r="AX317" s="13" t="s">
        <v>72</v>
      </c>
      <c r="AY317" s="186" t="s">
        <v>157</v>
      </c>
    </row>
    <row r="318" spans="1:65" s="14" customFormat="1">
      <c r="B318" s="192"/>
      <c r="D318" s="185" t="s">
        <v>166</v>
      </c>
      <c r="E318" s="193" t="s">
        <v>1</v>
      </c>
      <c r="F318" s="194" t="s">
        <v>312</v>
      </c>
      <c r="H318" s="195">
        <v>3.7050000000000001</v>
      </c>
      <c r="I318" s="196"/>
      <c r="L318" s="192"/>
      <c r="M318" s="197"/>
      <c r="N318" s="198"/>
      <c r="O318" s="198"/>
      <c r="P318" s="198"/>
      <c r="Q318" s="198"/>
      <c r="R318" s="198"/>
      <c r="S318" s="198"/>
      <c r="T318" s="199"/>
      <c r="AT318" s="193" t="s">
        <v>166</v>
      </c>
      <c r="AU318" s="193" t="s">
        <v>93</v>
      </c>
      <c r="AV318" s="14" t="s">
        <v>93</v>
      </c>
      <c r="AW318" s="14" t="s">
        <v>27</v>
      </c>
      <c r="AX318" s="14" t="s">
        <v>72</v>
      </c>
      <c r="AY318" s="193" t="s">
        <v>157</v>
      </c>
    </row>
    <row r="319" spans="1:65" s="13" customFormat="1">
      <c r="B319" s="184"/>
      <c r="D319" s="185" t="s">
        <v>166</v>
      </c>
      <c r="E319" s="186" t="s">
        <v>1</v>
      </c>
      <c r="F319" s="187" t="s">
        <v>313</v>
      </c>
      <c r="H319" s="186" t="s">
        <v>1</v>
      </c>
      <c r="I319" s="188"/>
      <c r="L319" s="184"/>
      <c r="M319" s="189"/>
      <c r="N319" s="190"/>
      <c r="O319" s="190"/>
      <c r="P319" s="190"/>
      <c r="Q319" s="190"/>
      <c r="R319" s="190"/>
      <c r="S319" s="190"/>
      <c r="T319" s="191"/>
      <c r="AT319" s="186" t="s">
        <v>166</v>
      </c>
      <c r="AU319" s="186" t="s">
        <v>93</v>
      </c>
      <c r="AV319" s="13" t="s">
        <v>80</v>
      </c>
      <c r="AW319" s="13" t="s">
        <v>27</v>
      </c>
      <c r="AX319" s="13" t="s">
        <v>72</v>
      </c>
      <c r="AY319" s="186" t="s">
        <v>157</v>
      </c>
    </row>
    <row r="320" spans="1:65" s="14" customFormat="1">
      <c r="B320" s="192"/>
      <c r="D320" s="185" t="s">
        <v>166</v>
      </c>
      <c r="E320" s="193" t="s">
        <v>1</v>
      </c>
      <c r="F320" s="194" t="s">
        <v>314</v>
      </c>
      <c r="H320" s="195">
        <v>4.266</v>
      </c>
      <c r="I320" s="196"/>
      <c r="L320" s="192"/>
      <c r="M320" s="197"/>
      <c r="N320" s="198"/>
      <c r="O320" s="198"/>
      <c r="P320" s="198"/>
      <c r="Q320" s="198"/>
      <c r="R320" s="198"/>
      <c r="S320" s="198"/>
      <c r="T320" s="199"/>
      <c r="AT320" s="193" t="s">
        <v>166</v>
      </c>
      <c r="AU320" s="193" t="s">
        <v>93</v>
      </c>
      <c r="AV320" s="14" t="s">
        <v>93</v>
      </c>
      <c r="AW320" s="14" t="s">
        <v>27</v>
      </c>
      <c r="AX320" s="14" t="s">
        <v>72</v>
      </c>
      <c r="AY320" s="193" t="s">
        <v>157</v>
      </c>
    </row>
    <row r="321" spans="1:65" s="16" customFormat="1">
      <c r="B321" s="208"/>
      <c r="D321" s="185" t="s">
        <v>166</v>
      </c>
      <c r="E321" s="209" t="s">
        <v>1</v>
      </c>
      <c r="F321" s="210" t="s">
        <v>197</v>
      </c>
      <c r="H321" s="211">
        <v>7.9710000000000001</v>
      </c>
      <c r="I321" s="212"/>
      <c r="L321" s="208"/>
      <c r="M321" s="213"/>
      <c r="N321" s="214"/>
      <c r="O321" s="214"/>
      <c r="P321" s="214"/>
      <c r="Q321" s="214"/>
      <c r="R321" s="214"/>
      <c r="S321" s="214"/>
      <c r="T321" s="215"/>
      <c r="AT321" s="209" t="s">
        <v>166</v>
      </c>
      <c r="AU321" s="209" t="s">
        <v>93</v>
      </c>
      <c r="AV321" s="16" t="s">
        <v>178</v>
      </c>
      <c r="AW321" s="16" t="s">
        <v>27</v>
      </c>
      <c r="AX321" s="16" t="s">
        <v>72</v>
      </c>
      <c r="AY321" s="209" t="s">
        <v>157</v>
      </c>
    </row>
    <row r="322" spans="1:65" s="13" customFormat="1">
      <c r="B322" s="184"/>
      <c r="D322" s="185" t="s">
        <v>166</v>
      </c>
      <c r="E322" s="186" t="s">
        <v>1</v>
      </c>
      <c r="F322" s="187" t="s">
        <v>171</v>
      </c>
      <c r="H322" s="186" t="s">
        <v>1</v>
      </c>
      <c r="I322" s="188"/>
      <c r="L322" s="184"/>
      <c r="M322" s="189"/>
      <c r="N322" s="190"/>
      <c r="O322" s="190"/>
      <c r="P322" s="190"/>
      <c r="Q322" s="190"/>
      <c r="R322" s="190"/>
      <c r="S322" s="190"/>
      <c r="T322" s="191"/>
      <c r="AT322" s="186" t="s">
        <v>166</v>
      </c>
      <c r="AU322" s="186" t="s">
        <v>93</v>
      </c>
      <c r="AV322" s="13" t="s">
        <v>80</v>
      </c>
      <c r="AW322" s="13" t="s">
        <v>27</v>
      </c>
      <c r="AX322" s="13" t="s">
        <v>72</v>
      </c>
      <c r="AY322" s="186" t="s">
        <v>157</v>
      </c>
    </row>
    <row r="323" spans="1:65" s="13" customFormat="1">
      <c r="B323" s="184"/>
      <c r="D323" s="185" t="s">
        <v>166</v>
      </c>
      <c r="E323" s="186" t="s">
        <v>1</v>
      </c>
      <c r="F323" s="187" t="s">
        <v>311</v>
      </c>
      <c r="H323" s="186" t="s">
        <v>1</v>
      </c>
      <c r="I323" s="188"/>
      <c r="L323" s="184"/>
      <c r="M323" s="189"/>
      <c r="N323" s="190"/>
      <c r="O323" s="190"/>
      <c r="P323" s="190"/>
      <c r="Q323" s="190"/>
      <c r="R323" s="190"/>
      <c r="S323" s="190"/>
      <c r="T323" s="191"/>
      <c r="AT323" s="186" t="s">
        <v>166</v>
      </c>
      <c r="AU323" s="186" t="s">
        <v>93</v>
      </c>
      <c r="AV323" s="13" t="s">
        <v>80</v>
      </c>
      <c r="AW323" s="13" t="s">
        <v>27</v>
      </c>
      <c r="AX323" s="13" t="s">
        <v>72</v>
      </c>
      <c r="AY323" s="186" t="s">
        <v>157</v>
      </c>
    </row>
    <row r="324" spans="1:65" s="14" customFormat="1">
      <c r="B324" s="192"/>
      <c r="D324" s="185" t="s">
        <v>166</v>
      </c>
      <c r="E324" s="193" t="s">
        <v>1</v>
      </c>
      <c r="F324" s="194" t="s">
        <v>312</v>
      </c>
      <c r="H324" s="195">
        <v>3.7050000000000001</v>
      </c>
      <c r="I324" s="196"/>
      <c r="L324" s="192"/>
      <c r="M324" s="197"/>
      <c r="N324" s="198"/>
      <c r="O324" s="198"/>
      <c r="P324" s="198"/>
      <c r="Q324" s="198"/>
      <c r="R324" s="198"/>
      <c r="S324" s="198"/>
      <c r="T324" s="199"/>
      <c r="AT324" s="193" t="s">
        <v>166</v>
      </c>
      <c r="AU324" s="193" t="s">
        <v>93</v>
      </c>
      <c r="AV324" s="14" t="s">
        <v>93</v>
      </c>
      <c r="AW324" s="14" t="s">
        <v>27</v>
      </c>
      <c r="AX324" s="14" t="s">
        <v>72</v>
      </c>
      <c r="AY324" s="193" t="s">
        <v>157</v>
      </c>
    </row>
    <row r="325" spans="1:65" s="13" customFormat="1">
      <c r="B325" s="184"/>
      <c r="D325" s="185" t="s">
        <v>166</v>
      </c>
      <c r="E325" s="186" t="s">
        <v>1</v>
      </c>
      <c r="F325" s="187" t="s">
        <v>313</v>
      </c>
      <c r="H325" s="186" t="s">
        <v>1</v>
      </c>
      <c r="I325" s="188"/>
      <c r="L325" s="184"/>
      <c r="M325" s="189"/>
      <c r="N325" s="190"/>
      <c r="O325" s="190"/>
      <c r="P325" s="190"/>
      <c r="Q325" s="190"/>
      <c r="R325" s="190"/>
      <c r="S325" s="190"/>
      <c r="T325" s="191"/>
      <c r="AT325" s="186" t="s">
        <v>166</v>
      </c>
      <c r="AU325" s="186" t="s">
        <v>93</v>
      </c>
      <c r="AV325" s="13" t="s">
        <v>80</v>
      </c>
      <c r="AW325" s="13" t="s">
        <v>27</v>
      </c>
      <c r="AX325" s="13" t="s">
        <v>72</v>
      </c>
      <c r="AY325" s="186" t="s">
        <v>157</v>
      </c>
    </row>
    <row r="326" spans="1:65" s="14" customFormat="1">
      <c r="B326" s="192"/>
      <c r="D326" s="185" t="s">
        <v>166</v>
      </c>
      <c r="E326" s="193" t="s">
        <v>1</v>
      </c>
      <c r="F326" s="194" t="s">
        <v>315</v>
      </c>
      <c r="H326" s="195">
        <v>2.8439999999999999</v>
      </c>
      <c r="I326" s="196"/>
      <c r="L326" s="192"/>
      <c r="M326" s="197"/>
      <c r="N326" s="198"/>
      <c r="O326" s="198"/>
      <c r="P326" s="198"/>
      <c r="Q326" s="198"/>
      <c r="R326" s="198"/>
      <c r="S326" s="198"/>
      <c r="T326" s="199"/>
      <c r="AT326" s="193" t="s">
        <v>166</v>
      </c>
      <c r="AU326" s="193" t="s">
        <v>93</v>
      </c>
      <c r="AV326" s="14" t="s">
        <v>93</v>
      </c>
      <c r="AW326" s="14" t="s">
        <v>27</v>
      </c>
      <c r="AX326" s="14" t="s">
        <v>72</v>
      </c>
      <c r="AY326" s="193" t="s">
        <v>157</v>
      </c>
    </row>
    <row r="327" spans="1:65" s="16" customFormat="1">
      <c r="B327" s="208"/>
      <c r="D327" s="185" t="s">
        <v>166</v>
      </c>
      <c r="E327" s="209" t="s">
        <v>1</v>
      </c>
      <c r="F327" s="210" t="s">
        <v>197</v>
      </c>
      <c r="H327" s="211">
        <v>6.5490000000000004</v>
      </c>
      <c r="I327" s="212"/>
      <c r="L327" s="208"/>
      <c r="M327" s="213"/>
      <c r="N327" s="214"/>
      <c r="O327" s="214"/>
      <c r="P327" s="214"/>
      <c r="Q327" s="214"/>
      <c r="R327" s="214"/>
      <c r="S327" s="214"/>
      <c r="T327" s="215"/>
      <c r="AT327" s="209" t="s">
        <v>166</v>
      </c>
      <c r="AU327" s="209" t="s">
        <v>93</v>
      </c>
      <c r="AV327" s="16" t="s">
        <v>178</v>
      </c>
      <c r="AW327" s="16" t="s">
        <v>27</v>
      </c>
      <c r="AX327" s="16" t="s">
        <v>72</v>
      </c>
      <c r="AY327" s="209" t="s">
        <v>157</v>
      </c>
    </row>
    <row r="328" spans="1:65" s="15" customFormat="1">
      <c r="B328" s="200"/>
      <c r="D328" s="185" t="s">
        <v>166</v>
      </c>
      <c r="E328" s="201" t="s">
        <v>1</v>
      </c>
      <c r="F328" s="202" t="s">
        <v>173</v>
      </c>
      <c r="H328" s="203">
        <v>14.52</v>
      </c>
      <c r="I328" s="204"/>
      <c r="L328" s="200"/>
      <c r="M328" s="205"/>
      <c r="N328" s="206"/>
      <c r="O328" s="206"/>
      <c r="P328" s="206"/>
      <c r="Q328" s="206"/>
      <c r="R328" s="206"/>
      <c r="S328" s="206"/>
      <c r="T328" s="207"/>
      <c r="AT328" s="201" t="s">
        <v>166</v>
      </c>
      <c r="AU328" s="201" t="s">
        <v>93</v>
      </c>
      <c r="AV328" s="15" t="s">
        <v>164</v>
      </c>
      <c r="AW328" s="15" t="s">
        <v>27</v>
      </c>
      <c r="AX328" s="15" t="s">
        <v>80</v>
      </c>
      <c r="AY328" s="201" t="s">
        <v>157</v>
      </c>
    </row>
    <row r="329" spans="1:65" s="2" customFormat="1" ht="24.2" customHeight="1">
      <c r="A329" s="35"/>
      <c r="B329" s="139"/>
      <c r="C329" s="171" t="s">
        <v>316</v>
      </c>
      <c r="D329" s="171" t="s">
        <v>160</v>
      </c>
      <c r="E329" s="172" t="s">
        <v>317</v>
      </c>
      <c r="F329" s="173" t="s">
        <v>318</v>
      </c>
      <c r="G329" s="174" t="s">
        <v>319</v>
      </c>
      <c r="H329" s="175">
        <v>20</v>
      </c>
      <c r="I329" s="176"/>
      <c r="J329" s="177">
        <f>ROUND(I329*H329,2)</f>
        <v>0</v>
      </c>
      <c r="K329" s="178"/>
      <c r="L329" s="36"/>
      <c r="M329" s="179" t="s">
        <v>1</v>
      </c>
      <c r="N329" s="180" t="s">
        <v>38</v>
      </c>
      <c r="O329" s="64"/>
      <c r="P329" s="181">
        <f>O329*H329</f>
        <v>0</v>
      </c>
      <c r="Q329" s="181">
        <v>0</v>
      </c>
      <c r="R329" s="181">
        <f>Q329*H329</f>
        <v>0</v>
      </c>
      <c r="S329" s="181">
        <v>2.4E-2</v>
      </c>
      <c r="T329" s="182">
        <f>S329*H329</f>
        <v>0.48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83" t="s">
        <v>164</v>
      </c>
      <c r="AT329" s="183" t="s">
        <v>160</v>
      </c>
      <c r="AU329" s="183" t="s">
        <v>93</v>
      </c>
      <c r="AY329" s="18" t="s">
        <v>157</v>
      </c>
      <c r="BE329" s="100">
        <f>IF(N329="základná",J329,0)</f>
        <v>0</v>
      </c>
      <c r="BF329" s="100">
        <f>IF(N329="znížená",J329,0)</f>
        <v>0</v>
      </c>
      <c r="BG329" s="100">
        <f>IF(N329="zákl. prenesená",J329,0)</f>
        <v>0</v>
      </c>
      <c r="BH329" s="100">
        <f>IF(N329="zníž. prenesená",J329,0)</f>
        <v>0</v>
      </c>
      <c r="BI329" s="100">
        <f>IF(N329="nulová",J329,0)</f>
        <v>0</v>
      </c>
      <c r="BJ329" s="18" t="s">
        <v>93</v>
      </c>
      <c r="BK329" s="100">
        <f>ROUND(I329*H329,2)</f>
        <v>0</v>
      </c>
      <c r="BL329" s="18" t="s">
        <v>164</v>
      </c>
      <c r="BM329" s="183" t="s">
        <v>320</v>
      </c>
    </row>
    <row r="330" spans="1:65" s="13" customFormat="1">
      <c r="B330" s="184"/>
      <c r="D330" s="185" t="s">
        <v>166</v>
      </c>
      <c r="E330" s="186" t="s">
        <v>1</v>
      </c>
      <c r="F330" s="187" t="s">
        <v>283</v>
      </c>
      <c r="H330" s="186" t="s">
        <v>1</v>
      </c>
      <c r="I330" s="188"/>
      <c r="L330" s="184"/>
      <c r="M330" s="189"/>
      <c r="N330" s="190"/>
      <c r="O330" s="190"/>
      <c r="P330" s="190"/>
      <c r="Q330" s="190"/>
      <c r="R330" s="190"/>
      <c r="S330" s="190"/>
      <c r="T330" s="191"/>
      <c r="AT330" s="186" t="s">
        <v>166</v>
      </c>
      <c r="AU330" s="186" t="s">
        <v>93</v>
      </c>
      <c r="AV330" s="13" t="s">
        <v>80</v>
      </c>
      <c r="AW330" s="13" t="s">
        <v>27</v>
      </c>
      <c r="AX330" s="13" t="s">
        <v>72</v>
      </c>
      <c r="AY330" s="186" t="s">
        <v>157</v>
      </c>
    </row>
    <row r="331" spans="1:65" s="13" customFormat="1">
      <c r="B331" s="184"/>
      <c r="D331" s="185" t="s">
        <v>166</v>
      </c>
      <c r="E331" s="186" t="s">
        <v>1</v>
      </c>
      <c r="F331" s="187" t="s">
        <v>311</v>
      </c>
      <c r="H331" s="186" t="s">
        <v>1</v>
      </c>
      <c r="I331" s="188"/>
      <c r="L331" s="184"/>
      <c r="M331" s="189"/>
      <c r="N331" s="190"/>
      <c r="O331" s="190"/>
      <c r="P331" s="190"/>
      <c r="Q331" s="190"/>
      <c r="R331" s="190"/>
      <c r="S331" s="190"/>
      <c r="T331" s="191"/>
      <c r="AT331" s="186" t="s">
        <v>166</v>
      </c>
      <c r="AU331" s="186" t="s">
        <v>93</v>
      </c>
      <c r="AV331" s="13" t="s">
        <v>80</v>
      </c>
      <c r="AW331" s="13" t="s">
        <v>27</v>
      </c>
      <c r="AX331" s="13" t="s">
        <v>72</v>
      </c>
      <c r="AY331" s="186" t="s">
        <v>157</v>
      </c>
    </row>
    <row r="332" spans="1:65" s="14" customFormat="1">
      <c r="B332" s="192"/>
      <c r="D332" s="185" t="s">
        <v>166</v>
      </c>
      <c r="E332" s="193" t="s">
        <v>1</v>
      </c>
      <c r="F332" s="194" t="s">
        <v>216</v>
      </c>
      <c r="H332" s="195">
        <v>5</v>
      </c>
      <c r="I332" s="196"/>
      <c r="L332" s="192"/>
      <c r="M332" s="197"/>
      <c r="N332" s="198"/>
      <c r="O332" s="198"/>
      <c r="P332" s="198"/>
      <c r="Q332" s="198"/>
      <c r="R332" s="198"/>
      <c r="S332" s="198"/>
      <c r="T332" s="199"/>
      <c r="AT332" s="193" t="s">
        <v>166</v>
      </c>
      <c r="AU332" s="193" t="s">
        <v>93</v>
      </c>
      <c r="AV332" s="14" t="s">
        <v>93</v>
      </c>
      <c r="AW332" s="14" t="s">
        <v>27</v>
      </c>
      <c r="AX332" s="14" t="s">
        <v>72</v>
      </c>
      <c r="AY332" s="193" t="s">
        <v>157</v>
      </c>
    </row>
    <row r="333" spans="1:65" s="13" customFormat="1">
      <c r="B333" s="184"/>
      <c r="D333" s="185" t="s">
        <v>166</v>
      </c>
      <c r="E333" s="186" t="s">
        <v>1</v>
      </c>
      <c r="F333" s="187" t="s">
        <v>313</v>
      </c>
      <c r="H333" s="186" t="s">
        <v>1</v>
      </c>
      <c r="I333" s="188"/>
      <c r="L333" s="184"/>
      <c r="M333" s="189"/>
      <c r="N333" s="190"/>
      <c r="O333" s="190"/>
      <c r="P333" s="190"/>
      <c r="Q333" s="190"/>
      <c r="R333" s="190"/>
      <c r="S333" s="190"/>
      <c r="T333" s="191"/>
      <c r="AT333" s="186" t="s">
        <v>166</v>
      </c>
      <c r="AU333" s="186" t="s">
        <v>93</v>
      </c>
      <c r="AV333" s="13" t="s">
        <v>80</v>
      </c>
      <c r="AW333" s="13" t="s">
        <v>27</v>
      </c>
      <c r="AX333" s="13" t="s">
        <v>72</v>
      </c>
      <c r="AY333" s="186" t="s">
        <v>157</v>
      </c>
    </row>
    <row r="334" spans="1:65" s="14" customFormat="1">
      <c r="B334" s="192"/>
      <c r="D334" s="185" t="s">
        <v>166</v>
      </c>
      <c r="E334" s="193" t="s">
        <v>1</v>
      </c>
      <c r="F334" s="194" t="s">
        <v>158</v>
      </c>
      <c r="H334" s="195">
        <v>6</v>
      </c>
      <c r="I334" s="196"/>
      <c r="L334" s="192"/>
      <c r="M334" s="197"/>
      <c r="N334" s="198"/>
      <c r="O334" s="198"/>
      <c r="P334" s="198"/>
      <c r="Q334" s="198"/>
      <c r="R334" s="198"/>
      <c r="S334" s="198"/>
      <c r="T334" s="199"/>
      <c r="AT334" s="193" t="s">
        <v>166</v>
      </c>
      <c r="AU334" s="193" t="s">
        <v>93</v>
      </c>
      <c r="AV334" s="14" t="s">
        <v>93</v>
      </c>
      <c r="AW334" s="14" t="s">
        <v>27</v>
      </c>
      <c r="AX334" s="14" t="s">
        <v>72</v>
      </c>
      <c r="AY334" s="193" t="s">
        <v>157</v>
      </c>
    </row>
    <row r="335" spans="1:65" s="16" customFormat="1">
      <c r="B335" s="208"/>
      <c r="D335" s="185" t="s">
        <v>166</v>
      </c>
      <c r="E335" s="209" t="s">
        <v>1</v>
      </c>
      <c r="F335" s="210" t="s">
        <v>197</v>
      </c>
      <c r="H335" s="211">
        <v>11</v>
      </c>
      <c r="I335" s="212"/>
      <c r="L335" s="208"/>
      <c r="M335" s="213"/>
      <c r="N335" s="214"/>
      <c r="O335" s="214"/>
      <c r="P335" s="214"/>
      <c r="Q335" s="214"/>
      <c r="R335" s="214"/>
      <c r="S335" s="214"/>
      <c r="T335" s="215"/>
      <c r="AT335" s="209" t="s">
        <v>166</v>
      </c>
      <c r="AU335" s="209" t="s">
        <v>93</v>
      </c>
      <c r="AV335" s="16" t="s">
        <v>178</v>
      </c>
      <c r="AW335" s="16" t="s">
        <v>27</v>
      </c>
      <c r="AX335" s="16" t="s">
        <v>72</v>
      </c>
      <c r="AY335" s="209" t="s">
        <v>157</v>
      </c>
    </row>
    <row r="336" spans="1:65" s="13" customFormat="1">
      <c r="B336" s="184"/>
      <c r="D336" s="185" t="s">
        <v>166</v>
      </c>
      <c r="E336" s="186" t="s">
        <v>1</v>
      </c>
      <c r="F336" s="187" t="s">
        <v>171</v>
      </c>
      <c r="H336" s="186" t="s">
        <v>1</v>
      </c>
      <c r="I336" s="188"/>
      <c r="L336" s="184"/>
      <c r="M336" s="189"/>
      <c r="N336" s="190"/>
      <c r="O336" s="190"/>
      <c r="P336" s="190"/>
      <c r="Q336" s="190"/>
      <c r="R336" s="190"/>
      <c r="S336" s="190"/>
      <c r="T336" s="191"/>
      <c r="AT336" s="186" t="s">
        <v>166</v>
      </c>
      <c r="AU336" s="186" t="s">
        <v>93</v>
      </c>
      <c r="AV336" s="13" t="s">
        <v>80</v>
      </c>
      <c r="AW336" s="13" t="s">
        <v>27</v>
      </c>
      <c r="AX336" s="13" t="s">
        <v>72</v>
      </c>
      <c r="AY336" s="186" t="s">
        <v>157</v>
      </c>
    </row>
    <row r="337" spans="1:65" s="13" customFormat="1">
      <c r="B337" s="184"/>
      <c r="D337" s="185" t="s">
        <v>166</v>
      </c>
      <c r="E337" s="186" t="s">
        <v>1</v>
      </c>
      <c r="F337" s="187" t="s">
        <v>311</v>
      </c>
      <c r="H337" s="186" t="s">
        <v>1</v>
      </c>
      <c r="I337" s="188"/>
      <c r="L337" s="184"/>
      <c r="M337" s="189"/>
      <c r="N337" s="190"/>
      <c r="O337" s="190"/>
      <c r="P337" s="190"/>
      <c r="Q337" s="190"/>
      <c r="R337" s="190"/>
      <c r="S337" s="190"/>
      <c r="T337" s="191"/>
      <c r="AT337" s="186" t="s">
        <v>166</v>
      </c>
      <c r="AU337" s="186" t="s">
        <v>93</v>
      </c>
      <c r="AV337" s="13" t="s">
        <v>80</v>
      </c>
      <c r="AW337" s="13" t="s">
        <v>27</v>
      </c>
      <c r="AX337" s="13" t="s">
        <v>72</v>
      </c>
      <c r="AY337" s="186" t="s">
        <v>157</v>
      </c>
    </row>
    <row r="338" spans="1:65" s="14" customFormat="1">
      <c r="B338" s="192"/>
      <c r="D338" s="185" t="s">
        <v>166</v>
      </c>
      <c r="E338" s="193" t="s">
        <v>1</v>
      </c>
      <c r="F338" s="194" t="s">
        <v>216</v>
      </c>
      <c r="H338" s="195">
        <v>5</v>
      </c>
      <c r="I338" s="196"/>
      <c r="L338" s="192"/>
      <c r="M338" s="197"/>
      <c r="N338" s="198"/>
      <c r="O338" s="198"/>
      <c r="P338" s="198"/>
      <c r="Q338" s="198"/>
      <c r="R338" s="198"/>
      <c r="S338" s="198"/>
      <c r="T338" s="199"/>
      <c r="AT338" s="193" t="s">
        <v>166</v>
      </c>
      <c r="AU338" s="193" t="s">
        <v>93</v>
      </c>
      <c r="AV338" s="14" t="s">
        <v>93</v>
      </c>
      <c r="AW338" s="14" t="s">
        <v>27</v>
      </c>
      <c r="AX338" s="14" t="s">
        <v>72</v>
      </c>
      <c r="AY338" s="193" t="s">
        <v>157</v>
      </c>
    </row>
    <row r="339" spans="1:65" s="13" customFormat="1">
      <c r="B339" s="184"/>
      <c r="D339" s="185" t="s">
        <v>166</v>
      </c>
      <c r="E339" s="186" t="s">
        <v>1</v>
      </c>
      <c r="F339" s="187" t="s">
        <v>313</v>
      </c>
      <c r="H339" s="186" t="s">
        <v>1</v>
      </c>
      <c r="I339" s="188"/>
      <c r="L339" s="184"/>
      <c r="M339" s="189"/>
      <c r="N339" s="190"/>
      <c r="O339" s="190"/>
      <c r="P339" s="190"/>
      <c r="Q339" s="190"/>
      <c r="R339" s="190"/>
      <c r="S339" s="190"/>
      <c r="T339" s="191"/>
      <c r="AT339" s="186" t="s">
        <v>166</v>
      </c>
      <c r="AU339" s="186" t="s">
        <v>93</v>
      </c>
      <c r="AV339" s="13" t="s">
        <v>80</v>
      </c>
      <c r="AW339" s="13" t="s">
        <v>27</v>
      </c>
      <c r="AX339" s="13" t="s">
        <v>72</v>
      </c>
      <c r="AY339" s="186" t="s">
        <v>157</v>
      </c>
    </row>
    <row r="340" spans="1:65" s="14" customFormat="1">
      <c r="B340" s="192"/>
      <c r="D340" s="185" t="s">
        <v>166</v>
      </c>
      <c r="E340" s="193" t="s">
        <v>1</v>
      </c>
      <c r="F340" s="194" t="s">
        <v>164</v>
      </c>
      <c r="H340" s="195">
        <v>4</v>
      </c>
      <c r="I340" s="196"/>
      <c r="L340" s="192"/>
      <c r="M340" s="197"/>
      <c r="N340" s="198"/>
      <c r="O340" s="198"/>
      <c r="P340" s="198"/>
      <c r="Q340" s="198"/>
      <c r="R340" s="198"/>
      <c r="S340" s="198"/>
      <c r="T340" s="199"/>
      <c r="AT340" s="193" t="s">
        <v>166</v>
      </c>
      <c r="AU340" s="193" t="s">
        <v>93</v>
      </c>
      <c r="AV340" s="14" t="s">
        <v>93</v>
      </c>
      <c r="AW340" s="14" t="s">
        <v>27</v>
      </c>
      <c r="AX340" s="14" t="s">
        <v>72</v>
      </c>
      <c r="AY340" s="193" t="s">
        <v>157</v>
      </c>
    </row>
    <row r="341" spans="1:65" s="16" customFormat="1">
      <c r="B341" s="208"/>
      <c r="D341" s="185" t="s">
        <v>166</v>
      </c>
      <c r="E341" s="209" t="s">
        <v>1</v>
      </c>
      <c r="F341" s="210" t="s">
        <v>197</v>
      </c>
      <c r="H341" s="211">
        <v>9</v>
      </c>
      <c r="I341" s="212"/>
      <c r="L341" s="208"/>
      <c r="M341" s="213"/>
      <c r="N341" s="214"/>
      <c r="O341" s="214"/>
      <c r="P341" s="214"/>
      <c r="Q341" s="214"/>
      <c r="R341" s="214"/>
      <c r="S341" s="214"/>
      <c r="T341" s="215"/>
      <c r="AT341" s="209" t="s">
        <v>166</v>
      </c>
      <c r="AU341" s="209" t="s">
        <v>93</v>
      </c>
      <c r="AV341" s="16" t="s">
        <v>178</v>
      </c>
      <c r="AW341" s="16" t="s">
        <v>27</v>
      </c>
      <c r="AX341" s="16" t="s">
        <v>72</v>
      </c>
      <c r="AY341" s="209" t="s">
        <v>157</v>
      </c>
    </row>
    <row r="342" spans="1:65" s="15" customFormat="1">
      <c r="B342" s="200"/>
      <c r="D342" s="185" t="s">
        <v>166</v>
      </c>
      <c r="E342" s="201" t="s">
        <v>1</v>
      </c>
      <c r="F342" s="202" t="s">
        <v>173</v>
      </c>
      <c r="H342" s="203">
        <v>20</v>
      </c>
      <c r="I342" s="204"/>
      <c r="L342" s="200"/>
      <c r="M342" s="205"/>
      <c r="N342" s="206"/>
      <c r="O342" s="206"/>
      <c r="P342" s="206"/>
      <c r="Q342" s="206"/>
      <c r="R342" s="206"/>
      <c r="S342" s="206"/>
      <c r="T342" s="207"/>
      <c r="AT342" s="201" t="s">
        <v>166</v>
      </c>
      <c r="AU342" s="201" t="s">
        <v>93</v>
      </c>
      <c r="AV342" s="15" t="s">
        <v>164</v>
      </c>
      <c r="AW342" s="15" t="s">
        <v>27</v>
      </c>
      <c r="AX342" s="15" t="s">
        <v>80</v>
      </c>
      <c r="AY342" s="201" t="s">
        <v>157</v>
      </c>
    </row>
    <row r="343" spans="1:65" s="2" customFormat="1" ht="24.2" customHeight="1">
      <c r="A343" s="35"/>
      <c r="B343" s="139"/>
      <c r="C343" s="171" t="s">
        <v>321</v>
      </c>
      <c r="D343" s="171" t="s">
        <v>160</v>
      </c>
      <c r="E343" s="172" t="s">
        <v>322</v>
      </c>
      <c r="F343" s="173" t="s">
        <v>323</v>
      </c>
      <c r="G343" s="174" t="s">
        <v>163</v>
      </c>
      <c r="H343" s="175">
        <v>27.58</v>
      </c>
      <c r="I343" s="176"/>
      <c r="J343" s="177">
        <f>ROUND(I343*H343,2)</f>
        <v>0</v>
      </c>
      <c r="K343" s="178"/>
      <c r="L343" s="36"/>
      <c r="M343" s="179" t="s">
        <v>1</v>
      </c>
      <c r="N343" s="180" t="s">
        <v>38</v>
      </c>
      <c r="O343" s="64"/>
      <c r="P343" s="181">
        <f>O343*H343</f>
        <v>0</v>
      </c>
      <c r="Q343" s="181">
        <v>0</v>
      </c>
      <c r="R343" s="181">
        <f>Q343*H343</f>
        <v>0</v>
      </c>
      <c r="S343" s="181">
        <v>7.5999999999999998E-2</v>
      </c>
      <c r="T343" s="182">
        <f>S343*H343</f>
        <v>2.0960799999999997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83" t="s">
        <v>164</v>
      </c>
      <c r="AT343" s="183" t="s">
        <v>160</v>
      </c>
      <c r="AU343" s="183" t="s">
        <v>93</v>
      </c>
      <c r="AY343" s="18" t="s">
        <v>157</v>
      </c>
      <c r="BE343" s="100">
        <f>IF(N343="základná",J343,0)</f>
        <v>0</v>
      </c>
      <c r="BF343" s="100">
        <f>IF(N343="znížená",J343,0)</f>
        <v>0</v>
      </c>
      <c r="BG343" s="100">
        <f>IF(N343="zákl. prenesená",J343,0)</f>
        <v>0</v>
      </c>
      <c r="BH343" s="100">
        <f>IF(N343="zníž. prenesená",J343,0)</f>
        <v>0</v>
      </c>
      <c r="BI343" s="100">
        <f>IF(N343="nulová",J343,0)</f>
        <v>0</v>
      </c>
      <c r="BJ343" s="18" t="s">
        <v>93</v>
      </c>
      <c r="BK343" s="100">
        <f>ROUND(I343*H343,2)</f>
        <v>0</v>
      </c>
      <c r="BL343" s="18" t="s">
        <v>164</v>
      </c>
      <c r="BM343" s="183" t="s">
        <v>324</v>
      </c>
    </row>
    <row r="344" spans="1:65" s="13" customFormat="1">
      <c r="B344" s="184"/>
      <c r="D344" s="185" t="s">
        <v>166</v>
      </c>
      <c r="E344" s="186" t="s">
        <v>1</v>
      </c>
      <c r="F344" s="187" t="s">
        <v>283</v>
      </c>
      <c r="H344" s="186" t="s">
        <v>1</v>
      </c>
      <c r="I344" s="188"/>
      <c r="L344" s="184"/>
      <c r="M344" s="189"/>
      <c r="N344" s="190"/>
      <c r="O344" s="190"/>
      <c r="P344" s="190"/>
      <c r="Q344" s="190"/>
      <c r="R344" s="190"/>
      <c r="S344" s="190"/>
      <c r="T344" s="191"/>
      <c r="AT344" s="186" t="s">
        <v>166</v>
      </c>
      <c r="AU344" s="186" t="s">
        <v>93</v>
      </c>
      <c r="AV344" s="13" t="s">
        <v>80</v>
      </c>
      <c r="AW344" s="13" t="s">
        <v>27</v>
      </c>
      <c r="AX344" s="13" t="s">
        <v>72</v>
      </c>
      <c r="AY344" s="186" t="s">
        <v>157</v>
      </c>
    </row>
    <row r="345" spans="1:65" s="13" customFormat="1">
      <c r="B345" s="184"/>
      <c r="D345" s="185" t="s">
        <v>166</v>
      </c>
      <c r="E345" s="186" t="s">
        <v>1</v>
      </c>
      <c r="F345" s="187" t="s">
        <v>311</v>
      </c>
      <c r="H345" s="186" t="s">
        <v>1</v>
      </c>
      <c r="I345" s="188"/>
      <c r="L345" s="184"/>
      <c r="M345" s="189"/>
      <c r="N345" s="190"/>
      <c r="O345" s="190"/>
      <c r="P345" s="190"/>
      <c r="Q345" s="190"/>
      <c r="R345" s="190"/>
      <c r="S345" s="190"/>
      <c r="T345" s="191"/>
      <c r="AT345" s="186" t="s">
        <v>166</v>
      </c>
      <c r="AU345" s="186" t="s">
        <v>93</v>
      </c>
      <c r="AV345" s="13" t="s">
        <v>80</v>
      </c>
      <c r="AW345" s="13" t="s">
        <v>27</v>
      </c>
      <c r="AX345" s="13" t="s">
        <v>72</v>
      </c>
      <c r="AY345" s="186" t="s">
        <v>157</v>
      </c>
    </row>
    <row r="346" spans="1:65" s="14" customFormat="1">
      <c r="B346" s="192"/>
      <c r="D346" s="185" t="s">
        <v>166</v>
      </c>
      <c r="E346" s="193" t="s">
        <v>1</v>
      </c>
      <c r="F346" s="194" t="s">
        <v>325</v>
      </c>
      <c r="H346" s="195">
        <v>7.88</v>
      </c>
      <c r="I346" s="196"/>
      <c r="L346" s="192"/>
      <c r="M346" s="197"/>
      <c r="N346" s="198"/>
      <c r="O346" s="198"/>
      <c r="P346" s="198"/>
      <c r="Q346" s="198"/>
      <c r="R346" s="198"/>
      <c r="S346" s="198"/>
      <c r="T346" s="199"/>
      <c r="AT346" s="193" t="s">
        <v>166</v>
      </c>
      <c r="AU346" s="193" t="s">
        <v>93</v>
      </c>
      <c r="AV346" s="14" t="s">
        <v>93</v>
      </c>
      <c r="AW346" s="14" t="s">
        <v>27</v>
      </c>
      <c r="AX346" s="14" t="s">
        <v>72</v>
      </c>
      <c r="AY346" s="193" t="s">
        <v>157</v>
      </c>
    </row>
    <row r="347" spans="1:65" s="13" customFormat="1">
      <c r="B347" s="184"/>
      <c r="D347" s="185" t="s">
        <v>166</v>
      </c>
      <c r="E347" s="186" t="s">
        <v>1</v>
      </c>
      <c r="F347" s="187" t="s">
        <v>313</v>
      </c>
      <c r="H347" s="186" t="s">
        <v>1</v>
      </c>
      <c r="I347" s="188"/>
      <c r="L347" s="184"/>
      <c r="M347" s="189"/>
      <c r="N347" s="190"/>
      <c r="O347" s="190"/>
      <c r="P347" s="190"/>
      <c r="Q347" s="190"/>
      <c r="R347" s="190"/>
      <c r="S347" s="190"/>
      <c r="T347" s="191"/>
      <c r="AT347" s="186" t="s">
        <v>166</v>
      </c>
      <c r="AU347" s="186" t="s">
        <v>93</v>
      </c>
      <c r="AV347" s="13" t="s">
        <v>80</v>
      </c>
      <c r="AW347" s="13" t="s">
        <v>27</v>
      </c>
      <c r="AX347" s="13" t="s">
        <v>72</v>
      </c>
      <c r="AY347" s="186" t="s">
        <v>157</v>
      </c>
    </row>
    <row r="348" spans="1:65" s="14" customFormat="1">
      <c r="B348" s="192"/>
      <c r="D348" s="185" t="s">
        <v>166</v>
      </c>
      <c r="E348" s="193" t="s">
        <v>1</v>
      </c>
      <c r="F348" s="194" t="s">
        <v>326</v>
      </c>
      <c r="H348" s="195">
        <v>7.0919999999999996</v>
      </c>
      <c r="I348" s="196"/>
      <c r="L348" s="192"/>
      <c r="M348" s="197"/>
      <c r="N348" s="198"/>
      <c r="O348" s="198"/>
      <c r="P348" s="198"/>
      <c r="Q348" s="198"/>
      <c r="R348" s="198"/>
      <c r="S348" s="198"/>
      <c r="T348" s="199"/>
      <c r="AT348" s="193" t="s">
        <v>166</v>
      </c>
      <c r="AU348" s="193" t="s">
        <v>93</v>
      </c>
      <c r="AV348" s="14" t="s">
        <v>93</v>
      </c>
      <c r="AW348" s="14" t="s">
        <v>27</v>
      </c>
      <c r="AX348" s="14" t="s">
        <v>72</v>
      </c>
      <c r="AY348" s="193" t="s">
        <v>157</v>
      </c>
    </row>
    <row r="349" spans="1:65" s="16" customFormat="1">
      <c r="B349" s="208"/>
      <c r="D349" s="185" t="s">
        <v>166</v>
      </c>
      <c r="E349" s="209" t="s">
        <v>1</v>
      </c>
      <c r="F349" s="210" t="s">
        <v>197</v>
      </c>
      <c r="H349" s="211">
        <v>14.972</v>
      </c>
      <c r="I349" s="212"/>
      <c r="L349" s="208"/>
      <c r="M349" s="213"/>
      <c r="N349" s="214"/>
      <c r="O349" s="214"/>
      <c r="P349" s="214"/>
      <c r="Q349" s="214"/>
      <c r="R349" s="214"/>
      <c r="S349" s="214"/>
      <c r="T349" s="215"/>
      <c r="AT349" s="209" t="s">
        <v>166</v>
      </c>
      <c r="AU349" s="209" t="s">
        <v>93</v>
      </c>
      <c r="AV349" s="16" t="s">
        <v>178</v>
      </c>
      <c r="AW349" s="16" t="s">
        <v>27</v>
      </c>
      <c r="AX349" s="16" t="s">
        <v>72</v>
      </c>
      <c r="AY349" s="209" t="s">
        <v>157</v>
      </c>
    </row>
    <row r="350" spans="1:65" s="13" customFormat="1">
      <c r="B350" s="184"/>
      <c r="D350" s="185" t="s">
        <v>166</v>
      </c>
      <c r="E350" s="186" t="s">
        <v>1</v>
      </c>
      <c r="F350" s="187" t="s">
        <v>171</v>
      </c>
      <c r="H350" s="186" t="s">
        <v>1</v>
      </c>
      <c r="I350" s="188"/>
      <c r="L350" s="184"/>
      <c r="M350" s="189"/>
      <c r="N350" s="190"/>
      <c r="O350" s="190"/>
      <c r="P350" s="190"/>
      <c r="Q350" s="190"/>
      <c r="R350" s="190"/>
      <c r="S350" s="190"/>
      <c r="T350" s="191"/>
      <c r="AT350" s="186" t="s">
        <v>166</v>
      </c>
      <c r="AU350" s="186" t="s">
        <v>93</v>
      </c>
      <c r="AV350" s="13" t="s">
        <v>80</v>
      </c>
      <c r="AW350" s="13" t="s">
        <v>27</v>
      </c>
      <c r="AX350" s="13" t="s">
        <v>72</v>
      </c>
      <c r="AY350" s="186" t="s">
        <v>157</v>
      </c>
    </row>
    <row r="351" spans="1:65" s="13" customFormat="1">
      <c r="B351" s="184"/>
      <c r="D351" s="185" t="s">
        <v>166</v>
      </c>
      <c r="E351" s="186" t="s">
        <v>1</v>
      </c>
      <c r="F351" s="187" t="s">
        <v>311</v>
      </c>
      <c r="H351" s="186" t="s">
        <v>1</v>
      </c>
      <c r="I351" s="188"/>
      <c r="L351" s="184"/>
      <c r="M351" s="189"/>
      <c r="N351" s="190"/>
      <c r="O351" s="190"/>
      <c r="P351" s="190"/>
      <c r="Q351" s="190"/>
      <c r="R351" s="190"/>
      <c r="S351" s="190"/>
      <c r="T351" s="191"/>
      <c r="AT351" s="186" t="s">
        <v>166</v>
      </c>
      <c r="AU351" s="186" t="s">
        <v>93</v>
      </c>
      <c r="AV351" s="13" t="s">
        <v>80</v>
      </c>
      <c r="AW351" s="13" t="s">
        <v>27</v>
      </c>
      <c r="AX351" s="13" t="s">
        <v>72</v>
      </c>
      <c r="AY351" s="186" t="s">
        <v>157</v>
      </c>
    </row>
    <row r="352" spans="1:65" s="14" customFormat="1">
      <c r="B352" s="192"/>
      <c r="D352" s="185" t="s">
        <v>166</v>
      </c>
      <c r="E352" s="193" t="s">
        <v>1</v>
      </c>
      <c r="F352" s="194" t="s">
        <v>325</v>
      </c>
      <c r="H352" s="195">
        <v>7.88</v>
      </c>
      <c r="I352" s="196"/>
      <c r="L352" s="192"/>
      <c r="M352" s="197"/>
      <c r="N352" s="198"/>
      <c r="O352" s="198"/>
      <c r="P352" s="198"/>
      <c r="Q352" s="198"/>
      <c r="R352" s="198"/>
      <c r="S352" s="198"/>
      <c r="T352" s="199"/>
      <c r="AT352" s="193" t="s">
        <v>166</v>
      </c>
      <c r="AU352" s="193" t="s">
        <v>93</v>
      </c>
      <c r="AV352" s="14" t="s">
        <v>93</v>
      </c>
      <c r="AW352" s="14" t="s">
        <v>27</v>
      </c>
      <c r="AX352" s="14" t="s">
        <v>72</v>
      </c>
      <c r="AY352" s="193" t="s">
        <v>157</v>
      </c>
    </row>
    <row r="353" spans="1:65" s="13" customFormat="1">
      <c r="B353" s="184"/>
      <c r="D353" s="185" t="s">
        <v>166</v>
      </c>
      <c r="E353" s="186" t="s">
        <v>1</v>
      </c>
      <c r="F353" s="187" t="s">
        <v>313</v>
      </c>
      <c r="H353" s="186" t="s">
        <v>1</v>
      </c>
      <c r="I353" s="188"/>
      <c r="L353" s="184"/>
      <c r="M353" s="189"/>
      <c r="N353" s="190"/>
      <c r="O353" s="190"/>
      <c r="P353" s="190"/>
      <c r="Q353" s="190"/>
      <c r="R353" s="190"/>
      <c r="S353" s="190"/>
      <c r="T353" s="191"/>
      <c r="AT353" s="186" t="s">
        <v>166</v>
      </c>
      <c r="AU353" s="186" t="s">
        <v>93</v>
      </c>
      <c r="AV353" s="13" t="s">
        <v>80</v>
      </c>
      <c r="AW353" s="13" t="s">
        <v>27</v>
      </c>
      <c r="AX353" s="13" t="s">
        <v>72</v>
      </c>
      <c r="AY353" s="186" t="s">
        <v>157</v>
      </c>
    </row>
    <row r="354" spans="1:65" s="14" customFormat="1">
      <c r="B354" s="192"/>
      <c r="D354" s="185" t="s">
        <v>166</v>
      </c>
      <c r="E354" s="193" t="s">
        <v>1</v>
      </c>
      <c r="F354" s="194" t="s">
        <v>327</v>
      </c>
      <c r="H354" s="195">
        <v>4.7279999999999998</v>
      </c>
      <c r="I354" s="196"/>
      <c r="L354" s="192"/>
      <c r="M354" s="197"/>
      <c r="N354" s="198"/>
      <c r="O354" s="198"/>
      <c r="P354" s="198"/>
      <c r="Q354" s="198"/>
      <c r="R354" s="198"/>
      <c r="S354" s="198"/>
      <c r="T354" s="199"/>
      <c r="AT354" s="193" t="s">
        <v>166</v>
      </c>
      <c r="AU354" s="193" t="s">
        <v>93</v>
      </c>
      <c r="AV354" s="14" t="s">
        <v>93</v>
      </c>
      <c r="AW354" s="14" t="s">
        <v>27</v>
      </c>
      <c r="AX354" s="14" t="s">
        <v>72</v>
      </c>
      <c r="AY354" s="193" t="s">
        <v>157</v>
      </c>
    </row>
    <row r="355" spans="1:65" s="16" customFormat="1">
      <c r="B355" s="208"/>
      <c r="D355" s="185" t="s">
        <v>166</v>
      </c>
      <c r="E355" s="209" t="s">
        <v>1</v>
      </c>
      <c r="F355" s="210" t="s">
        <v>197</v>
      </c>
      <c r="H355" s="211">
        <v>12.608000000000001</v>
      </c>
      <c r="I355" s="212"/>
      <c r="L355" s="208"/>
      <c r="M355" s="213"/>
      <c r="N355" s="214"/>
      <c r="O355" s="214"/>
      <c r="P355" s="214"/>
      <c r="Q355" s="214"/>
      <c r="R355" s="214"/>
      <c r="S355" s="214"/>
      <c r="T355" s="215"/>
      <c r="AT355" s="209" t="s">
        <v>166</v>
      </c>
      <c r="AU355" s="209" t="s">
        <v>93</v>
      </c>
      <c r="AV355" s="16" t="s">
        <v>178</v>
      </c>
      <c r="AW355" s="16" t="s">
        <v>27</v>
      </c>
      <c r="AX355" s="16" t="s">
        <v>72</v>
      </c>
      <c r="AY355" s="209" t="s">
        <v>157</v>
      </c>
    </row>
    <row r="356" spans="1:65" s="15" customFormat="1">
      <c r="B356" s="200"/>
      <c r="D356" s="185" t="s">
        <v>166</v>
      </c>
      <c r="E356" s="201" t="s">
        <v>1</v>
      </c>
      <c r="F356" s="202" t="s">
        <v>173</v>
      </c>
      <c r="H356" s="203">
        <v>27.58</v>
      </c>
      <c r="I356" s="204"/>
      <c r="L356" s="200"/>
      <c r="M356" s="205"/>
      <c r="N356" s="206"/>
      <c r="O356" s="206"/>
      <c r="P356" s="206"/>
      <c r="Q356" s="206"/>
      <c r="R356" s="206"/>
      <c r="S356" s="206"/>
      <c r="T356" s="207"/>
      <c r="AT356" s="201" t="s">
        <v>166</v>
      </c>
      <c r="AU356" s="201" t="s">
        <v>93</v>
      </c>
      <c r="AV356" s="15" t="s">
        <v>164</v>
      </c>
      <c r="AW356" s="15" t="s">
        <v>27</v>
      </c>
      <c r="AX356" s="15" t="s">
        <v>80</v>
      </c>
      <c r="AY356" s="201" t="s">
        <v>157</v>
      </c>
    </row>
    <row r="357" spans="1:65" s="2" customFormat="1" ht="24.2" customHeight="1">
      <c r="A357" s="35"/>
      <c r="B357" s="139"/>
      <c r="C357" s="171" t="s">
        <v>328</v>
      </c>
      <c r="D357" s="171" t="s">
        <v>160</v>
      </c>
      <c r="E357" s="172" t="s">
        <v>329</v>
      </c>
      <c r="F357" s="173" t="s">
        <v>330</v>
      </c>
      <c r="G357" s="174" t="s">
        <v>331</v>
      </c>
      <c r="H357" s="175">
        <v>4.3730000000000002</v>
      </c>
      <c r="I357" s="176"/>
      <c r="J357" s="177">
        <f>ROUND(I357*H357,2)</f>
        <v>0</v>
      </c>
      <c r="K357" s="178"/>
      <c r="L357" s="36"/>
      <c r="M357" s="179" t="s">
        <v>1</v>
      </c>
      <c r="N357" s="180" t="s">
        <v>38</v>
      </c>
      <c r="O357" s="64"/>
      <c r="P357" s="181">
        <f>O357*H357</f>
        <v>0</v>
      </c>
      <c r="Q357" s="181">
        <v>0</v>
      </c>
      <c r="R357" s="181">
        <f>Q357*H357</f>
        <v>0</v>
      </c>
      <c r="S357" s="181">
        <v>0</v>
      </c>
      <c r="T357" s="182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83" t="s">
        <v>164</v>
      </c>
      <c r="AT357" s="183" t="s">
        <v>160</v>
      </c>
      <c r="AU357" s="183" t="s">
        <v>93</v>
      </c>
      <c r="AY357" s="18" t="s">
        <v>157</v>
      </c>
      <c r="BE357" s="100">
        <f>IF(N357="základná",J357,0)</f>
        <v>0</v>
      </c>
      <c r="BF357" s="100">
        <f>IF(N357="znížená",J357,0)</f>
        <v>0</v>
      </c>
      <c r="BG357" s="100">
        <f>IF(N357="zákl. prenesená",J357,0)</f>
        <v>0</v>
      </c>
      <c r="BH357" s="100">
        <f>IF(N357="zníž. prenesená",J357,0)</f>
        <v>0</v>
      </c>
      <c r="BI357" s="100">
        <f>IF(N357="nulová",J357,0)</f>
        <v>0</v>
      </c>
      <c r="BJ357" s="18" t="s">
        <v>93</v>
      </c>
      <c r="BK357" s="100">
        <f>ROUND(I357*H357,2)</f>
        <v>0</v>
      </c>
      <c r="BL357" s="18" t="s">
        <v>164</v>
      </c>
      <c r="BM357" s="183" t="s">
        <v>332</v>
      </c>
    </row>
    <row r="358" spans="1:65" s="13" customFormat="1">
      <c r="B358" s="184"/>
      <c r="D358" s="185" t="s">
        <v>166</v>
      </c>
      <c r="E358" s="186" t="s">
        <v>1</v>
      </c>
      <c r="F358" s="187" t="s">
        <v>333</v>
      </c>
      <c r="H358" s="186" t="s">
        <v>1</v>
      </c>
      <c r="I358" s="188"/>
      <c r="L358" s="184"/>
      <c r="M358" s="189"/>
      <c r="N358" s="190"/>
      <c r="O358" s="190"/>
      <c r="P358" s="190"/>
      <c r="Q358" s="190"/>
      <c r="R358" s="190"/>
      <c r="S358" s="190"/>
      <c r="T358" s="191"/>
      <c r="AT358" s="186" t="s">
        <v>166</v>
      </c>
      <c r="AU358" s="186" t="s">
        <v>93</v>
      </c>
      <c r="AV358" s="13" t="s">
        <v>80</v>
      </c>
      <c r="AW358" s="13" t="s">
        <v>27</v>
      </c>
      <c r="AX358" s="13" t="s">
        <v>72</v>
      </c>
      <c r="AY358" s="186" t="s">
        <v>157</v>
      </c>
    </row>
    <row r="359" spans="1:65" s="14" customFormat="1">
      <c r="B359" s="192"/>
      <c r="D359" s="185" t="s">
        <v>166</v>
      </c>
      <c r="E359" s="193" t="s">
        <v>1</v>
      </c>
      <c r="F359" s="194" t="s">
        <v>334</v>
      </c>
      <c r="H359" s="195">
        <v>3.173</v>
      </c>
      <c r="I359" s="196"/>
      <c r="L359" s="192"/>
      <c r="M359" s="197"/>
      <c r="N359" s="198"/>
      <c r="O359" s="198"/>
      <c r="P359" s="198"/>
      <c r="Q359" s="198"/>
      <c r="R359" s="198"/>
      <c r="S359" s="198"/>
      <c r="T359" s="199"/>
      <c r="AT359" s="193" t="s">
        <v>166</v>
      </c>
      <c r="AU359" s="193" t="s">
        <v>93</v>
      </c>
      <c r="AV359" s="14" t="s">
        <v>93</v>
      </c>
      <c r="AW359" s="14" t="s">
        <v>27</v>
      </c>
      <c r="AX359" s="14" t="s">
        <v>72</v>
      </c>
      <c r="AY359" s="193" t="s">
        <v>157</v>
      </c>
    </row>
    <row r="360" spans="1:65" s="13" customFormat="1">
      <c r="B360" s="184"/>
      <c r="D360" s="185" t="s">
        <v>166</v>
      </c>
      <c r="E360" s="186" t="s">
        <v>1</v>
      </c>
      <c r="F360" s="187" t="s">
        <v>171</v>
      </c>
      <c r="H360" s="186" t="s">
        <v>1</v>
      </c>
      <c r="I360" s="188"/>
      <c r="L360" s="184"/>
      <c r="M360" s="189"/>
      <c r="N360" s="190"/>
      <c r="O360" s="190"/>
      <c r="P360" s="190"/>
      <c r="Q360" s="190"/>
      <c r="R360" s="190"/>
      <c r="S360" s="190"/>
      <c r="T360" s="191"/>
      <c r="AT360" s="186" t="s">
        <v>166</v>
      </c>
      <c r="AU360" s="186" t="s">
        <v>93</v>
      </c>
      <c r="AV360" s="13" t="s">
        <v>80</v>
      </c>
      <c r="AW360" s="13" t="s">
        <v>27</v>
      </c>
      <c r="AX360" s="13" t="s">
        <v>72</v>
      </c>
      <c r="AY360" s="186" t="s">
        <v>157</v>
      </c>
    </row>
    <row r="361" spans="1:65" s="14" customFormat="1">
      <c r="B361" s="192"/>
      <c r="D361" s="185" t="s">
        <v>166</v>
      </c>
      <c r="E361" s="193" t="s">
        <v>1</v>
      </c>
      <c r="F361" s="194" t="s">
        <v>335</v>
      </c>
      <c r="H361" s="195">
        <v>1.2</v>
      </c>
      <c r="I361" s="196"/>
      <c r="L361" s="192"/>
      <c r="M361" s="197"/>
      <c r="N361" s="198"/>
      <c r="O361" s="198"/>
      <c r="P361" s="198"/>
      <c r="Q361" s="198"/>
      <c r="R361" s="198"/>
      <c r="S361" s="198"/>
      <c r="T361" s="199"/>
      <c r="AT361" s="193" t="s">
        <v>166</v>
      </c>
      <c r="AU361" s="193" t="s">
        <v>93</v>
      </c>
      <c r="AV361" s="14" t="s">
        <v>93</v>
      </c>
      <c r="AW361" s="14" t="s">
        <v>27</v>
      </c>
      <c r="AX361" s="14" t="s">
        <v>72</v>
      </c>
      <c r="AY361" s="193" t="s">
        <v>157</v>
      </c>
    </row>
    <row r="362" spans="1:65" s="15" customFormat="1">
      <c r="B362" s="200"/>
      <c r="D362" s="185" t="s">
        <v>166</v>
      </c>
      <c r="E362" s="201" t="s">
        <v>1</v>
      </c>
      <c r="F362" s="202" t="s">
        <v>173</v>
      </c>
      <c r="H362" s="203">
        <v>4.3730000000000002</v>
      </c>
      <c r="I362" s="204"/>
      <c r="L362" s="200"/>
      <c r="M362" s="205"/>
      <c r="N362" s="206"/>
      <c r="O362" s="206"/>
      <c r="P362" s="206"/>
      <c r="Q362" s="206"/>
      <c r="R362" s="206"/>
      <c r="S362" s="206"/>
      <c r="T362" s="207"/>
      <c r="AT362" s="201" t="s">
        <v>166</v>
      </c>
      <c r="AU362" s="201" t="s">
        <v>93</v>
      </c>
      <c r="AV362" s="15" t="s">
        <v>164</v>
      </c>
      <c r="AW362" s="15" t="s">
        <v>27</v>
      </c>
      <c r="AX362" s="15" t="s">
        <v>80</v>
      </c>
      <c r="AY362" s="201" t="s">
        <v>157</v>
      </c>
    </row>
    <row r="363" spans="1:65" s="2" customFormat="1" ht="33" customHeight="1">
      <c r="A363" s="35"/>
      <c r="B363" s="139"/>
      <c r="C363" s="171" t="s">
        <v>336</v>
      </c>
      <c r="D363" s="171" t="s">
        <v>160</v>
      </c>
      <c r="E363" s="172" t="s">
        <v>337</v>
      </c>
      <c r="F363" s="173" t="s">
        <v>338</v>
      </c>
      <c r="G363" s="174" t="s">
        <v>163</v>
      </c>
      <c r="H363" s="175">
        <v>70.930000000000007</v>
      </c>
      <c r="I363" s="176"/>
      <c r="J363" s="177">
        <f>ROUND(I363*H363,2)</f>
        <v>0</v>
      </c>
      <c r="K363" s="178"/>
      <c r="L363" s="36"/>
      <c r="M363" s="179" t="s">
        <v>1</v>
      </c>
      <c r="N363" s="180" t="s">
        <v>38</v>
      </c>
      <c r="O363" s="64"/>
      <c r="P363" s="181">
        <f>O363*H363</f>
        <v>0</v>
      </c>
      <c r="Q363" s="181">
        <v>0</v>
      </c>
      <c r="R363" s="181">
        <f>Q363*H363</f>
        <v>0</v>
      </c>
      <c r="S363" s="181">
        <v>0.02</v>
      </c>
      <c r="T363" s="182">
        <f>S363*H363</f>
        <v>1.4186000000000001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83" t="s">
        <v>164</v>
      </c>
      <c r="AT363" s="183" t="s">
        <v>160</v>
      </c>
      <c r="AU363" s="183" t="s">
        <v>93</v>
      </c>
      <c r="AY363" s="18" t="s">
        <v>157</v>
      </c>
      <c r="BE363" s="100">
        <f>IF(N363="základná",J363,0)</f>
        <v>0</v>
      </c>
      <c r="BF363" s="100">
        <f>IF(N363="znížená",J363,0)</f>
        <v>0</v>
      </c>
      <c r="BG363" s="100">
        <f>IF(N363="zákl. prenesená",J363,0)</f>
        <v>0</v>
      </c>
      <c r="BH363" s="100">
        <f>IF(N363="zníž. prenesená",J363,0)</f>
        <v>0</v>
      </c>
      <c r="BI363" s="100">
        <f>IF(N363="nulová",J363,0)</f>
        <v>0</v>
      </c>
      <c r="BJ363" s="18" t="s">
        <v>93</v>
      </c>
      <c r="BK363" s="100">
        <f>ROUND(I363*H363,2)</f>
        <v>0</v>
      </c>
      <c r="BL363" s="18" t="s">
        <v>164</v>
      </c>
      <c r="BM363" s="183" t="s">
        <v>339</v>
      </c>
    </row>
    <row r="364" spans="1:65" s="14" customFormat="1">
      <c r="B364" s="192"/>
      <c r="D364" s="185" t="s">
        <v>166</v>
      </c>
      <c r="E364" s="193" t="s">
        <v>1</v>
      </c>
      <c r="F364" s="194" t="s">
        <v>108</v>
      </c>
      <c r="H364" s="195">
        <v>70.930000000000007</v>
      </c>
      <c r="I364" s="196"/>
      <c r="L364" s="192"/>
      <c r="M364" s="197"/>
      <c r="N364" s="198"/>
      <c r="O364" s="198"/>
      <c r="P364" s="198"/>
      <c r="Q364" s="198"/>
      <c r="R364" s="198"/>
      <c r="S364" s="198"/>
      <c r="T364" s="199"/>
      <c r="AT364" s="193" t="s">
        <v>166</v>
      </c>
      <c r="AU364" s="193" t="s">
        <v>93</v>
      </c>
      <c r="AV364" s="14" t="s">
        <v>93</v>
      </c>
      <c r="AW364" s="14" t="s">
        <v>27</v>
      </c>
      <c r="AX364" s="14" t="s">
        <v>72</v>
      </c>
      <c r="AY364" s="193" t="s">
        <v>157</v>
      </c>
    </row>
    <row r="365" spans="1:65" s="15" customFormat="1">
      <c r="B365" s="200"/>
      <c r="D365" s="185" t="s">
        <v>166</v>
      </c>
      <c r="E365" s="201" t="s">
        <v>1</v>
      </c>
      <c r="F365" s="202" t="s">
        <v>173</v>
      </c>
      <c r="H365" s="203">
        <v>70.930000000000007</v>
      </c>
      <c r="I365" s="204"/>
      <c r="L365" s="200"/>
      <c r="M365" s="205"/>
      <c r="N365" s="206"/>
      <c r="O365" s="206"/>
      <c r="P365" s="206"/>
      <c r="Q365" s="206"/>
      <c r="R365" s="206"/>
      <c r="S365" s="206"/>
      <c r="T365" s="207"/>
      <c r="AT365" s="201" t="s">
        <v>166</v>
      </c>
      <c r="AU365" s="201" t="s">
        <v>93</v>
      </c>
      <c r="AV365" s="15" t="s">
        <v>164</v>
      </c>
      <c r="AW365" s="15" t="s">
        <v>27</v>
      </c>
      <c r="AX365" s="15" t="s">
        <v>80</v>
      </c>
      <c r="AY365" s="201" t="s">
        <v>157</v>
      </c>
    </row>
    <row r="366" spans="1:65" s="2" customFormat="1" ht="33" customHeight="1">
      <c r="A366" s="35"/>
      <c r="B366" s="139"/>
      <c r="C366" s="171" t="s">
        <v>7</v>
      </c>
      <c r="D366" s="171" t="s">
        <v>160</v>
      </c>
      <c r="E366" s="172" t="s">
        <v>340</v>
      </c>
      <c r="F366" s="173" t="s">
        <v>341</v>
      </c>
      <c r="G366" s="174" t="s">
        <v>163</v>
      </c>
      <c r="H366" s="175">
        <v>117.992</v>
      </c>
      <c r="I366" s="176"/>
      <c r="J366" s="177">
        <f>ROUND(I366*H366,2)</f>
        <v>0</v>
      </c>
      <c r="K366" s="178"/>
      <c r="L366" s="36"/>
      <c r="M366" s="179" t="s">
        <v>1</v>
      </c>
      <c r="N366" s="180" t="s">
        <v>38</v>
      </c>
      <c r="O366" s="64"/>
      <c r="P366" s="181">
        <f>O366*H366</f>
        <v>0</v>
      </c>
      <c r="Q366" s="181">
        <v>0</v>
      </c>
      <c r="R366" s="181">
        <f>Q366*H366</f>
        <v>0</v>
      </c>
      <c r="S366" s="181">
        <v>0.02</v>
      </c>
      <c r="T366" s="182">
        <f>S366*H366</f>
        <v>2.3598400000000002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83" t="s">
        <v>164</v>
      </c>
      <c r="AT366" s="183" t="s">
        <v>160</v>
      </c>
      <c r="AU366" s="183" t="s">
        <v>93</v>
      </c>
      <c r="AY366" s="18" t="s">
        <v>157</v>
      </c>
      <c r="BE366" s="100">
        <f>IF(N366="základná",J366,0)</f>
        <v>0</v>
      </c>
      <c r="BF366" s="100">
        <f>IF(N366="znížená",J366,0)</f>
        <v>0</v>
      </c>
      <c r="BG366" s="100">
        <f>IF(N366="zákl. prenesená",J366,0)</f>
        <v>0</v>
      </c>
      <c r="BH366" s="100">
        <f>IF(N366="zníž. prenesená",J366,0)</f>
        <v>0</v>
      </c>
      <c r="BI366" s="100">
        <f>IF(N366="nulová",J366,0)</f>
        <v>0</v>
      </c>
      <c r="BJ366" s="18" t="s">
        <v>93</v>
      </c>
      <c r="BK366" s="100">
        <f>ROUND(I366*H366,2)</f>
        <v>0</v>
      </c>
      <c r="BL366" s="18" t="s">
        <v>164</v>
      </c>
      <c r="BM366" s="183" t="s">
        <v>342</v>
      </c>
    </row>
    <row r="367" spans="1:65" s="14" customFormat="1">
      <c r="B367" s="192"/>
      <c r="D367" s="185" t="s">
        <v>166</v>
      </c>
      <c r="E367" s="193" t="s">
        <v>1</v>
      </c>
      <c r="F367" s="194" t="s">
        <v>101</v>
      </c>
      <c r="H367" s="195">
        <v>117.992</v>
      </c>
      <c r="I367" s="196"/>
      <c r="L367" s="192"/>
      <c r="M367" s="197"/>
      <c r="N367" s="198"/>
      <c r="O367" s="198"/>
      <c r="P367" s="198"/>
      <c r="Q367" s="198"/>
      <c r="R367" s="198"/>
      <c r="S367" s="198"/>
      <c r="T367" s="199"/>
      <c r="AT367" s="193" t="s">
        <v>166</v>
      </c>
      <c r="AU367" s="193" t="s">
        <v>93</v>
      </c>
      <c r="AV367" s="14" t="s">
        <v>93</v>
      </c>
      <c r="AW367" s="14" t="s">
        <v>27</v>
      </c>
      <c r="AX367" s="14" t="s">
        <v>72</v>
      </c>
      <c r="AY367" s="193" t="s">
        <v>157</v>
      </c>
    </row>
    <row r="368" spans="1:65" s="15" customFormat="1">
      <c r="B368" s="200"/>
      <c r="D368" s="185" t="s">
        <v>166</v>
      </c>
      <c r="E368" s="201" t="s">
        <v>1</v>
      </c>
      <c r="F368" s="202" t="s">
        <v>173</v>
      </c>
      <c r="H368" s="203">
        <v>117.992</v>
      </c>
      <c r="I368" s="204"/>
      <c r="L368" s="200"/>
      <c r="M368" s="205"/>
      <c r="N368" s="206"/>
      <c r="O368" s="206"/>
      <c r="P368" s="206"/>
      <c r="Q368" s="206"/>
      <c r="R368" s="206"/>
      <c r="S368" s="206"/>
      <c r="T368" s="207"/>
      <c r="AT368" s="201" t="s">
        <v>166</v>
      </c>
      <c r="AU368" s="201" t="s">
        <v>93</v>
      </c>
      <c r="AV368" s="15" t="s">
        <v>164</v>
      </c>
      <c r="AW368" s="15" t="s">
        <v>27</v>
      </c>
      <c r="AX368" s="15" t="s">
        <v>80</v>
      </c>
      <c r="AY368" s="201" t="s">
        <v>157</v>
      </c>
    </row>
    <row r="369" spans="1:65" s="2" customFormat="1" ht="37.9" customHeight="1">
      <c r="A369" s="35"/>
      <c r="B369" s="139"/>
      <c r="C369" s="171" t="s">
        <v>343</v>
      </c>
      <c r="D369" s="171" t="s">
        <v>160</v>
      </c>
      <c r="E369" s="172" t="s">
        <v>344</v>
      </c>
      <c r="F369" s="173" t="s">
        <v>345</v>
      </c>
      <c r="G369" s="174" t="s">
        <v>163</v>
      </c>
      <c r="H369" s="175">
        <v>135.48500000000001</v>
      </c>
      <c r="I369" s="176"/>
      <c r="J369" s="177">
        <f>ROUND(I369*H369,2)</f>
        <v>0</v>
      </c>
      <c r="K369" s="178"/>
      <c r="L369" s="36"/>
      <c r="M369" s="179" t="s">
        <v>1</v>
      </c>
      <c r="N369" s="180" t="s">
        <v>38</v>
      </c>
      <c r="O369" s="64"/>
      <c r="P369" s="181">
        <f>O369*H369</f>
        <v>0</v>
      </c>
      <c r="Q369" s="181">
        <v>0</v>
      </c>
      <c r="R369" s="181">
        <f>Q369*H369</f>
        <v>0</v>
      </c>
      <c r="S369" s="181">
        <v>6.8000000000000005E-2</v>
      </c>
      <c r="T369" s="182">
        <f>S369*H369</f>
        <v>9.2129800000000017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3" t="s">
        <v>164</v>
      </c>
      <c r="AT369" s="183" t="s">
        <v>160</v>
      </c>
      <c r="AU369" s="183" t="s">
        <v>93</v>
      </c>
      <c r="AY369" s="18" t="s">
        <v>157</v>
      </c>
      <c r="BE369" s="100">
        <f>IF(N369="základná",J369,0)</f>
        <v>0</v>
      </c>
      <c r="BF369" s="100">
        <f>IF(N369="znížená",J369,0)</f>
        <v>0</v>
      </c>
      <c r="BG369" s="100">
        <f>IF(N369="zákl. prenesená",J369,0)</f>
        <v>0</v>
      </c>
      <c r="BH369" s="100">
        <f>IF(N369="zníž. prenesená",J369,0)</f>
        <v>0</v>
      </c>
      <c r="BI369" s="100">
        <f>IF(N369="nulová",J369,0)</f>
        <v>0</v>
      </c>
      <c r="BJ369" s="18" t="s">
        <v>93</v>
      </c>
      <c r="BK369" s="100">
        <f>ROUND(I369*H369,2)</f>
        <v>0</v>
      </c>
      <c r="BL369" s="18" t="s">
        <v>164</v>
      </c>
      <c r="BM369" s="183" t="s">
        <v>346</v>
      </c>
    </row>
    <row r="370" spans="1:65" s="13" customFormat="1">
      <c r="B370" s="184"/>
      <c r="D370" s="185" t="s">
        <v>166</v>
      </c>
      <c r="E370" s="186" t="s">
        <v>1</v>
      </c>
      <c r="F370" s="187" t="s">
        <v>283</v>
      </c>
      <c r="H370" s="186" t="s">
        <v>1</v>
      </c>
      <c r="I370" s="188"/>
      <c r="L370" s="184"/>
      <c r="M370" s="189"/>
      <c r="N370" s="190"/>
      <c r="O370" s="190"/>
      <c r="P370" s="190"/>
      <c r="Q370" s="190"/>
      <c r="R370" s="190"/>
      <c r="S370" s="190"/>
      <c r="T370" s="191"/>
      <c r="AT370" s="186" t="s">
        <v>166</v>
      </c>
      <c r="AU370" s="186" t="s">
        <v>93</v>
      </c>
      <c r="AV370" s="13" t="s">
        <v>80</v>
      </c>
      <c r="AW370" s="13" t="s">
        <v>27</v>
      </c>
      <c r="AX370" s="13" t="s">
        <v>72</v>
      </c>
      <c r="AY370" s="186" t="s">
        <v>157</v>
      </c>
    </row>
    <row r="371" spans="1:65" s="13" customFormat="1">
      <c r="B371" s="184"/>
      <c r="D371" s="185" t="s">
        <v>166</v>
      </c>
      <c r="E371" s="186" t="s">
        <v>1</v>
      </c>
      <c r="F371" s="187" t="s">
        <v>183</v>
      </c>
      <c r="H371" s="186" t="s">
        <v>1</v>
      </c>
      <c r="I371" s="188"/>
      <c r="L371" s="184"/>
      <c r="M371" s="189"/>
      <c r="N371" s="190"/>
      <c r="O371" s="190"/>
      <c r="P371" s="190"/>
      <c r="Q371" s="190"/>
      <c r="R371" s="190"/>
      <c r="S371" s="190"/>
      <c r="T371" s="191"/>
      <c r="AT371" s="186" t="s">
        <v>166</v>
      </c>
      <c r="AU371" s="186" t="s">
        <v>93</v>
      </c>
      <c r="AV371" s="13" t="s">
        <v>80</v>
      </c>
      <c r="AW371" s="13" t="s">
        <v>27</v>
      </c>
      <c r="AX371" s="13" t="s">
        <v>72</v>
      </c>
      <c r="AY371" s="186" t="s">
        <v>157</v>
      </c>
    </row>
    <row r="372" spans="1:65" s="14" customFormat="1">
      <c r="B372" s="192"/>
      <c r="D372" s="185" t="s">
        <v>166</v>
      </c>
      <c r="E372" s="193" t="s">
        <v>1</v>
      </c>
      <c r="F372" s="194" t="s">
        <v>347</v>
      </c>
      <c r="H372" s="195">
        <v>17.64</v>
      </c>
      <c r="I372" s="196"/>
      <c r="L372" s="192"/>
      <c r="M372" s="197"/>
      <c r="N372" s="198"/>
      <c r="O372" s="198"/>
      <c r="P372" s="198"/>
      <c r="Q372" s="198"/>
      <c r="R372" s="198"/>
      <c r="S372" s="198"/>
      <c r="T372" s="199"/>
      <c r="AT372" s="193" t="s">
        <v>166</v>
      </c>
      <c r="AU372" s="193" t="s">
        <v>93</v>
      </c>
      <c r="AV372" s="14" t="s">
        <v>93</v>
      </c>
      <c r="AW372" s="14" t="s">
        <v>27</v>
      </c>
      <c r="AX372" s="14" t="s">
        <v>72</v>
      </c>
      <c r="AY372" s="193" t="s">
        <v>157</v>
      </c>
    </row>
    <row r="373" spans="1:65" s="14" customFormat="1">
      <c r="B373" s="192"/>
      <c r="D373" s="185" t="s">
        <v>166</v>
      </c>
      <c r="E373" s="193" t="s">
        <v>1</v>
      </c>
      <c r="F373" s="194" t="s">
        <v>348</v>
      </c>
      <c r="H373" s="195">
        <v>-2.8279999999999998</v>
      </c>
      <c r="I373" s="196"/>
      <c r="L373" s="192"/>
      <c r="M373" s="197"/>
      <c r="N373" s="198"/>
      <c r="O373" s="198"/>
      <c r="P373" s="198"/>
      <c r="Q373" s="198"/>
      <c r="R373" s="198"/>
      <c r="S373" s="198"/>
      <c r="T373" s="199"/>
      <c r="AT373" s="193" t="s">
        <v>166</v>
      </c>
      <c r="AU373" s="193" t="s">
        <v>93</v>
      </c>
      <c r="AV373" s="14" t="s">
        <v>93</v>
      </c>
      <c r="AW373" s="14" t="s">
        <v>27</v>
      </c>
      <c r="AX373" s="14" t="s">
        <v>72</v>
      </c>
      <c r="AY373" s="193" t="s">
        <v>157</v>
      </c>
    </row>
    <row r="374" spans="1:65" s="13" customFormat="1">
      <c r="B374" s="184"/>
      <c r="D374" s="185" t="s">
        <v>166</v>
      </c>
      <c r="E374" s="186" t="s">
        <v>1</v>
      </c>
      <c r="F374" s="187" t="s">
        <v>187</v>
      </c>
      <c r="H374" s="186" t="s">
        <v>1</v>
      </c>
      <c r="I374" s="188"/>
      <c r="L374" s="184"/>
      <c r="M374" s="189"/>
      <c r="N374" s="190"/>
      <c r="O374" s="190"/>
      <c r="P374" s="190"/>
      <c r="Q374" s="190"/>
      <c r="R374" s="190"/>
      <c r="S374" s="190"/>
      <c r="T374" s="191"/>
      <c r="AT374" s="186" t="s">
        <v>166</v>
      </c>
      <c r="AU374" s="186" t="s">
        <v>93</v>
      </c>
      <c r="AV374" s="13" t="s">
        <v>80</v>
      </c>
      <c r="AW374" s="13" t="s">
        <v>27</v>
      </c>
      <c r="AX374" s="13" t="s">
        <v>72</v>
      </c>
      <c r="AY374" s="186" t="s">
        <v>157</v>
      </c>
    </row>
    <row r="375" spans="1:65" s="14" customFormat="1">
      <c r="B375" s="192"/>
      <c r="D375" s="185" t="s">
        <v>166</v>
      </c>
      <c r="E375" s="193" t="s">
        <v>1</v>
      </c>
      <c r="F375" s="194" t="s">
        <v>349</v>
      </c>
      <c r="H375" s="195">
        <v>7.2</v>
      </c>
      <c r="I375" s="196"/>
      <c r="L375" s="192"/>
      <c r="M375" s="197"/>
      <c r="N375" s="198"/>
      <c r="O375" s="198"/>
      <c r="P375" s="198"/>
      <c r="Q375" s="198"/>
      <c r="R375" s="198"/>
      <c r="S375" s="198"/>
      <c r="T375" s="199"/>
      <c r="AT375" s="193" t="s">
        <v>166</v>
      </c>
      <c r="AU375" s="193" t="s">
        <v>93</v>
      </c>
      <c r="AV375" s="14" t="s">
        <v>93</v>
      </c>
      <c r="AW375" s="14" t="s">
        <v>27</v>
      </c>
      <c r="AX375" s="14" t="s">
        <v>72</v>
      </c>
      <c r="AY375" s="193" t="s">
        <v>157</v>
      </c>
    </row>
    <row r="376" spans="1:65" s="13" customFormat="1">
      <c r="B376" s="184"/>
      <c r="D376" s="185" t="s">
        <v>166</v>
      </c>
      <c r="E376" s="186" t="s">
        <v>1</v>
      </c>
      <c r="F376" s="187" t="s">
        <v>189</v>
      </c>
      <c r="H376" s="186" t="s">
        <v>1</v>
      </c>
      <c r="I376" s="188"/>
      <c r="L376" s="184"/>
      <c r="M376" s="189"/>
      <c r="N376" s="190"/>
      <c r="O376" s="190"/>
      <c r="P376" s="190"/>
      <c r="Q376" s="190"/>
      <c r="R376" s="190"/>
      <c r="S376" s="190"/>
      <c r="T376" s="191"/>
      <c r="AT376" s="186" t="s">
        <v>166</v>
      </c>
      <c r="AU376" s="186" t="s">
        <v>93</v>
      </c>
      <c r="AV376" s="13" t="s">
        <v>80</v>
      </c>
      <c r="AW376" s="13" t="s">
        <v>27</v>
      </c>
      <c r="AX376" s="13" t="s">
        <v>72</v>
      </c>
      <c r="AY376" s="186" t="s">
        <v>157</v>
      </c>
    </row>
    <row r="377" spans="1:65" s="14" customFormat="1">
      <c r="B377" s="192"/>
      <c r="D377" s="185" t="s">
        <v>166</v>
      </c>
      <c r="E377" s="193" t="s">
        <v>1</v>
      </c>
      <c r="F377" s="194" t="s">
        <v>350</v>
      </c>
      <c r="H377" s="195">
        <v>10.5</v>
      </c>
      <c r="I377" s="196"/>
      <c r="L377" s="192"/>
      <c r="M377" s="197"/>
      <c r="N377" s="198"/>
      <c r="O377" s="198"/>
      <c r="P377" s="198"/>
      <c r="Q377" s="198"/>
      <c r="R377" s="198"/>
      <c r="S377" s="198"/>
      <c r="T377" s="199"/>
      <c r="AT377" s="193" t="s">
        <v>166</v>
      </c>
      <c r="AU377" s="193" t="s">
        <v>93</v>
      </c>
      <c r="AV377" s="14" t="s">
        <v>93</v>
      </c>
      <c r="AW377" s="14" t="s">
        <v>27</v>
      </c>
      <c r="AX377" s="14" t="s">
        <v>72</v>
      </c>
      <c r="AY377" s="193" t="s">
        <v>157</v>
      </c>
    </row>
    <row r="378" spans="1:65" s="14" customFormat="1">
      <c r="B378" s="192"/>
      <c r="D378" s="185" t="s">
        <v>166</v>
      </c>
      <c r="E378" s="193" t="s">
        <v>1</v>
      </c>
      <c r="F378" s="194" t="s">
        <v>351</v>
      </c>
      <c r="H378" s="195">
        <v>-1.35</v>
      </c>
      <c r="I378" s="196"/>
      <c r="L378" s="192"/>
      <c r="M378" s="197"/>
      <c r="N378" s="198"/>
      <c r="O378" s="198"/>
      <c r="P378" s="198"/>
      <c r="Q378" s="198"/>
      <c r="R378" s="198"/>
      <c r="S378" s="198"/>
      <c r="T378" s="199"/>
      <c r="AT378" s="193" t="s">
        <v>166</v>
      </c>
      <c r="AU378" s="193" t="s">
        <v>93</v>
      </c>
      <c r="AV378" s="14" t="s">
        <v>93</v>
      </c>
      <c r="AW378" s="14" t="s">
        <v>27</v>
      </c>
      <c r="AX378" s="14" t="s">
        <v>72</v>
      </c>
      <c r="AY378" s="193" t="s">
        <v>157</v>
      </c>
    </row>
    <row r="379" spans="1:65" s="13" customFormat="1">
      <c r="B379" s="184"/>
      <c r="D379" s="185" t="s">
        <v>166</v>
      </c>
      <c r="E379" s="186" t="s">
        <v>1</v>
      </c>
      <c r="F379" s="187" t="s">
        <v>191</v>
      </c>
      <c r="H379" s="186" t="s">
        <v>1</v>
      </c>
      <c r="I379" s="188"/>
      <c r="L379" s="184"/>
      <c r="M379" s="189"/>
      <c r="N379" s="190"/>
      <c r="O379" s="190"/>
      <c r="P379" s="190"/>
      <c r="Q379" s="190"/>
      <c r="R379" s="190"/>
      <c r="S379" s="190"/>
      <c r="T379" s="191"/>
      <c r="AT379" s="186" t="s">
        <v>166</v>
      </c>
      <c r="AU379" s="186" t="s">
        <v>93</v>
      </c>
      <c r="AV379" s="13" t="s">
        <v>80</v>
      </c>
      <c r="AW379" s="13" t="s">
        <v>27</v>
      </c>
      <c r="AX379" s="13" t="s">
        <v>72</v>
      </c>
      <c r="AY379" s="186" t="s">
        <v>157</v>
      </c>
    </row>
    <row r="380" spans="1:65" s="14" customFormat="1">
      <c r="B380" s="192"/>
      <c r="D380" s="185" t="s">
        <v>166</v>
      </c>
      <c r="E380" s="193" t="s">
        <v>1</v>
      </c>
      <c r="F380" s="194" t="s">
        <v>352</v>
      </c>
      <c r="H380" s="195">
        <v>35.28</v>
      </c>
      <c r="I380" s="196"/>
      <c r="L380" s="192"/>
      <c r="M380" s="197"/>
      <c r="N380" s="198"/>
      <c r="O380" s="198"/>
      <c r="P380" s="198"/>
      <c r="Q380" s="198"/>
      <c r="R380" s="198"/>
      <c r="S380" s="198"/>
      <c r="T380" s="199"/>
      <c r="AT380" s="193" t="s">
        <v>166</v>
      </c>
      <c r="AU380" s="193" t="s">
        <v>93</v>
      </c>
      <c r="AV380" s="14" t="s">
        <v>93</v>
      </c>
      <c r="AW380" s="14" t="s">
        <v>27</v>
      </c>
      <c r="AX380" s="14" t="s">
        <v>72</v>
      </c>
      <c r="AY380" s="193" t="s">
        <v>157</v>
      </c>
    </row>
    <row r="381" spans="1:65" s="14" customFormat="1">
      <c r="B381" s="192"/>
      <c r="D381" s="185" t="s">
        <v>166</v>
      </c>
      <c r="E381" s="193" t="s">
        <v>1</v>
      </c>
      <c r="F381" s="194" t="s">
        <v>250</v>
      </c>
      <c r="H381" s="195">
        <v>-5.6559999999999997</v>
      </c>
      <c r="I381" s="196"/>
      <c r="L381" s="192"/>
      <c r="M381" s="197"/>
      <c r="N381" s="198"/>
      <c r="O381" s="198"/>
      <c r="P381" s="198"/>
      <c r="Q381" s="198"/>
      <c r="R381" s="198"/>
      <c r="S381" s="198"/>
      <c r="T381" s="199"/>
      <c r="AT381" s="193" t="s">
        <v>166</v>
      </c>
      <c r="AU381" s="193" t="s">
        <v>93</v>
      </c>
      <c r="AV381" s="14" t="s">
        <v>93</v>
      </c>
      <c r="AW381" s="14" t="s">
        <v>27</v>
      </c>
      <c r="AX381" s="14" t="s">
        <v>72</v>
      </c>
      <c r="AY381" s="193" t="s">
        <v>157</v>
      </c>
    </row>
    <row r="382" spans="1:65" s="14" customFormat="1">
      <c r="B382" s="192"/>
      <c r="D382" s="185" t="s">
        <v>166</v>
      </c>
      <c r="E382" s="193" t="s">
        <v>1</v>
      </c>
      <c r="F382" s="194" t="s">
        <v>353</v>
      </c>
      <c r="H382" s="195">
        <v>6.9749999999999996</v>
      </c>
      <c r="I382" s="196"/>
      <c r="L382" s="192"/>
      <c r="M382" s="197"/>
      <c r="N382" s="198"/>
      <c r="O382" s="198"/>
      <c r="P382" s="198"/>
      <c r="Q382" s="198"/>
      <c r="R382" s="198"/>
      <c r="S382" s="198"/>
      <c r="T382" s="199"/>
      <c r="AT382" s="193" t="s">
        <v>166</v>
      </c>
      <c r="AU382" s="193" t="s">
        <v>93</v>
      </c>
      <c r="AV382" s="14" t="s">
        <v>93</v>
      </c>
      <c r="AW382" s="14" t="s">
        <v>27</v>
      </c>
      <c r="AX382" s="14" t="s">
        <v>72</v>
      </c>
      <c r="AY382" s="193" t="s">
        <v>157</v>
      </c>
    </row>
    <row r="383" spans="1:65" s="13" customFormat="1">
      <c r="B383" s="184"/>
      <c r="D383" s="185" t="s">
        <v>166</v>
      </c>
      <c r="E383" s="186" t="s">
        <v>1</v>
      </c>
      <c r="F383" s="187" t="s">
        <v>195</v>
      </c>
      <c r="H383" s="186" t="s">
        <v>1</v>
      </c>
      <c r="I383" s="188"/>
      <c r="L383" s="184"/>
      <c r="M383" s="189"/>
      <c r="N383" s="190"/>
      <c r="O383" s="190"/>
      <c r="P383" s="190"/>
      <c r="Q383" s="190"/>
      <c r="R383" s="190"/>
      <c r="S383" s="190"/>
      <c r="T383" s="191"/>
      <c r="AT383" s="186" t="s">
        <v>166</v>
      </c>
      <c r="AU383" s="186" t="s">
        <v>93</v>
      </c>
      <c r="AV383" s="13" t="s">
        <v>80</v>
      </c>
      <c r="AW383" s="13" t="s">
        <v>27</v>
      </c>
      <c r="AX383" s="13" t="s">
        <v>72</v>
      </c>
      <c r="AY383" s="186" t="s">
        <v>157</v>
      </c>
    </row>
    <row r="384" spans="1:65" s="14" customFormat="1">
      <c r="B384" s="192"/>
      <c r="D384" s="185" t="s">
        <v>166</v>
      </c>
      <c r="E384" s="193" t="s">
        <v>1</v>
      </c>
      <c r="F384" s="194" t="s">
        <v>354</v>
      </c>
      <c r="H384" s="195">
        <v>6.6749999999999998</v>
      </c>
      <c r="I384" s="196"/>
      <c r="L384" s="192"/>
      <c r="M384" s="197"/>
      <c r="N384" s="198"/>
      <c r="O384" s="198"/>
      <c r="P384" s="198"/>
      <c r="Q384" s="198"/>
      <c r="R384" s="198"/>
      <c r="S384" s="198"/>
      <c r="T384" s="199"/>
      <c r="AT384" s="193" t="s">
        <v>166</v>
      </c>
      <c r="AU384" s="193" t="s">
        <v>93</v>
      </c>
      <c r="AV384" s="14" t="s">
        <v>93</v>
      </c>
      <c r="AW384" s="14" t="s">
        <v>27</v>
      </c>
      <c r="AX384" s="14" t="s">
        <v>72</v>
      </c>
      <c r="AY384" s="193" t="s">
        <v>157</v>
      </c>
    </row>
    <row r="385" spans="2:51" s="16" customFormat="1">
      <c r="B385" s="208"/>
      <c r="D385" s="185" t="s">
        <v>166</v>
      </c>
      <c r="E385" s="209" t="s">
        <v>1</v>
      </c>
      <c r="F385" s="210" t="s">
        <v>197</v>
      </c>
      <c r="H385" s="211">
        <v>74.436000000000007</v>
      </c>
      <c r="I385" s="212"/>
      <c r="L385" s="208"/>
      <c r="M385" s="213"/>
      <c r="N385" s="214"/>
      <c r="O385" s="214"/>
      <c r="P385" s="214"/>
      <c r="Q385" s="214"/>
      <c r="R385" s="214"/>
      <c r="S385" s="214"/>
      <c r="T385" s="215"/>
      <c r="AT385" s="209" t="s">
        <v>166</v>
      </c>
      <c r="AU385" s="209" t="s">
        <v>93</v>
      </c>
      <c r="AV385" s="16" t="s">
        <v>178</v>
      </c>
      <c r="AW385" s="16" t="s">
        <v>27</v>
      </c>
      <c r="AX385" s="16" t="s">
        <v>72</v>
      </c>
      <c r="AY385" s="209" t="s">
        <v>157</v>
      </c>
    </row>
    <row r="386" spans="2:51" s="13" customFormat="1">
      <c r="B386" s="184"/>
      <c r="D386" s="185" t="s">
        <v>166</v>
      </c>
      <c r="E386" s="186" t="s">
        <v>1</v>
      </c>
      <c r="F386" s="187" t="s">
        <v>171</v>
      </c>
      <c r="H386" s="186" t="s">
        <v>1</v>
      </c>
      <c r="I386" s="188"/>
      <c r="L386" s="184"/>
      <c r="M386" s="189"/>
      <c r="N386" s="190"/>
      <c r="O386" s="190"/>
      <c r="P386" s="190"/>
      <c r="Q386" s="190"/>
      <c r="R386" s="190"/>
      <c r="S386" s="190"/>
      <c r="T386" s="191"/>
      <c r="AT386" s="186" t="s">
        <v>166</v>
      </c>
      <c r="AU386" s="186" t="s">
        <v>93</v>
      </c>
      <c r="AV386" s="13" t="s">
        <v>80</v>
      </c>
      <c r="AW386" s="13" t="s">
        <v>27</v>
      </c>
      <c r="AX386" s="13" t="s">
        <v>72</v>
      </c>
      <c r="AY386" s="186" t="s">
        <v>157</v>
      </c>
    </row>
    <row r="387" spans="2:51" s="13" customFormat="1">
      <c r="B387" s="184"/>
      <c r="D387" s="185" t="s">
        <v>166</v>
      </c>
      <c r="E387" s="186" t="s">
        <v>1</v>
      </c>
      <c r="F387" s="187" t="s">
        <v>198</v>
      </c>
      <c r="H387" s="186" t="s">
        <v>1</v>
      </c>
      <c r="I387" s="188"/>
      <c r="L387" s="184"/>
      <c r="M387" s="189"/>
      <c r="N387" s="190"/>
      <c r="O387" s="190"/>
      <c r="P387" s="190"/>
      <c r="Q387" s="190"/>
      <c r="R387" s="190"/>
      <c r="S387" s="190"/>
      <c r="T387" s="191"/>
      <c r="AT387" s="186" t="s">
        <v>166</v>
      </c>
      <c r="AU387" s="186" t="s">
        <v>93</v>
      </c>
      <c r="AV387" s="13" t="s">
        <v>80</v>
      </c>
      <c r="AW387" s="13" t="s">
        <v>27</v>
      </c>
      <c r="AX387" s="13" t="s">
        <v>72</v>
      </c>
      <c r="AY387" s="186" t="s">
        <v>157</v>
      </c>
    </row>
    <row r="388" spans="2:51" s="14" customFormat="1">
      <c r="B388" s="192"/>
      <c r="D388" s="185" t="s">
        <v>166</v>
      </c>
      <c r="E388" s="193" t="s">
        <v>1</v>
      </c>
      <c r="F388" s="194" t="s">
        <v>355</v>
      </c>
      <c r="H388" s="195">
        <v>17.64</v>
      </c>
      <c r="I388" s="196"/>
      <c r="L388" s="192"/>
      <c r="M388" s="197"/>
      <c r="N388" s="198"/>
      <c r="O388" s="198"/>
      <c r="P388" s="198"/>
      <c r="Q388" s="198"/>
      <c r="R388" s="198"/>
      <c r="S388" s="198"/>
      <c r="T388" s="199"/>
      <c r="AT388" s="193" t="s">
        <v>166</v>
      </c>
      <c r="AU388" s="193" t="s">
        <v>93</v>
      </c>
      <c r="AV388" s="14" t="s">
        <v>93</v>
      </c>
      <c r="AW388" s="14" t="s">
        <v>27</v>
      </c>
      <c r="AX388" s="14" t="s">
        <v>72</v>
      </c>
      <c r="AY388" s="193" t="s">
        <v>157</v>
      </c>
    </row>
    <row r="389" spans="2:51" s="14" customFormat="1">
      <c r="B389" s="192"/>
      <c r="D389" s="185" t="s">
        <v>166</v>
      </c>
      <c r="E389" s="193" t="s">
        <v>1</v>
      </c>
      <c r="F389" s="194" t="s">
        <v>348</v>
      </c>
      <c r="H389" s="195">
        <v>-2.8279999999999998</v>
      </c>
      <c r="I389" s="196"/>
      <c r="L389" s="192"/>
      <c r="M389" s="197"/>
      <c r="N389" s="198"/>
      <c r="O389" s="198"/>
      <c r="P389" s="198"/>
      <c r="Q389" s="198"/>
      <c r="R389" s="198"/>
      <c r="S389" s="198"/>
      <c r="T389" s="199"/>
      <c r="AT389" s="193" t="s">
        <v>166</v>
      </c>
      <c r="AU389" s="193" t="s">
        <v>93</v>
      </c>
      <c r="AV389" s="14" t="s">
        <v>93</v>
      </c>
      <c r="AW389" s="14" t="s">
        <v>27</v>
      </c>
      <c r="AX389" s="14" t="s">
        <v>72</v>
      </c>
      <c r="AY389" s="193" t="s">
        <v>157</v>
      </c>
    </row>
    <row r="390" spans="2:51" s="13" customFormat="1">
      <c r="B390" s="184"/>
      <c r="D390" s="185" t="s">
        <v>166</v>
      </c>
      <c r="E390" s="186" t="s">
        <v>1</v>
      </c>
      <c r="F390" s="187" t="s">
        <v>200</v>
      </c>
      <c r="H390" s="186" t="s">
        <v>1</v>
      </c>
      <c r="I390" s="188"/>
      <c r="L390" s="184"/>
      <c r="M390" s="189"/>
      <c r="N390" s="190"/>
      <c r="O390" s="190"/>
      <c r="P390" s="190"/>
      <c r="Q390" s="190"/>
      <c r="R390" s="190"/>
      <c r="S390" s="190"/>
      <c r="T390" s="191"/>
      <c r="AT390" s="186" t="s">
        <v>166</v>
      </c>
      <c r="AU390" s="186" t="s">
        <v>93</v>
      </c>
      <c r="AV390" s="13" t="s">
        <v>80</v>
      </c>
      <c r="AW390" s="13" t="s">
        <v>27</v>
      </c>
      <c r="AX390" s="13" t="s">
        <v>72</v>
      </c>
      <c r="AY390" s="186" t="s">
        <v>157</v>
      </c>
    </row>
    <row r="391" spans="2:51" s="14" customFormat="1">
      <c r="B391" s="192"/>
      <c r="D391" s="185" t="s">
        <v>166</v>
      </c>
      <c r="E391" s="193" t="s">
        <v>1</v>
      </c>
      <c r="F391" s="194" t="s">
        <v>356</v>
      </c>
      <c r="H391" s="195">
        <v>7.4249999999999998</v>
      </c>
      <c r="I391" s="196"/>
      <c r="L391" s="192"/>
      <c r="M391" s="197"/>
      <c r="N391" s="198"/>
      <c r="O391" s="198"/>
      <c r="P391" s="198"/>
      <c r="Q391" s="198"/>
      <c r="R391" s="198"/>
      <c r="S391" s="198"/>
      <c r="T391" s="199"/>
      <c r="AT391" s="193" t="s">
        <v>166</v>
      </c>
      <c r="AU391" s="193" t="s">
        <v>93</v>
      </c>
      <c r="AV391" s="14" t="s">
        <v>93</v>
      </c>
      <c r="AW391" s="14" t="s">
        <v>27</v>
      </c>
      <c r="AX391" s="14" t="s">
        <v>72</v>
      </c>
      <c r="AY391" s="193" t="s">
        <v>157</v>
      </c>
    </row>
    <row r="392" spans="2:51" s="13" customFormat="1">
      <c r="B392" s="184"/>
      <c r="D392" s="185" t="s">
        <v>166</v>
      </c>
      <c r="E392" s="186" t="s">
        <v>1</v>
      </c>
      <c r="F392" s="187" t="s">
        <v>202</v>
      </c>
      <c r="H392" s="186" t="s">
        <v>1</v>
      </c>
      <c r="I392" s="188"/>
      <c r="L392" s="184"/>
      <c r="M392" s="189"/>
      <c r="N392" s="190"/>
      <c r="O392" s="190"/>
      <c r="P392" s="190"/>
      <c r="Q392" s="190"/>
      <c r="R392" s="190"/>
      <c r="S392" s="190"/>
      <c r="T392" s="191"/>
      <c r="AT392" s="186" t="s">
        <v>166</v>
      </c>
      <c r="AU392" s="186" t="s">
        <v>93</v>
      </c>
      <c r="AV392" s="13" t="s">
        <v>80</v>
      </c>
      <c r="AW392" s="13" t="s">
        <v>27</v>
      </c>
      <c r="AX392" s="13" t="s">
        <v>72</v>
      </c>
      <c r="AY392" s="186" t="s">
        <v>157</v>
      </c>
    </row>
    <row r="393" spans="2:51" s="14" customFormat="1">
      <c r="B393" s="192"/>
      <c r="D393" s="185" t="s">
        <v>166</v>
      </c>
      <c r="E393" s="193" t="s">
        <v>1</v>
      </c>
      <c r="F393" s="194" t="s">
        <v>355</v>
      </c>
      <c r="H393" s="195">
        <v>17.64</v>
      </c>
      <c r="I393" s="196"/>
      <c r="L393" s="192"/>
      <c r="M393" s="197"/>
      <c r="N393" s="198"/>
      <c r="O393" s="198"/>
      <c r="P393" s="198"/>
      <c r="Q393" s="198"/>
      <c r="R393" s="198"/>
      <c r="S393" s="198"/>
      <c r="T393" s="199"/>
      <c r="AT393" s="193" t="s">
        <v>166</v>
      </c>
      <c r="AU393" s="193" t="s">
        <v>93</v>
      </c>
      <c r="AV393" s="14" t="s">
        <v>93</v>
      </c>
      <c r="AW393" s="14" t="s">
        <v>27</v>
      </c>
      <c r="AX393" s="14" t="s">
        <v>72</v>
      </c>
      <c r="AY393" s="193" t="s">
        <v>157</v>
      </c>
    </row>
    <row r="394" spans="2:51" s="14" customFormat="1">
      <c r="B394" s="192"/>
      <c r="D394" s="185" t="s">
        <v>166</v>
      </c>
      <c r="E394" s="193" t="s">
        <v>1</v>
      </c>
      <c r="F394" s="194" t="s">
        <v>348</v>
      </c>
      <c r="H394" s="195">
        <v>-2.8279999999999998</v>
      </c>
      <c r="I394" s="196"/>
      <c r="L394" s="192"/>
      <c r="M394" s="197"/>
      <c r="N394" s="198"/>
      <c r="O394" s="198"/>
      <c r="P394" s="198"/>
      <c r="Q394" s="198"/>
      <c r="R394" s="198"/>
      <c r="S394" s="198"/>
      <c r="T394" s="199"/>
      <c r="AT394" s="193" t="s">
        <v>166</v>
      </c>
      <c r="AU394" s="193" t="s">
        <v>93</v>
      </c>
      <c r="AV394" s="14" t="s">
        <v>93</v>
      </c>
      <c r="AW394" s="14" t="s">
        <v>27</v>
      </c>
      <c r="AX394" s="14" t="s">
        <v>72</v>
      </c>
      <c r="AY394" s="193" t="s">
        <v>157</v>
      </c>
    </row>
    <row r="395" spans="2:51" s="14" customFormat="1">
      <c r="B395" s="192"/>
      <c r="D395" s="185" t="s">
        <v>166</v>
      </c>
      <c r="E395" s="193" t="s">
        <v>1</v>
      </c>
      <c r="F395" s="194" t="s">
        <v>357</v>
      </c>
      <c r="H395" s="195">
        <v>4.05</v>
      </c>
      <c r="I395" s="196"/>
      <c r="L395" s="192"/>
      <c r="M395" s="197"/>
      <c r="N395" s="198"/>
      <c r="O395" s="198"/>
      <c r="P395" s="198"/>
      <c r="Q395" s="198"/>
      <c r="R395" s="198"/>
      <c r="S395" s="198"/>
      <c r="T395" s="199"/>
      <c r="AT395" s="193" t="s">
        <v>166</v>
      </c>
      <c r="AU395" s="193" t="s">
        <v>93</v>
      </c>
      <c r="AV395" s="14" t="s">
        <v>93</v>
      </c>
      <c r="AW395" s="14" t="s">
        <v>27</v>
      </c>
      <c r="AX395" s="14" t="s">
        <v>72</v>
      </c>
      <c r="AY395" s="193" t="s">
        <v>157</v>
      </c>
    </row>
    <row r="396" spans="2:51" s="13" customFormat="1">
      <c r="B396" s="184"/>
      <c r="D396" s="185" t="s">
        <v>166</v>
      </c>
      <c r="E396" s="186" t="s">
        <v>1</v>
      </c>
      <c r="F396" s="187" t="s">
        <v>204</v>
      </c>
      <c r="H396" s="186" t="s">
        <v>1</v>
      </c>
      <c r="I396" s="188"/>
      <c r="L396" s="184"/>
      <c r="M396" s="189"/>
      <c r="N396" s="190"/>
      <c r="O396" s="190"/>
      <c r="P396" s="190"/>
      <c r="Q396" s="190"/>
      <c r="R396" s="190"/>
      <c r="S396" s="190"/>
      <c r="T396" s="191"/>
      <c r="AT396" s="186" t="s">
        <v>166</v>
      </c>
      <c r="AU396" s="186" t="s">
        <v>93</v>
      </c>
      <c r="AV396" s="13" t="s">
        <v>80</v>
      </c>
      <c r="AW396" s="13" t="s">
        <v>27</v>
      </c>
      <c r="AX396" s="13" t="s">
        <v>72</v>
      </c>
      <c r="AY396" s="186" t="s">
        <v>157</v>
      </c>
    </row>
    <row r="397" spans="2:51" s="14" customFormat="1">
      <c r="B397" s="192"/>
      <c r="D397" s="185" t="s">
        <v>166</v>
      </c>
      <c r="E397" s="193" t="s">
        <v>1</v>
      </c>
      <c r="F397" s="194" t="s">
        <v>358</v>
      </c>
      <c r="H397" s="195">
        <v>13.95</v>
      </c>
      <c r="I397" s="196"/>
      <c r="L397" s="192"/>
      <c r="M397" s="197"/>
      <c r="N397" s="198"/>
      <c r="O397" s="198"/>
      <c r="P397" s="198"/>
      <c r="Q397" s="198"/>
      <c r="R397" s="198"/>
      <c r="S397" s="198"/>
      <c r="T397" s="199"/>
      <c r="AT397" s="193" t="s">
        <v>166</v>
      </c>
      <c r="AU397" s="193" t="s">
        <v>93</v>
      </c>
      <c r="AV397" s="14" t="s">
        <v>93</v>
      </c>
      <c r="AW397" s="14" t="s">
        <v>27</v>
      </c>
      <c r="AX397" s="14" t="s">
        <v>72</v>
      </c>
      <c r="AY397" s="193" t="s">
        <v>157</v>
      </c>
    </row>
    <row r="398" spans="2:51" s="14" customFormat="1">
      <c r="B398" s="192"/>
      <c r="D398" s="185" t="s">
        <v>166</v>
      </c>
      <c r="E398" s="193" t="s">
        <v>1</v>
      </c>
      <c r="F398" s="194" t="s">
        <v>351</v>
      </c>
      <c r="H398" s="195">
        <v>-1.35</v>
      </c>
      <c r="I398" s="196"/>
      <c r="L398" s="192"/>
      <c r="M398" s="197"/>
      <c r="N398" s="198"/>
      <c r="O398" s="198"/>
      <c r="P398" s="198"/>
      <c r="Q398" s="198"/>
      <c r="R398" s="198"/>
      <c r="S398" s="198"/>
      <c r="T398" s="199"/>
      <c r="AT398" s="193" t="s">
        <v>166</v>
      </c>
      <c r="AU398" s="193" t="s">
        <v>93</v>
      </c>
      <c r="AV398" s="14" t="s">
        <v>93</v>
      </c>
      <c r="AW398" s="14" t="s">
        <v>27</v>
      </c>
      <c r="AX398" s="14" t="s">
        <v>72</v>
      </c>
      <c r="AY398" s="193" t="s">
        <v>157</v>
      </c>
    </row>
    <row r="399" spans="2:51" s="13" customFormat="1">
      <c r="B399" s="184"/>
      <c r="D399" s="185" t="s">
        <v>166</v>
      </c>
      <c r="E399" s="186" t="s">
        <v>1</v>
      </c>
      <c r="F399" s="187" t="s">
        <v>206</v>
      </c>
      <c r="H399" s="186" t="s">
        <v>1</v>
      </c>
      <c r="I399" s="188"/>
      <c r="L399" s="184"/>
      <c r="M399" s="189"/>
      <c r="N399" s="190"/>
      <c r="O399" s="190"/>
      <c r="P399" s="190"/>
      <c r="Q399" s="190"/>
      <c r="R399" s="190"/>
      <c r="S399" s="190"/>
      <c r="T399" s="191"/>
      <c r="AT399" s="186" t="s">
        <v>166</v>
      </c>
      <c r="AU399" s="186" t="s">
        <v>93</v>
      </c>
      <c r="AV399" s="13" t="s">
        <v>80</v>
      </c>
      <c r="AW399" s="13" t="s">
        <v>27</v>
      </c>
      <c r="AX399" s="13" t="s">
        <v>72</v>
      </c>
      <c r="AY399" s="186" t="s">
        <v>157</v>
      </c>
    </row>
    <row r="400" spans="2:51" s="14" customFormat="1">
      <c r="B400" s="192"/>
      <c r="D400" s="185" t="s">
        <v>166</v>
      </c>
      <c r="E400" s="193" t="s">
        <v>1</v>
      </c>
      <c r="F400" s="194" t="s">
        <v>359</v>
      </c>
      <c r="H400" s="195">
        <v>7.35</v>
      </c>
      <c r="I400" s="196"/>
      <c r="L400" s="192"/>
      <c r="M400" s="197"/>
      <c r="N400" s="198"/>
      <c r="O400" s="198"/>
      <c r="P400" s="198"/>
      <c r="Q400" s="198"/>
      <c r="R400" s="198"/>
      <c r="S400" s="198"/>
      <c r="T400" s="199"/>
      <c r="AT400" s="193" t="s">
        <v>166</v>
      </c>
      <c r="AU400" s="193" t="s">
        <v>93</v>
      </c>
      <c r="AV400" s="14" t="s">
        <v>93</v>
      </c>
      <c r="AW400" s="14" t="s">
        <v>27</v>
      </c>
      <c r="AX400" s="14" t="s">
        <v>72</v>
      </c>
      <c r="AY400" s="193" t="s">
        <v>157</v>
      </c>
    </row>
    <row r="401" spans="1:65" s="16" customFormat="1">
      <c r="B401" s="208"/>
      <c r="D401" s="185" t="s">
        <v>166</v>
      </c>
      <c r="E401" s="209" t="s">
        <v>1</v>
      </c>
      <c r="F401" s="210" t="s">
        <v>197</v>
      </c>
      <c r="H401" s="211">
        <v>61.048999999999999</v>
      </c>
      <c r="I401" s="212"/>
      <c r="L401" s="208"/>
      <c r="M401" s="213"/>
      <c r="N401" s="214"/>
      <c r="O401" s="214"/>
      <c r="P401" s="214"/>
      <c r="Q401" s="214"/>
      <c r="R401" s="214"/>
      <c r="S401" s="214"/>
      <c r="T401" s="215"/>
      <c r="AT401" s="209" t="s">
        <v>166</v>
      </c>
      <c r="AU401" s="209" t="s">
        <v>93</v>
      </c>
      <c r="AV401" s="16" t="s">
        <v>178</v>
      </c>
      <c r="AW401" s="16" t="s">
        <v>27</v>
      </c>
      <c r="AX401" s="16" t="s">
        <v>72</v>
      </c>
      <c r="AY401" s="209" t="s">
        <v>157</v>
      </c>
    </row>
    <row r="402" spans="1:65" s="15" customFormat="1">
      <c r="B402" s="200"/>
      <c r="D402" s="185" t="s">
        <v>166</v>
      </c>
      <c r="E402" s="201" t="s">
        <v>1</v>
      </c>
      <c r="F402" s="202" t="s">
        <v>173</v>
      </c>
      <c r="H402" s="203">
        <v>135.48500000000001</v>
      </c>
      <c r="I402" s="204"/>
      <c r="L402" s="200"/>
      <c r="M402" s="205"/>
      <c r="N402" s="206"/>
      <c r="O402" s="206"/>
      <c r="P402" s="206"/>
      <c r="Q402" s="206"/>
      <c r="R402" s="206"/>
      <c r="S402" s="206"/>
      <c r="T402" s="207"/>
      <c r="AT402" s="201" t="s">
        <v>166</v>
      </c>
      <c r="AU402" s="201" t="s">
        <v>93</v>
      </c>
      <c r="AV402" s="15" t="s">
        <v>164</v>
      </c>
      <c r="AW402" s="15" t="s">
        <v>27</v>
      </c>
      <c r="AX402" s="15" t="s">
        <v>80</v>
      </c>
      <c r="AY402" s="201" t="s">
        <v>157</v>
      </c>
    </row>
    <row r="403" spans="1:65" s="2" customFormat="1" ht="24.2" customHeight="1">
      <c r="A403" s="35"/>
      <c r="B403" s="139"/>
      <c r="C403" s="171" t="s">
        <v>360</v>
      </c>
      <c r="D403" s="171" t="s">
        <v>160</v>
      </c>
      <c r="E403" s="172" t="s">
        <v>361</v>
      </c>
      <c r="F403" s="173" t="s">
        <v>362</v>
      </c>
      <c r="G403" s="174" t="s">
        <v>363</v>
      </c>
      <c r="H403" s="175">
        <v>19.786999999999999</v>
      </c>
      <c r="I403" s="176"/>
      <c r="J403" s="177">
        <f>ROUND(I403*H403,2)</f>
        <v>0</v>
      </c>
      <c r="K403" s="178"/>
      <c r="L403" s="36"/>
      <c r="M403" s="179" t="s">
        <v>1</v>
      </c>
      <c r="N403" s="180" t="s">
        <v>38</v>
      </c>
      <c r="O403" s="64"/>
      <c r="P403" s="181">
        <f>O403*H403</f>
        <v>0</v>
      </c>
      <c r="Q403" s="181">
        <v>0</v>
      </c>
      <c r="R403" s="181">
        <f>Q403*H403</f>
        <v>0</v>
      </c>
      <c r="S403" s="181">
        <v>0</v>
      </c>
      <c r="T403" s="182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83" t="s">
        <v>164</v>
      </c>
      <c r="AT403" s="183" t="s">
        <v>160</v>
      </c>
      <c r="AU403" s="183" t="s">
        <v>93</v>
      </c>
      <c r="AY403" s="18" t="s">
        <v>157</v>
      </c>
      <c r="BE403" s="100">
        <f>IF(N403="základná",J403,0)</f>
        <v>0</v>
      </c>
      <c r="BF403" s="100">
        <f>IF(N403="znížená",J403,0)</f>
        <v>0</v>
      </c>
      <c r="BG403" s="100">
        <f>IF(N403="zákl. prenesená",J403,0)</f>
        <v>0</v>
      </c>
      <c r="BH403" s="100">
        <f>IF(N403="zníž. prenesená",J403,0)</f>
        <v>0</v>
      </c>
      <c r="BI403" s="100">
        <f>IF(N403="nulová",J403,0)</f>
        <v>0</v>
      </c>
      <c r="BJ403" s="18" t="s">
        <v>93</v>
      </c>
      <c r="BK403" s="100">
        <f>ROUND(I403*H403,2)</f>
        <v>0</v>
      </c>
      <c r="BL403" s="18" t="s">
        <v>164</v>
      </c>
      <c r="BM403" s="183" t="s">
        <v>364</v>
      </c>
    </row>
    <row r="404" spans="1:65" s="2" customFormat="1" ht="21.75" customHeight="1">
      <c r="A404" s="35"/>
      <c r="B404" s="139"/>
      <c r="C404" s="171" t="s">
        <v>365</v>
      </c>
      <c r="D404" s="171" t="s">
        <v>160</v>
      </c>
      <c r="E404" s="172" t="s">
        <v>366</v>
      </c>
      <c r="F404" s="173" t="s">
        <v>367</v>
      </c>
      <c r="G404" s="174" t="s">
        <v>363</v>
      </c>
      <c r="H404" s="175">
        <v>19.786999999999999</v>
      </c>
      <c r="I404" s="176"/>
      <c r="J404" s="177">
        <f>ROUND(I404*H404,2)</f>
        <v>0</v>
      </c>
      <c r="K404" s="178"/>
      <c r="L404" s="36"/>
      <c r="M404" s="179" t="s">
        <v>1</v>
      </c>
      <c r="N404" s="180" t="s">
        <v>38</v>
      </c>
      <c r="O404" s="64"/>
      <c r="P404" s="181">
        <f>O404*H404</f>
        <v>0</v>
      </c>
      <c r="Q404" s="181">
        <v>0</v>
      </c>
      <c r="R404" s="181">
        <f>Q404*H404</f>
        <v>0</v>
      </c>
      <c r="S404" s="181">
        <v>0</v>
      </c>
      <c r="T404" s="182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83" t="s">
        <v>164</v>
      </c>
      <c r="AT404" s="183" t="s">
        <v>160</v>
      </c>
      <c r="AU404" s="183" t="s">
        <v>93</v>
      </c>
      <c r="AY404" s="18" t="s">
        <v>157</v>
      </c>
      <c r="BE404" s="100">
        <f>IF(N404="základná",J404,0)</f>
        <v>0</v>
      </c>
      <c r="BF404" s="100">
        <f>IF(N404="znížená",J404,0)</f>
        <v>0</v>
      </c>
      <c r="BG404" s="100">
        <f>IF(N404="zákl. prenesená",J404,0)</f>
        <v>0</v>
      </c>
      <c r="BH404" s="100">
        <f>IF(N404="zníž. prenesená",J404,0)</f>
        <v>0</v>
      </c>
      <c r="BI404" s="100">
        <f>IF(N404="nulová",J404,0)</f>
        <v>0</v>
      </c>
      <c r="BJ404" s="18" t="s">
        <v>93</v>
      </c>
      <c r="BK404" s="100">
        <f>ROUND(I404*H404,2)</f>
        <v>0</v>
      </c>
      <c r="BL404" s="18" t="s">
        <v>164</v>
      </c>
      <c r="BM404" s="183" t="s">
        <v>368</v>
      </c>
    </row>
    <row r="405" spans="1:65" s="2" customFormat="1" ht="44.25" customHeight="1">
      <c r="A405" s="35"/>
      <c r="B405" s="139"/>
      <c r="C405" s="171" t="s">
        <v>369</v>
      </c>
      <c r="D405" s="171" t="s">
        <v>160</v>
      </c>
      <c r="E405" s="172" t="s">
        <v>370</v>
      </c>
      <c r="F405" s="173" t="s">
        <v>371</v>
      </c>
      <c r="G405" s="174" t="s">
        <v>363</v>
      </c>
      <c r="H405" s="175">
        <v>277.01799999999997</v>
      </c>
      <c r="I405" s="176"/>
      <c r="J405" s="177">
        <f>ROUND(I405*H405,2)</f>
        <v>0</v>
      </c>
      <c r="K405" s="178"/>
      <c r="L405" s="36"/>
      <c r="M405" s="179" t="s">
        <v>1</v>
      </c>
      <c r="N405" s="180" t="s">
        <v>38</v>
      </c>
      <c r="O405" s="64"/>
      <c r="P405" s="181">
        <f>O405*H405</f>
        <v>0</v>
      </c>
      <c r="Q405" s="181">
        <v>0</v>
      </c>
      <c r="R405" s="181">
        <f>Q405*H405</f>
        <v>0</v>
      </c>
      <c r="S405" s="181">
        <v>0</v>
      </c>
      <c r="T405" s="182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3" t="s">
        <v>164</v>
      </c>
      <c r="AT405" s="183" t="s">
        <v>160</v>
      </c>
      <c r="AU405" s="183" t="s">
        <v>93</v>
      </c>
      <c r="AY405" s="18" t="s">
        <v>157</v>
      </c>
      <c r="BE405" s="100">
        <f>IF(N405="základná",J405,0)</f>
        <v>0</v>
      </c>
      <c r="BF405" s="100">
        <f>IF(N405="znížená",J405,0)</f>
        <v>0</v>
      </c>
      <c r="BG405" s="100">
        <f>IF(N405="zákl. prenesená",J405,0)</f>
        <v>0</v>
      </c>
      <c r="BH405" s="100">
        <f>IF(N405="zníž. prenesená",J405,0)</f>
        <v>0</v>
      </c>
      <c r="BI405" s="100">
        <f>IF(N405="nulová",J405,0)</f>
        <v>0</v>
      </c>
      <c r="BJ405" s="18" t="s">
        <v>93</v>
      </c>
      <c r="BK405" s="100">
        <f>ROUND(I405*H405,2)</f>
        <v>0</v>
      </c>
      <c r="BL405" s="18" t="s">
        <v>164</v>
      </c>
      <c r="BM405" s="183" t="s">
        <v>372</v>
      </c>
    </row>
    <row r="406" spans="1:65" s="14" customFormat="1">
      <c r="B406" s="192"/>
      <c r="D406" s="185" t="s">
        <v>166</v>
      </c>
      <c r="F406" s="194" t="s">
        <v>373</v>
      </c>
      <c r="H406" s="195">
        <v>277.01799999999997</v>
      </c>
      <c r="I406" s="196"/>
      <c r="L406" s="192"/>
      <c r="M406" s="197"/>
      <c r="N406" s="198"/>
      <c r="O406" s="198"/>
      <c r="P406" s="198"/>
      <c r="Q406" s="198"/>
      <c r="R406" s="198"/>
      <c r="S406" s="198"/>
      <c r="T406" s="199"/>
      <c r="AT406" s="193" t="s">
        <v>166</v>
      </c>
      <c r="AU406" s="193" t="s">
        <v>93</v>
      </c>
      <c r="AV406" s="14" t="s">
        <v>93</v>
      </c>
      <c r="AW406" s="14" t="s">
        <v>3</v>
      </c>
      <c r="AX406" s="14" t="s">
        <v>80</v>
      </c>
      <c r="AY406" s="193" t="s">
        <v>157</v>
      </c>
    </row>
    <row r="407" spans="1:65" s="2" customFormat="1" ht="24.2" customHeight="1">
      <c r="A407" s="35"/>
      <c r="B407" s="139"/>
      <c r="C407" s="171" t="s">
        <v>374</v>
      </c>
      <c r="D407" s="171" t="s">
        <v>160</v>
      </c>
      <c r="E407" s="172" t="s">
        <v>375</v>
      </c>
      <c r="F407" s="173" t="s">
        <v>376</v>
      </c>
      <c r="G407" s="174" t="s">
        <v>363</v>
      </c>
      <c r="H407" s="175">
        <v>19.786999999999999</v>
      </c>
      <c r="I407" s="176"/>
      <c r="J407" s="177">
        <f>ROUND(I407*H407,2)</f>
        <v>0</v>
      </c>
      <c r="K407" s="178"/>
      <c r="L407" s="36"/>
      <c r="M407" s="179" t="s">
        <v>1</v>
      </c>
      <c r="N407" s="180" t="s">
        <v>38</v>
      </c>
      <c r="O407" s="64"/>
      <c r="P407" s="181">
        <f>O407*H407</f>
        <v>0</v>
      </c>
      <c r="Q407" s="181">
        <v>0</v>
      </c>
      <c r="R407" s="181">
        <f>Q407*H407</f>
        <v>0</v>
      </c>
      <c r="S407" s="181">
        <v>0</v>
      </c>
      <c r="T407" s="182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83" t="s">
        <v>164</v>
      </c>
      <c r="AT407" s="183" t="s">
        <v>160</v>
      </c>
      <c r="AU407" s="183" t="s">
        <v>93</v>
      </c>
      <c r="AY407" s="18" t="s">
        <v>157</v>
      </c>
      <c r="BE407" s="100">
        <f>IF(N407="základná",J407,0)</f>
        <v>0</v>
      </c>
      <c r="BF407" s="100">
        <f>IF(N407="znížená",J407,0)</f>
        <v>0</v>
      </c>
      <c r="BG407" s="100">
        <f>IF(N407="zákl. prenesená",J407,0)</f>
        <v>0</v>
      </c>
      <c r="BH407" s="100">
        <f>IF(N407="zníž. prenesená",J407,0)</f>
        <v>0</v>
      </c>
      <c r="BI407" s="100">
        <f>IF(N407="nulová",J407,0)</f>
        <v>0</v>
      </c>
      <c r="BJ407" s="18" t="s">
        <v>93</v>
      </c>
      <c r="BK407" s="100">
        <f>ROUND(I407*H407,2)</f>
        <v>0</v>
      </c>
      <c r="BL407" s="18" t="s">
        <v>164</v>
      </c>
      <c r="BM407" s="183" t="s">
        <v>377</v>
      </c>
    </row>
    <row r="408" spans="1:65" s="2" customFormat="1" ht="24.2" customHeight="1">
      <c r="A408" s="35"/>
      <c r="B408" s="139"/>
      <c r="C408" s="171" t="s">
        <v>378</v>
      </c>
      <c r="D408" s="171" t="s">
        <v>160</v>
      </c>
      <c r="E408" s="172" t="s">
        <v>379</v>
      </c>
      <c r="F408" s="173" t="s">
        <v>380</v>
      </c>
      <c r="G408" s="174" t="s">
        <v>363</v>
      </c>
      <c r="H408" s="175">
        <v>79.147999999999996</v>
      </c>
      <c r="I408" s="176"/>
      <c r="J408" s="177">
        <f>ROUND(I408*H408,2)</f>
        <v>0</v>
      </c>
      <c r="K408" s="178"/>
      <c r="L408" s="36"/>
      <c r="M408" s="179" t="s">
        <v>1</v>
      </c>
      <c r="N408" s="180" t="s">
        <v>38</v>
      </c>
      <c r="O408" s="64"/>
      <c r="P408" s="181">
        <f>O408*H408</f>
        <v>0</v>
      </c>
      <c r="Q408" s="181">
        <v>0</v>
      </c>
      <c r="R408" s="181">
        <f>Q408*H408</f>
        <v>0</v>
      </c>
      <c r="S408" s="181">
        <v>0</v>
      </c>
      <c r="T408" s="182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83" t="s">
        <v>164</v>
      </c>
      <c r="AT408" s="183" t="s">
        <v>160</v>
      </c>
      <c r="AU408" s="183" t="s">
        <v>93</v>
      </c>
      <c r="AY408" s="18" t="s">
        <v>157</v>
      </c>
      <c r="BE408" s="100">
        <f>IF(N408="základná",J408,0)</f>
        <v>0</v>
      </c>
      <c r="BF408" s="100">
        <f>IF(N408="znížená",J408,0)</f>
        <v>0</v>
      </c>
      <c r="BG408" s="100">
        <f>IF(N408="zákl. prenesená",J408,0)</f>
        <v>0</v>
      </c>
      <c r="BH408" s="100">
        <f>IF(N408="zníž. prenesená",J408,0)</f>
        <v>0</v>
      </c>
      <c r="BI408" s="100">
        <f>IF(N408="nulová",J408,0)</f>
        <v>0</v>
      </c>
      <c r="BJ408" s="18" t="s">
        <v>93</v>
      </c>
      <c r="BK408" s="100">
        <f>ROUND(I408*H408,2)</f>
        <v>0</v>
      </c>
      <c r="BL408" s="18" t="s">
        <v>164</v>
      </c>
      <c r="BM408" s="183" t="s">
        <v>381</v>
      </c>
    </row>
    <row r="409" spans="1:65" s="14" customFormat="1">
      <c r="B409" s="192"/>
      <c r="D409" s="185" t="s">
        <v>166</v>
      </c>
      <c r="F409" s="194" t="s">
        <v>382</v>
      </c>
      <c r="H409" s="195">
        <v>79.147999999999996</v>
      </c>
      <c r="I409" s="196"/>
      <c r="L409" s="192"/>
      <c r="M409" s="197"/>
      <c r="N409" s="198"/>
      <c r="O409" s="198"/>
      <c r="P409" s="198"/>
      <c r="Q409" s="198"/>
      <c r="R409" s="198"/>
      <c r="S409" s="198"/>
      <c r="T409" s="199"/>
      <c r="AT409" s="193" t="s">
        <v>166</v>
      </c>
      <c r="AU409" s="193" t="s">
        <v>93</v>
      </c>
      <c r="AV409" s="14" t="s">
        <v>93</v>
      </c>
      <c r="AW409" s="14" t="s">
        <v>3</v>
      </c>
      <c r="AX409" s="14" t="s">
        <v>80</v>
      </c>
      <c r="AY409" s="193" t="s">
        <v>157</v>
      </c>
    </row>
    <row r="410" spans="1:65" s="2" customFormat="1" ht="24.2" customHeight="1">
      <c r="A410" s="35"/>
      <c r="B410" s="139"/>
      <c r="C410" s="171" t="s">
        <v>383</v>
      </c>
      <c r="D410" s="171" t="s">
        <v>160</v>
      </c>
      <c r="E410" s="172" t="s">
        <v>384</v>
      </c>
      <c r="F410" s="173" t="s">
        <v>385</v>
      </c>
      <c r="G410" s="174" t="s">
        <v>363</v>
      </c>
      <c r="H410" s="175">
        <v>19.786999999999999</v>
      </c>
      <c r="I410" s="176"/>
      <c r="J410" s="177">
        <f>ROUND(I410*H410,2)</f>
        <v>0</v>
      </c>
      <c r="K410" s="178"/>
      <c r="L410" s="36"/>
      <c r="M410" s="179" t="s">
        <v>1</v>
      </c>
      <c r="N410" s="180" t="s">
        <v>38</v>
      </c>
      <c r="O410" s="64"/>
      <c r="P410" s="181">
        <f>O410*H410</f>
        <v>0</v>
      </c>
      <c r="Q410" s="181">
        <v>0</v>
      </c>
      <c r="R410" s="181">
        <f>Q410*H410</f>
        <v>0</v>
      </c>
      <c r="S410" s="181">
        <v>0</v>
      </c>
      <c r="T410" s="182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83" t="s">
        <v>164</v>
      </c>
      <c r="AT410" s="183" t="s">
        <v>160</v>
      </c>
      <c r="AU410" s="183" t="s">
        <v>93</v>
      </c>
      <c r="AY410" s="18" t="s">
        <v>157</v>
      </c>
      <c r="BE410" s="100">
        <f>IF(N410="základná",J410,0)</f>
        <v>0</v>
      </c>
      <c r="BF410" s="100">
        <f>IF(N410="znížená",J410,0)</f>
        <v>0</v>
      </c>
      <c r="BG410" s="100">
        <f>IF(N410="zákl. prenesená",J410,0)</f>
        <v>0</v>
      </c>
      <c r="BH410" s="100">
        <f>IF(N410="zníž. prenesená",J410,0)</f>
        <v>0</v>
      </c>
      <c r="BI410" s="100">
        <f>IF(N410="nulová",J410,0)</f>
        <v>0</v>
      </c>
      <c r="BJ410" s="18" t="s">
        <v>93</v>
      </c>
      <c r="BK410" s="100">
        <f>ROUND(I410*H410,2)</f>
        <v>0</v>
      </c>
      <c r="BL410" s="18" t="s">
        <v>164</v>
      </c>
      <c r="BM410" s="183" t="s">
        <v>386</v>
      </c>
    </row>
    <row r="411" spans="1:65" s="12" customFormat="1" ht="22.9" customHeight="1">
      <c r="B411" s="158"/>
      <c r="D411" s="159" t="s">
        <v>71</v>
      </c>
      <c r="E411" s="169" t="s">
        <v>387</v>
      </c>
      <c r="F411" s="169" t="s">
        <v>388</v>
      </c>
      <c r="I411" s="161"/>
      <c r="J411" s="170">
        <f>BK411</f>
        <v>0</v>
      </c>
      <c r="L411" s="158"/>
      <c r="M411" s="163"/>
      <c r="N411" s="164"/>
      <c r="O411" s="164"/>
      <c r="P411" s="165">
        <f>P412</f>
        <v>0</v>
      </c>
      <c r="Q411" s="164"/>
      <c r="R411" s="165">
        <f>R412</f>
        <v>0</v>
      </c>
      <c r="S411" s="164"/>
      <c r="T411" s="166">
        <f>T412</f>
        <v>0</v>
      </c>
      <c r="AR411" s="159" t="s">
        <v>80</v>
      </c>
      <c r="AT411" s="167" t="s">
        <v>71</v>
      </c>
      <c r="AU411" s="167" t="s">
        <v>80</v>
      </c>
      <c r="AY411" s="159" t="s">
        <v>157</v>
      </c>
      <c r="BK411" s="168">
        <f>BK412</f>
        <v>0</v>
      </c>
    </row>
    <row r="412" spans="1:65" s="2" customFormat="1" ht="24.2" customHeight="1">
      <c r="A412" s="35"/>
      <c r="B412" s="139"/>
      <c r="C412" s="171" t="s">
        <v>389</v>
      </c>
      <c r="D412" s="171" t="s">
        <v>160</v>
      </c>
      <c r="E412" s="172" t="s">
        <v>390</v>
      </c>
      <c r="F412" s="173" t="s">
        <v>391</v>
      </c>
      <c r="G412" s="174" t="s">
        <v>363</v>
      </c>
      <c r="H412" s="175">
        <v>5.4480000000000004</v>
      </c>
      <c r="I412" s="176"/>
      <c r="J412" s="177">
        <f>ROUND(I412*H412,2)</f>
        <v>0</v>
      </c>
      <c r="K412" s="178"/>
      <c r="L412" s="36"/>
      <c r="M412" s="179" t="s">
        <v>1</v>
      </c>
      <c r="N412" s="180" t="s">
        <v>38</v>
      </c>
      <c r="O412" s="64"/>
      <c r="P412" s="181">
        <f>O412*H412</f>
        <v>0</v>
      </c>
      <c r="Q412" s="181">
        <v>0</v>
      </c>
      <c r="R412" s="181">
        <f>Q412*H412</f>
        <v>0</v>
      </c>
      <c r="S412" s="181">
        <v>0</v>
      </c>
      <c r="T412" s="182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83" t="s">
        <v>164</v>
      </c>
      <c r="AT412" s="183" t="s">
        <v>160</v>
      </c>
      <c r="AU412" s="183" t="s">
        <v>93</v>
      </c>
      <c r="AY412" s="18" t="s">
        <v>157</v>
      </c>
      <c r="BE412" s="100">
        <f>IF(N412="základná",J412,0)</f>
        <v>0</v>
      </c>
      <c r="BF412" s="100">
        <f>IF(N412="znížená",J412,0)</f>
        <v>0</v>
      </c>
      <c r="BG412" s="100">
        <f>IF(N412="zákl. prenesená",J412,0)</f>
        <v>0</v>
      </c>
      <c r="BH412" s="100">
        <f>IF(N412="zníž. prenesená",J412,0)</f>
        <v>0</v>
      </c>
      <c r="BI412" s="100">
        <f>IF(N412="nulová",J412,0)</f>
        <v>0</v>
      </c>
      <c r="BJ412" s="18" t="s">
        <v>93</v>
      </c>
      <c r="BK412" s="100">
        <f>ROUND(I412*H412,2)</f>
        <v>0</v>
      </c>
      <c r="BL412" s="18" t="s">
        <v>164</v>
      </c>
      <c r="BM412" s="183" t="s">
        <v>392</v>
      </c>
    </row>
    <row r="413" spans="1:65" s="12" customFormat="1" ht="25.9" customHeight="1">
      <c r="B413" s="158"/>
      <c r="D413" s="159" t="s">
        <v>71</v>
      </c>
      <c r="E413" s="160" t="s">
        <v>393</v>
      </c>
      <c r="F413" s="160" t="s">
        <v>394</v>
      </c>
      <c r="I413" s="161"/>
      <c r="J413" s="162">
        <f>BK413</f>
        <v>0</v>
      </c>
      <c r="L413" s="158"/>
      <c r="M413" s="163"/>
      <c r="N413" s="164"/>
      <c r="O413" s="164"/>
      <c r="P413" s="165">
        <f>P414+P466+P510+P520+P531+P598</f>
        <v>0</v>
      </c>
      <c r="Q413" s="164"/>
      <c r="R413" s="165">
        <f>R414+R466+R510+R520+R531+R598</f>
        <v>8.7888980399999994</v>
      </c>
      <c r="S413" s="164"/>
      <c r="T413" s="166">
        <f>T414+T466+T510+T520+T531+T598</f>
        <v>0.10000500000000001</v>
      </c>
      <c r="AR413" s="159" t="s">
        <v>93</v>
      </c>
      <c r="AT413" s="167" t="s">
        <v>71</v>
      </c>
      <c r="AU413" s="167" t="s">
        <v>72</v>
      </c>
      <c r="AY413" s="159" t="s">
        <v>157</v>
      </c>
      <c r="BK413" s="168">
        <f>BK414+BK466+BK510+BK520+BK531+BK598</f>
        <v>0</v>
      </c>
    </row>
    <row r="414" spans="1:65" s="12" customFormat="1" ht="22.9" customHeight="1">
      <c r="B414" s="158"/>
      <c r="D414" s="159" t="s">
        <v>71</v>
      </c>
      <c r="E414" s="169" t="s">
        <v>395</v>
      </c>
      <c r="F414" s="169" t="s">
        <v>396</v>
      </c>
      <c r="I414" s="161"/>
      <c r="J414" s="170">
        <f>BK414</f>
        <v>0</v>
      </c>
      <c r="L414" s="158"/>
      <c r="M414" s="163"/>
      <c r="N414" s="164"/>
      <c r="O414" s="164"/>
      <c r="P414" s="165">
        <f>SUM(P415:P465)</f>
        <v>0</v>
      </c>
      <c r="Q414" s="164"/>
      <c r="R414" s="165">
        <f>SUM(R415:R465)</f>
        <v>0.69504944000000002</v>
      </c>
      <c r="S414" s="164"/>
      <c r="T414" s="166">
        <f>SUM(T415:T465)</f>
        <v>0</v>
      </c>
      <c r="AR414" s="159" t="s">
        <v>93</v>
      </c>
      <c r="AT414" s="167" t="s">
        <v>71</v>
      </c>
      <c r="AU414" s="167" t="s">
        <v>80</v>
      </c>
      <c r="AY414" s="159" t="s">
        <v>157</v>
      </c>
      <c r="BK414" s="168">
        <f>SUM(BK415:BK465)</f>
        <v>0</v>
      </c>
    </row>
    <row r="415" spans="1:65" s="2" customFormat="1" ht="33" customHeight="1">
      <c r="A415" s="35"/>
      <c r="B415" s="139"/>
      <c r="C415" s="171" t="s">
        <v>397</v>
      </c>
      <c r="D415" s="171" t="s">
        <v>160</v>
      </c>
      <c r="E415" s="172" t="s">
        <v>398</v>
      </c>
      <c r="F415" s="173" t="s">
        <v>399</v>
      </c>
      <c r="G415" s="174" t="s">
        <v>163</v>
      </c>
      <c r="H415" s="175">
        <v>71.290000000000006</v>
      </c>
      <c r="I415" s="176"/>
      <c r="J415" s="177">
        <f>ROUND(I415*H415,2)</f>
        <v>0</v>
      </c>
      <c r="K415" s="178"/>
      <c r="L415" s="36"/>
      <c r="M415" s="179" t="s">
        <v>1</v>
      </c>
      <c r="N415" s="180" t="s">
        <v>38</v>
      </c>
      <c r="O415" s="64"/>
      <c r="P415" s="181">
        <f>O415*H415</f>
        <v>0</v>
      </c>
      <c r="Q415" s="181">
        <v>4.5199999999999997E-3</v>
      </c>
      <c r="R415" s="181">
        <f>Q415*H415</f>
        <v>0.32223079999999998</v>
      </c>
      <c r="S415" s="181">
        <v>0</v>
      </c>
      <c r="T415" s="182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183" t="s">
        <v>316</v>
      </c>
      <c r="AT415" s="183" t="s">
        <v>160</v>
      </c>
      <c r="AU415" s="183" t="s">
        <v>93</v>
      </c>
      <c r="AY415" s="18" t="s">
        <v>157</v>
      </c>
      <c r="BE415" s="100">
        <f>IF(N415="základná",J415,0)</f>
        <v>0</v>
      </c>
      <c r="BF415" s="100">
        <f>IF(N415="znížená",J415,0)</f>
        <v>0</v>
      </c>
      <c r="BG415" s="100">
        <f>IF(N415="zákl. prenesená",J415,0)</f>
        <v>0</v>
      </c>
      <c r="BH415" s="100">
        <f>IF(N415="zníž. prenesená",J415,0)</f>
        <v>0</v>
      </c>
      <c r="BI415" s="100">
        <f>IF(N415="nulová",J415,0)</f>
        <v>0</v>
      </c>
      <c r="BJ415" s="18" t="s">
        <v>93</v>
      </c>
      <c r="BK415" s="100">
        <f>ROUND(I415*H415,2)</f>
        <v>0</v>
      </c>
      <c r="BL415" s="18" t="s">
        <v>316</v>
      </c>
      <c r="BM415" s="183" t="s">
        <v>400</v>
      </c>
    </row>
    <row r="416" spans="1:65" s="14" customFormat="1">
      <c r="B416" s="192"/>
      <c r="D416" s="185" t="s">
        <v>166</v>
      </c>
      <c r="E416" s="193" t="s">
        <v>1</v>
      </c>
      <c r="F416" s="194" t="s">
        <v>91</v>
      </c>
      <c r="H416" s="195">
        <v>71.290000000000006</v>
      </c>
      <c r="I416" s="196"/>
      <c r="L416" s="192"/>
      <c r="M416" s="197"/>
      <c r="N416" s="198"/>
      <c r="O416" s="198"/>
      <c r="P416" s="198"/>
      <c r="Q416" s="198"/>
      <c r="R416" s="198"/>
      <c r="S416" s="198"/>
      <c r="T416" s="199"/>
      <c r="AT416" s="193" t="s">
        <v>166</v>
      </c>
      <c r="AU416" s="193" t="s">
        <v>93</v>
      </c>
      <c r="AV416" s="14" t="s">
        <v>93</v>
      </c>
      <c r="AW416" s="14" t="s">
        <v>27</v>
      </c>
      <c r="AX416" s="14" t="s">
        <v>72</v>
      </c>
      <c r="AY416" s="193" t="s">
        <v>157</v>
      </c>
    </row>
    <row r="417" spans="1:65" s="15" customFormat="1">
      <c r="B417" s="200"/>
      <c r="D417" s="185" t="s">
        <v>166</v>
      </c>
      <c r="E417" s="201" t="s">
        <v>1</v>
      </c>
      <c r="F417" s="202" t="s">
        <v>173</v>
      </c>
      <c r="H417" s="203">
        <v>71.290000000000006</v>
      </c>
      <c r="I417" s="204"/>
      <c r="L417" s="200"/>
      <c r="M417" s="205"/>
      <c r="N417" s="206"/>
      <c r="O417" s="206"/>
      <c r="P417" s="206"/>
      <c r="Q417" s="206"/>
      <c r="R417" s="206"/>
      <c r="S417" s="206"/>
      <c r="T417" s="207"/>
      <c r="AT417" s="201" t="s">
        <v>166</v>
      </c>
      <c r="AU417" s="201" t="s">
        <v>93</v>
      </c>
      <c r="AV417" s="15" t="s">
        <v>164</v>
      </c>
      <c r="AW417" s="15" t="s">
        <v>27</v>
      </c>
      <c r="AX417" s="15" t="s">
        <v>80</v>
      </c>
      <c r="AY417" s="201" t="s">
        <v>157</v>
      </c>
    </row>
    <row r="418" spans="1:65" s="2" customFormat="1" ht="33" customHeight="1">
      <c r="A418" s="35"/>
      <c r="B418" s="139"/>
      <c r="C418" s="171" t="s">
        <v>401</v>
      </c>
      <c r="D418" s="171" t="s">
        <v>160</v>
      </c>
      <c r="E418" s="172" t="s">
        <v>402</v>
      </c>
      <c r="F418" s="173" t="s">
        <v>403</v>
      </c>
      <c r="G418" s="174" t="s">
        <v>163</v>
      </c>
      <c r="H418" s="175">
        <v>82.481999999999999</v>
      </c>
      <c r="I418" s="176"/>
      <c r="J418" s="177">
        <f>ROUND(I418*H418,2)</f>
        <v>0</v>
      </c>
      <c r="K418" s="178"/>
      <c r="L418" s="36"/>
      <c r="M418" s="179" t="s">
        <v>1</v>
      </c>
      <c r="N418" s="180" t="s">
        <v>38</v>
      </c>
      <c r="O418" s="64"/>
      <c r="P418" s="181">
        <f>O418*H418</f>
        <v>0</v>
      </c>
      <c r="Q418" s="181">
        <v>4.5199999999999997E-3</v>
      </c>
      <c r="R418" s="181">
        <f>Q418*H418</f>
        <v>0.37281863999999998</v>
      </c>
      <c r="S418" s="181">
        <v>0</v>
      </c>
      <c r="T418" s="182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83" t="s">
        <v>316</v>
      </c>
      <c r="AT418" s="183" t="s">
        <v>160</v>
      </c>
      <c r="AU418" s="183" t="s">
        <v>93</v>
      </c>
      <c r="AY418" s="18" t="s">
        <v>157</v>
      </c>
      <c r="BE418" s="100">
        <f>IF(N418="základná",J418,0)</f>
        <v>0</v>
      </c>
      <c r="BF418" s="100">
        <f>IF(N418="znížená",J418,0)</f>
        <v>0</v>
      </c>
      <c r="BG418" s="100">
        <f>IF(N418="zákl. prenesená",J418,0)</f>
        <v>0</v>
      </c>
      <c r="BH418" s="100">
        <f>IF(N418="zníž. prenesená",J418,0)</f>
        <v>0</v>
      </c>
      <c r="BI418" s="100">
        <f>IF(N418="nulová",J418,0)</f>
        <v>0</v>
      </c>
      <c r="BJ418" s="18" t="s">
        <v>93</v>
      </c>
      <c r="BK418" s="100">
        <f>ROUND(I418*H418,2)</f>
        <v>0</v>
      </c>
      <c r="BL418" s="18" t="s">
        <v>316</v>
      </c>
      <c r="BM418" s="183" t="s">
        <v>404</v>
      </c>
    </row>
    <row r="419" spans="1:65" s="13" customFormat="1">
      <c r="B419" s="184"/>
      <c r="D419" s="185" t="s">
        <v>166</v>
      </c>
      <c r="E419" s="186" t="s">
        <v>1</v>
      </c>
      <c r="F419" s="187" t="s">
        <v>283</v>
      </c>
      <c r="H419" s="186" t="s">
        <v>1</v>
      </c>
      <c r="I419" s="188"/>
      <c r="L419" s="184"/>
      <c r="M419" s="189"/>
      <c r="N419" s="190"/>
      <c r="O419" s="190"/>
      <c r="P419" s="190"/>
      <c r="Q419" s="190"/>
      <c r="R419" s="190"/>
      <c r="S419" s="190"/>
      <c r="T419" s="191"/>
      <c r="AT419" s="186" t="s">
        <v>166</v>
      </c>
      <c r="AU419" s="186" t="s">
        <v>93</v>
      </c>
      <c r="AV419" s="13" t="s">
        <v>80</v>
      </c>
      <c r="AW419" s="13" t="s">
        <v>27</v>
      </c>
      <c r="AX419" s="13" t="s">
        <v>72</v>
      </c>
      <c r="AY419" s="186" t="s">
        <v>157</v>
      </c>
    </row>
    <row r="420" spans="1:65" s="13" customFormat="1">
      <c r="B420" s="184"/>
      <c r="D420" s="185" t="s">
        <v>166</v>
      </c>
      <c r="E420" s="186" t="s">
        <v>1</v>
      </c>
      <c r="F420" s="187" t="s">
        <v>183</v>
      </c>
      <c r="H420" s="186" t="s">
        <v>1</v>
      </c>
      <c r="I420" s="188"/>
      <c r="L420" s="184"/>
      <c r="M420" s="189"/>
      <c r="N420" s="190"/>
      <c r="O420" s="190"/>
      <c r="P420" s="190"/>
      <c r="Q420" s="190"/>
      <c r="R420" s="190"/>
      <c r="S420" s="190"/>
      <c r="T420" s="191"/>
      <c r="AT420" s="186" t="s">
        <v>166</v>
      </c>
      <c r="AU420" s="186" t="s">
        <v>93</v>
      </c>
      <c r="AV420" s="13" t="s">
        <v>80</v>
      </c>
      <c r="AW420" s="13" t="s">
        <v>27</v>
      </c>
      <c r="AX420" s="13" t="s">
        <v>72</v>
      </c>
      <c r="AY420" s="186" t="s">
        <v>157</v>
      </c>
    </row>
    <row r="421" spans="1:65" s="14" customFormat="1">
      <c r="B421" s="192"/>
      <c r="D421" s="185" t="s">
        <v>166</v>
      </c>
      <c r="E421" s="193" t="s">
        <v>1</v>
      </c>
      <c r="F421" s="194" t="s">
        <v>405</v>
      </c>
      <c r="H421" s="195">
        <v>3.39</v>
      </c>
      <c r="I421" s="196"/>
      <c r="L421" s="192"/>
      <c r="M421" s="197"/>
      <c r="N421" s="198"/>
      <c r="O421" s="198"/>
      <c r="P421" s="198"/>
      <c r="Q421" s="198"/>
      <c r="R421" s="198"/>
      <c r="S421" s="198"/>
      <c r="T421" s="199"/>
      <c r="AT421" s="193" t="s">
        <v>166</v>
      </c>
      <c r="AU421" s="193" t="s">
        <v>93</v>
      </c>
      <c r="AV421" s="14" t="s">
        <v>93</v>
      </c>
      <c r="AW421" s="14" t="s">
        <v>27</v>
      </c>
      <c r="AX421" s="14" t="s">
        <v>72</v>
      </c>
      <c r="AY421" s="193" t="s">
        <v>157</v>
      </c>
    </row>
    <row r="422" spans="1:65" s="13" customFormat="1">
      <c r="B422" s="184"/>
      <c r="D422" s="185" t="s">
        <v>166</v>
      </c>
      <c r="E422" s="186" t="s">
        <v>1</v>
      </c>
      <c r="F422" s="187" t="s">
        <v>187</v>
      </c>
      <c r="H422" s="186" t="s">
        <v>1</v>
      </c>
      <c r="I422" s="188"/>
      <c r="L422" s="184"/>
      <c r="M422" s="189"/>
      <c r="N422" s="190"/>
      <c r="O422" s="190"/>
      <c r="P422" s="190"/>
      <c r="Q422" s="190"/>
      <c r="R422" s="190"/>
      <c r="S422" s="190"/>
      <c r="T422" s="191"/>
      <c r="AT422" s="186" t="s">
        <v>166</v>
      </c>
      <c r="AU422" s="186" t="s">
        <v>93</v>
      </c>
      <c r="AV422" s="13" t="s">
        <v>80</v>
      </c>
      <c r="AW422" s="13" t="s">
        <v>27</v>
      </c>
      <c r="AX422" s="13" t="s">
        <v>72</v>
      </c>
      <c r="AY422" s="186" t="s">
        <v>157</v>
      </c>
    </row>
    <row r="423" spans="1:65" s="14" customFormat="1">
      <c r="B423" s="192"/>
      <c r="D423" s="185" t="s">
        <v>166</v>
      </c>
      <c r="E423" s="193" t="s">
        <v>1</v>
      </c>
      <c r="F423" s="194" t="s">
        <v>406</v>
      </c>
      <c r="H423" s="195">
        <v>3.39</v>
      </c>
      <c r="I423" s="196"/>
      <c r="L423" s="192"/>
      <c r="M423" s="197"/>
      <c r="N423" s="198"/>
      <c r="O423" s="198"/>
      <c r="P423" s="198"/>
      <c r="Q423" s="198"/>
      <c r="R423" s="198"/>
      <c r="S423" s="198"/>
      <c r="T423" s="199"/>
      <c r="AT423" s="193" t="s">
        <v>166</v>
      </c>
      <c r="AU423" s="193" t="s">
        <v>93</v>
      </c>
      <c r="AV423" s="14" t="s">
        <v>93</v>
      </c>
      <c r="AW423" s="14" t="s">
        <v>27</v>
      </c>
      <c r="AX423" s="14" t="s">
        <v>72</v>
      </c>
      <c r="AY423" s="193" t="s">
        <v>157</v>
      </c>
    </row>
    <row r="424" spans="1:65" s="13" customFormat="1">
      <c r="B424" s="184"/>
      <c r="D424" s="185" t="s">
        <v>166</v>
      </c>
      <c r="E424" s="186" t="s">
        <v>1</v>
      </c>
      <c r="F424" s="187" t="s">
        <v>189</v>
      </c>
      <c r="H424" s="186" t="s">
        <v>1</v>
      </c>
      <c r="I424" s="188"/>
      <c r="L424" s="184"/>
      <c r="M424" s="189"/>
      <c r="N424" s="190"/>
      <c r="O424" s="190"/>
      <c r="P424" s="190"/>
      <c r="Q424" s="190"/>
      <c r="R424" s="190"/>
      <c r="S424" s="190"/>
      <c r="T424" s="191"/>
      <c r="AT424" s="186" t="s">
        <v>166</v>
      </c>
      <c r="AU424" s="186" t="s">
        <v>93</v>
      </c>
      <c r="AV424" s="13" t="s">
        <v>80</v>
      </c>
      <c r="AW424" s="13" t="s">
        <v>27</v>
      </c>
      <c r="AX424" s="13" t="s">
        <v>72</v>
      </c>
      <c r="AY424" s="186" t="s">
        <v>157</v>
      </c>
    </row>
    <row r="425" spans="1:65" s="14" customFormat="1">
      <c r="B425" s="192"/>
      <c r="D425" s="185" t="s">
        <v>166</v>
      </c>
      <c r="E425" s="193" t="s">
        <v>1</v>
      </c>
      <c r="F425" s="194" t="s">
        <v>407</v>
      </c>
      <c r="H425" s="195">
        <v>1.83</v>
      </c>
      <c r="I425" s="196"/>
      <c r="L425" s="192"/>
      <c r="M425" s="197"/>
      <c r="N425" s="198"/>
      <c r="O425" s="198"/>
      <c r="P425" s="198"/>
      <c r="Q425" s="198"/>
      <c r="R425" s="198"/>
      <c r="S425" s="198"/>
      <c r="T425" s="199"/>
      <c r="AT425" s="193" t="s">
        <v>166</v>
      </c>
      <c r="AU425" s="193" t="s">
        <v>93</v>
      </c>
      <c r="AV425" s="14" t="s">
        <v>93</v>
      </c>
      <c r="AW425" s="14" t="s">
        <v>27</v>
      </c>
      <c r="AX425" s="14" t="s">
        <v>72</v>
      </c>
      <c r="AY425" s="193" t="s">
        <v>157</v>
      </c>
    </row>
    <row r="426" spans="1:65" s="13" customFormat="1">
      <c r="B426" s="184"/>
      <c r="D426" s="185" t="s">
        <v>166</v>
      </c>
      <c r="E426" s="186" t="s">
        <v>1</v>
      </c>
      <c r="F426" s="187" t="s">
        <v>191</v>
      </c>
      <c r="H426" s="186" t="s">
        <v>1</v>
      </c>
      <c r="I426" s="188"/>
      <c r="L426" s="184"/>
      <c r="M426" s="189"/>
      <c r="N426" s="190"/>
      <c r="O426" s="190"/>
      <c r="P426" s="190"/>
      <c r="Q426" s="190"/>
      <c r="R426" s="190"/>
      <c r="S426" s="190"/>
      <c r="T426" s="191"/>
      <c r="AT426" s="186" t="s">
        <v>166</v>
      </c>
      <c r="AU426" s="186" t="s">
        <v>93</v>
      </c>
      <c r="AV426" s="13" t="s">
        <v>80</v>
      </c>
      <c r="AW426" s="13" t="s">
        <v>27</v>
      </c>
      <c r="AX426" s="13" t="s">
        <v>72</v>
      </c>
      <c r="AY426" s="186" t="s">
        <v>157</v>
      </c>
    </row>
    <row r="427" spans="1:65" s="14" customFormat="1">
      <c r="B427" s="192"/>
      <c r="D427" s="185" t="s">
        <v>166</v>
      </c>
      <c r="E427" s="193" t="s">
        <v>1</v>
      </c>
      <c r="F427" s="194" t="s">
        <v>408</v>
      </c>
      <c r="H427" s="195">
        <v>6.75</v>
      </c>
      <c r="I427" s="196"/>
      <c r="L427" s="192"/>
      <c r="M427" s="197"/>
      <c r="N427" s="198"/>
      <c r="O427" s="198"/>
      <c r="P427" s="198"/>
      <c r="Q427" s="198"/>
      <c r="R427" s="198"/>
      <c r="S427" s="198"/>
      <c r="T427" s="199"/>
      <c r="AT427" s="193" t="s">
        <v>166</v>
      </c>
      <c r="AU427" s="193" t="s">
        <v>93</v>
      </c>
      <c r="AV427" s="14" t="s">
        <v>93</v>
      </c>
      <c r="AW427" s="14" t="s">
        <v>27</v>
      </c>
      <c r="AX427" s="14" t="s">
        <v>72</v>
      </c>
      <c r="AY427" s="193" t="s">
        <v>157</v>
      </c>
    </row>
    <row r="428" spans="1:65" s="13" customFormat="1">
      <c r="B428" s="184"/>
      <c r="D428" s="185" t="s">
        <v>166</v>
      </c>
      <c r="E428" s="186" t="s">
        <v>1</v>
      </c>
      <c r="F428" s="187" t="s">
        <v>195</v>
      </c>
      <c r="H428" s="186" t="s">
        <v>1</v>
      </c>
      <c r="I428" s="188"/>
      <c r="L428" s="184"/>
      <c r="M428" s="189"/>
      <c r="N428" s="190"/>
      <c r="O428" s="190"/>
      <c r="P428" s="190"/>
      <c r="Q428" s="190"/>
      <c r="R428" s="190"/>
      <c r="S428" s="190"/>
      <c r="T428" s="191"/>
      <c r="AT428" s="186" t="s">
        <v>166</v>
      </c>
      <c r="AU428" s="186" t="s">
        <v>93</v>
      </c>
      <c r="AV428" s="13" t="s">
        <v>80</v>
      </c>
      <c r="AW428" s="13" t="s">
        <v>27</v>
      </c>
      <c r="AX428" s="13" t="s">
        <v>72</v>
      </c>
      <c r="AY428" s="186" t="s">
        <v>157</v>
      </c>
    </row>
    <row r="429" spans="1:65" s="14" customFormat="1">
      <c r="B429" s="192"/>
      <c r="D429" s="185" t="s">
        <v>166</v>
      </c>
      <c r="E429" s="193" t="s">
        <v>1</v>
      </c>
      <c r="F429" s="194" t="s">
        <v>409</v>
      </c>
      <c r="H429" s="195">
        <v>2.4300000000000002</v>
      </c>
      <c r="I429" s="196"/>
      <c r="L429" s="192"/>
      <c r="M429" s="197"/>
      <c r="N429" s="198"/>
      <c r="O429" s="198"/>
      <c r="P429" s="198"/>
      <c r="Q429" s="198"/>
      <c r="R429" s="198"/>
      <c r="S429" s="198"/>
      <c r="T429" s="199"/>
      <c r="AT429" s="193" t="s">
        <v>166</v>
      </c>
      <c r="AU429" s="193" t="s">
        <v>93</v>
      </c>
      <c r="AV429" s="14" t="s">
        <v>93</v>
      </c>
      <c r="AW429" s="14" t="s">
        <v>27</v>
      </c>
      <c r="AX429" s="14" t="s">
        <v>72</v>
      </c>
      <c r="AY429" s="193" t="s">
        <v>157</v>
      </c>
    </row>
    <row r="430" spans="1:65" s="16" customFormat="1">
      <c r="B430" s="208"/>
      <c r="D430" s="185" t="s">
        <v>166</v>
      </c>
      <c r="E430" s="209" t="s">
        <v>1</v>
      </c>
      <c r="F430" s="210" t="s">
        <v>197</v>
      </c>
      <c r="H430" s="211">
        <v>17.79</v>
      </c>
      <c r="I430" s="212"/>
      <c r="L430" s="208"/>
      <c r="M430" s="213"/>
      <c r="N430" s="214"/>
      <c r="O430" s="214"/>
      <c r="P430" s="214"/>
      <c r="Q430" s="214"/>
      <c r="R430" s="214"/>
      <c r="S430" s="214"/>
      <c r="T430" s="215"/>
      <c r="AT430" s="209" t="s">
        <v>166</v>
      </c>
      <c r="AU430" s="209" t="s">
        <v>93</v>
      </c>
      <c r="AV430" s="16" t="s">
        <v>178</v>
      </c>
      <c r="AW430" s="16" t="s">
        <v>27</v>
      </c>
      <c r="AX430" s="16" t="s">
        <v>72</v>
      </c>
      <c r="AY430" s="209" t="s">
        <v>157</v>
      </c>
    </row>
    <row r="431" spans="1:65" s="13" customFormat="1">
      <c r="B431" s="184"/>
      <c r="D431" s="185" t="s">
        <v>166</v>
      </c>
      <c r="E431" s="186" t="s">
        <v>1</v>
      </c>
      <c r="F431" s="187" t="s">
        <v>171</v>
      </c>
      <c r="H431" s="186" t="s">
        <v>1</v>
      </c>
      <c r="I431" s="188"/>
      <c r="L431" s="184"/>
      <c r="M431" s="189"/>
      <c r="N431" s="190"/>
      <c r="O431" s="190"/>
      <c r="P431" s="190"/>
      <c r="Q431" s="190"/>
      <c r="R431" s="190"/>
      <c r="S431" s="190"/>
      <c r="T431" s="191"/>
      <c r="AT431" s="186" t="s">
        <v>166</v>
      </c>
      <c r="AU431" s="186" t="s">
        <v>93</v>
      </c>
      <c r="AV431" s="13" t="s">
        <v>80</v>
      </c>
      <c r="AW431" s="13" t="s">
        <v>27</v>
      </c>
      <c r="AX431" s="13" t="s">
        <v>72</v>
      </c>
      <c r="AY431" s="186" t="s">
        <v>157</v>
      </c>
    </row>
    <row r="432" spans="1:65" s="13" customFormat="1">
      <c r="B432" s="184"/>
      <c r="D432" s="185" t="s">
        <v>166</v>
      </c>
      <c r="E432" s="186" t="s">
        <v>1</v>
      </c>
      <c r="F432" s="187" t="s">
        <v>198</v>
      </c>
      <c r="H432" s="186" t="s">
        <v>1</v>
      </c>
      <c r="I432" s="188"/>
      <c r="L432" s="184"/>
      <c r="M432" s="189"/>
      <c r="N432" s="190"/>
      <c r="O432" s="190"/>
      <c r="P432" s="190"/>
      <c r="Q432" s="190"/>
      <c r="R432" s="190"/>
      <c r="S432" s="190"/>
      <c r="T432" s="191"/>
      <c r="AT432" s="186" t="s">
        <v>166</v>
      </c>
      <c r="AU432" s="186" t="s">
        <v>93</v>
      </c>
      <c r="AV432" s="13" t="s">
        <v>80</v>
      </c>
      <c r="AW432" s="13" t="s">
        <v>27</v>
      </c>
      <c r="AX432" s="13" t="s">
        <v>72</v>
      </c>
      <c r="AY432" s="186" t="s">
        <v>157</v>
      </c>
    </row>
    <row r="433" spans="2:51" s="14" customFormat="1">
      <c r="B433" s="192"/>
      <c r="D433" s="185" t="s">
        <v>166</v>
      </c>
      <c r="E433" s="193" t="s">
        <v>1</v>
      </c>
      <c r="F433" s="194" t="s">
        <v>410</v>
      </c>
      <c r="H433" s="195">
        <v>3.45</v>
      </c>
      <c r="I433" s="196"/>
      <c r="L433" s="192"/>
      <c r="M433" s="197"/>
      <c r="N433" s="198"/>
      <c r="O433" s="198"/>
      <c r="P433" s="198"/>
      <c r="Q433" s="198"/>
      <c r="R433" s="198"/>
      <c r="S433" s="198"/>
      <c r="T433" s="199"/>
      <c r="AT433" s="193" t="s">
        <v>166</v>
      </c>
      <c r="AU433" s="193" t="s">
        <v>93</v>
      </c>
      <c r="AV433" s="14" t="s">
        <v>93</v>
      </c>
      <c r="AW433" s="14" t="s">
        <v>27</v>
      </c>
      <c r="AX433" s="14" t="s">
        <v>72</v>
      </c>
      <c r="AY433" s="193" t="s">
        <v>157</v>
      </c>
    </row>
    <row r="434" spans="2:51" s="13" customFormat="1">
      <c r="B434" s="184"/>
      <c r="D434" s="185" t="s">
        <v>166</v>
      </c>
      <c r="E434" s="186" t="s">
        <v>1</v>
      </c>
      <c r="F434" s="187" t="s">
        <v>200</v>
      </c>
      <c r="H434" s="186" t="s">
        <v>1</v>
      </c>
      <c r="I434" s="188"/>
      <c r="L434" s="184"/>
      <c r="M434" s="189"/>
      <c r="N434" s="190"/>
      <c r="O434" s="190"/>
      <c r="P434" s="190"/>
      <c r="Q434" s="190"/>
      <c r="R434" s="190"/>
      <c r="S434" s="190"/>
      <c r="T434" s="191"/>
      <c r="AT434" s="186" t="s">
        <v>166</v>
      </c>
      <c r="AU434" s="186" t="s">
        <v>93</v>
      </c>
      <c r="AV434" s="13" t="s">
        <v>80</v>
      </c>
      <c r="AW434" s="13" t="s">
        <v>27</v>
      </c>
      <c r="AX434" s="13" t="s">
        <v>72</v>
      </c>
      <c r="AY434" s="186" t="s">
        <v>157</v>
      </c>
    </row>
    <row r="435" spans="2:51" s="14" customFormat="1">
      <c r="B435" s="192"/>
      <c r="D435" s="185" t="s">
        <v>166</v>
      </c>
      <c r="E435" s="193" t="s">
        <v>1</v>
      </c>
      <c r="F435" s="194" t="s">
        <v>411</v>
      </c>
      <c r="H435" s="195">
        <v>3.45</v>
      </c>
      <c r="I435" s="196"/>
      <c r="L435" s="192"/>
      <c r="M435" s="197"/>
      <c r="N435" s="198"/>
      <c r="O435" s="198"/>
      <c r="P435" s="198"/>
      <c r="Q435" s="198"/>
      <c r="R435" s="198"/>
      <c r="S435" s="198"/>
      <c r="T435" s="199"/>
      <c r="AT435" s="193" t="s">
        <v>166</v>
      </c>
      <c r="AU435" s="193" t="s">
        <v>93</v>
      </c>
      <c r="AV435" s="14" t="s">
        <v>93</v>
      </c>
      <c r="AW435" s="14" t="s">
        <v>27</v>
      </c>
      <c r="AX435" s="14" t="s">
        <v>72</v>
      </c>
      <c r="AY435" s="193" t="s">
        <v>157</v>
      </c>
    </row>
    <row r="436" spans="2:51" s="13" customFormat="1">
      <c r="B436" s="184"/>
      <c r="D436" s="185" t="s">
        <v>166</v>
      </c>
      <c r="E436" s="186" t="s">
        <v>1</v>
      </c>
      <c r="F436" s="187" t="s">
        <v>202</v>
      </c>
      <c r="H436" s="186" t="s">
        <v>1</v>
      </c>
      <c r="I436" s="188"/>
      <c r="L436" s="184"/>
      <c r="M436" s="189"/>
      <c r="N436" s="190"/>
      <c r="O436" s="190"/>
      <c r="P436" s="190"/>
      <c r="Q436" s="190"/>
      <c r="R436" s="190"/>
      <c r="S436" s="190"/>
      <c r="T436" s="191"/>
      <c r="AT436" s="186" t="s">
        <v>166</v>
      </c>
      <c r="AU436" s="186" t="s">
        <v>93</v>
      </c>
      <c r="AV436" s="13" t="s">
        <v>80</v>
      </c>
      <c r="AW436" s="13" t="s">
        <v>27</v>
      </c>
      <c r="AX436" s="13" t="s">
        <v>72</v>
      </c>
      <c r="AY436" s="186" t="s">
        <v>157</v>
      </c>
    </row>
    <row r="437" spans="2:51" s="14" customFormat="1">
      <c r="B437" s="192"/>
      <c r="D437" s="185" t="s">
        <v>166</v>
      </c>
      <c r="E437" s="193" t="s">
        <v>1</v>
      </c>
      <c r="F437" s="194" t="s">
        <v>412</v>
      </c>
      <c r="H437" s="195">
        <v>3.84</v>
      </c>
      <c r="I437" s="196"/>
      <c r="L437" s="192"/>
      <c r="M437" s="197"/>
      <c r="N437" s="198"/>
      <c r="O437" s="198"/>
      <c r="P437" s="198"/>
      <c r="Q437" s="198"/>
      <c r="R437" s="198"/>
      <c r="S437" s="198"/>
      <c r="T437" s="199"/>
      <c r="AT437" s="193" t="s">
        <v>166</v>
      </c>
      <c r="AU437" s="193" t="s">
        <v>93</v>
      </c>
      <c r="AV437" s="14" t="s">
        <v>93</v>
      </c>
      <c r="AW437" s="14" t="s">
        <v>27</v>
      </c>
      <c r="AX437" s="14" t="s">
        <v>72</v>
      </c>
      <c r="AY437" s="193" t="s">
        <v>157</v>
      </c>
    </row>
    <row r="438" spans="2:51" s="13" customFormat="1">
      <c r="B438" s="184"/>
      <c r="D438" s="185" t="s">
        <v>166</v>
      </c>
      <c r="E438" s="186" t="s">
        <v>1</v>
      </c>
      <c r="F438" s="187" t="s">
        <v>204</v>
      </c>
      <c r="H438" s="186" t="s">
        <v>1</v>
      </c>
      <c r="I438" s="188"/>
      <c r="L438" s="184"/>
      <c r="M438" s="189"/>
      <c r="N438" s="190"/>
      <c r="O438" s="190"/>
      <c r="P438" s="190"/>
      <c r="Q438" s="190"/>
      <c r="R438" s="190"/>
      <c r="S438" s="190"/>
      <c r="T438" s="191"/>
      <c r="AT438" s="186" t="s">
        <v>166</v>
      </c>
      <c r="AU438" s="186" t="s">
        <v>93</v>
      </c>
      <c r="AV438" s="13" t="s">
        <v>80</v>
      </c>
      <c r="AW438" s="13" t="s">
        <v>27</v>
      </c>
      <c r="AX438" s="13" t="s">
        <v>72</v>
      </c>
      <c r="AY438" s="186" t="s">
        <v>157</v>
      </c>
    </row>
    <row r="439" spans="2:51" s="14" customFormat="1">
      <c r="B439" s="192"/>
      <c r="D439" s="185" t="s">
        <v>166</v>
      </c>
      <c r="E439" s="193" t="s">
        <v>1</v>
      </c>
      <c r="F439" s="194" t="s">
        <v>413</v>
      </c>
      <c r="H439" s="195">
        <v>2.52</v>
      </c>
      <c r="I439" s="196"/>
      <c r="L439" s="192"/>
      <c r="M439" s="197"/>
      <c r="N439" s="198"/>
      <c r="O439" s="198"/>
      <c r="P439" s="198"/>
      <c r="Q439" s="198"/>
      <c r="R439" s="198"/>
      <c r="S439" s="198"/>
      <c r="T439" s="199"/>
      <c r="AT439" s="193" t="s">
        <v>166</v>
      </c>
      <c r="AU439" s="193" t="s">
        <v>93</v>
      </c>
      <c r="AV439" s="14" t="s">
        <v>93</v>
      </c>
      <c r="AW439" s="14" t="s">
        <v>27</v>
      </c>
      <c r="AX439" s="14" t="s">
        <v>72</v>
      </c>
      <c r="AY439" s="193" t="s">
        <v>157</v>
      </c>
    </row>
    <row r="440" spans="2:51" s="13" customFormat="1">
      <c r="B440" s="184"/>
      <c r="D440" s="185" t="s">
        <v>166</v>
      </c>
      <c r="E440" s="186" t="s">
        <v>1</v>
      </c>
      <c r="F440" s="187" t="s">
        <v>206</v>
      </c>
      <c r="H440" s="186" t="s">
        <v>1</v>
      </c>
      <c r="I440" s="188"/>
      <c r="L440" s="184"/>
      <c r="M440" s="189"/>
      <c r="N440" s="190"/>
      <c r="O440" s="190"/>
      <c r="P440" s="190"/>
      <c r="Q440" s="190"/>
      <c r="R440" s="190"/>
      <c r="S440" s="190"/>
      <c r="T440" s="191"/>
      <c r="AT440" s="186" t="s">
        <v>166</v>
      </c>
      <c r="AU440" s="186" t="s">
        <v>93</v>
      </c>
      <c r="AV440" s="13" t="s">
        <v>80</v>
      </c>
      <c r="AW440" s="13" t="s">
        <v>27</v>
      </c>
      <c r="AX440" s="13" t="s">
        <v>72</v>
      </c>
      <c r="AY440" s="186" t="s">
        <v>157</v>
      </c>
    </row>
    <row r="441" spans="2:51" s="14" customFormat="1">
      <c r="B441" s="192"/>
      <c r="D441" s="185" t="s">
        <v>166</v>
      </c>
      <c r="E441" s="193" t="s">
        <v>1</v>
      </c>
      <c r="F441" s="194" t="s">
        <v>414</v>
      </c>
      <c r="H441" s="195">
        <v>4.1100000000000003</v>
      </c>
      <c r="I441" s="196"/>
      <c r="L441" s="192"/>
      <c r="M441" s="197"/>
      <c r="N441" s="198"/>
      <c r="O441" s="198"/>
      <c r="P441" s="198"/>
      <c r="Q441" s="198"/>
      <c r="R441" s="198"/>
      <c r="S441" s="198"/>
      <c r="T441" s="199"/>
      <c r="AT441" s="193" t="s">
        <v>166</v>
      </c>
      <c r="AU441" s="193" t="s">
        <v>93</v>
      </c>
      <c r="AV441" s="14" t="s">
        <v>93</v>
      </c>
      <c r="AW441" s="14" t="s">
        <v>27</v>
      </c>
      <c r="AX441" s="14" t="s">
        <v>72</v>
      </c>
      <c r="AY441" s="193" t="s">
        <v>157</v>
      </c>
    </row>
    <row r="442" spans="2:51" s="16" customFormat="1">
      <c r="B442" s="208"/>
      <c r="D442" s="185" t="s">
        <v>166</v>
      </c>
      <c r="E442" s="209" t="s">
        <v>1</v>
      </c>
      <c r="F442" s="210" t="s">
        <v>197</v>
      </c>
      <c r="H442" s="211">
        <v>17.37</v>
      </c>
      <c r="I442" s="212"/>
      <c r="L442" s="208"/>
      <c r="M442" s="213"/>
      <c r="N442" s="214"/>
      <c r="O442" s="214"/>
      <c r="P442" s="214"/>
      <c r="Q442" s="214"/>
      <c r="R442" s="214"/>
      <c r="S442" s="214"/>
      <c r="T442" s="215"/>
      <c r="AT442" s="209" t="s">
        <v>166</v>
      </c>
      <c r="AU442" s="209" t="s">
        <v>93</v>
      </c>
      <c r="AV442" s="16" t="s">
        <v>178</v>
      </c>
      <c r="AW442" s="16" t="s">
        <v>27</v>
      </c>
      <c r="AX442" s="16" t="s">
        <v>72</v>
      </c>
      <c r="AY442" s="209" t="s">
        <v>157</v>
      </c>
    </row>
    <row r="443" spans="2:51" s="13" customFormat="1" ht="22.5">
      <c r="B443" s="184"/>
      <c r="D443" s="185" t="s">
        <v>166</v>
      </c>
      <c r="E443" s="186" t="s">
        <v>1</v>
      </c>
      <c r="F443" s="187" t="s">
        <v>415</v>
      </c>
      <c r="H443" s="186" t="s">
        <v>1</v>
      </c>
      <c r="I443" s="188"/>
      <c r="L443" s="184"/>
      <c r="M443" s="189"/>
      <c r="N443" s="190"/>
      <c r="O443" s="190"/>
      <c r="P443" s="190"/>
      <c r="Q443" s="190"/>
      <c r="R443" s="190"/>
      <c r="S443" s="190"/>
      <c r="T443" s="191"/>
      <c r="AT443" s="186" t="s">
        <v>166</v>
      </c>
      <c r="AU443" s="186" t="s">
        <v>93</v>
      </c>
      <c r="AV443" s="13" t="s">
        <v>80</v>
      </c>
      <c r="AW443" s="13" t="s">
        <v>27</v>
      </c>
      <c r="AX443" s="13" t="s">
        <v>72</v>
      </c>
      <c r="AY443" s="186" t="s">
        <v>157</v>
      </c>
    </row>
    <row r="444" spans="2:51" s="13" customFormat="1">
      <c r="B444" s="184"/>
      <c r="D444" s="185" t="s">
        <v>166</v>
      </c>
      <c r="E444" s="186" t="s">
        <v>1</v>
      </c>
      <c r="F444" s="187" t="s">
        <v>183</v>
      </c>
      <c r="H444" s="186" t="s">
        <v>1</v>
      </c>
      <c r="I444" s="188"/>
      <c r="L444" s="184"/>
      <c r="M444" s="189"/>
      <c r="N444" s="190"/>
      <c r="O444" s="190"/>
      <c r="P444" s="190"/>
      <c r="Q444" s="190"/>
      <c r="R444" s="190"/>
      <c r="S444" s="190"/>
      <c r="T444" s="191"/>
      <c r="AT444" s="186" t="s">
        <v>166</v>
      </c>
      <c r="AU444" s="186" t="s">
        <v>93</v>
      </c>
      <c r="AV444" s="13" t="s">
        <v>80</v>
      </c>
      <c r="AW444" s="13" t="s">
        <v>27</v>
      </c>
      <c r="AX444" s="13" t="s">
        <v>72</v>
      </c>
      <c r="AY444" s="186" t="s">
        <v>157</v>
      </c>
    </row>
    <row r="445" spans="2:51" s="14" customFormat="1">
      <c r="B445" s="192"/>
      <c r="D445" s="185" t="s">
        <v>166</v>
      </c>
      <c r="E445" s="193" t="s">
        <v>1</v>
      </c>
      <c r="F445" s="194" t="s">
        <v>416</v>
      </c>
      <c r="H445" s="195">
        <v>3.24</v>
      </c>
      <c r="I445" s="196"/>
      <c r="L445" s="192"/>
      <c r="M445" s="197"/>
      <c r="N445" s="198"/>
      <c r="O445" s="198"/>
      <c r="P445" s="198"/>
      <c r="Q445" s="198"/>
      <c r="R445" s="198"/>
      <c r="S445" s="198"/>
      <c r="T445" s="199"/>
      <c r="AT445" s="193" t="s">
        <v>166</v>
      </c>
      <c r="AU445" s="193" t="s">
        <v>93</v>
      </c>
      <c r="AV445" s="14" t="s">
        <v>93</v>
      </c>
      <c r="AW445" s="14" t="s">
        <v>27</v>
      </c>
      <c r="AX445" s="14" t="s">
        <v>72</v>
      </c>
      <c r="AY445" s="193" t="s">
        <v>157</v>
      </c>
    </row>
    <row r="446" spans="2:51" s="13" customFormat="1">
      <c r="B446" s="184"/>
      <c r="D446" s="185" t="s">
        <v>166</v>
      </c>
      <c r="E446" s="186" t="s">
        <v>1</v>
      </c>
      <c r="F446" s="187" t="s">
        <v>187</v>
      </c>
      <c r="H446" s="186" t="s">
        <v>1</v>
      </c>
      <c r="I446" s="188"/>
      <c r="L446" s="184"/>
      <c r="M446" s="189"/>
      <c r="N446" s="190"/>
      <c r="O446" s="190"/>
      <c r="P446" s="190"/>
      <c r="Q446" s="190"/>
      <c r="R446" s="190"/>
      <c r="S446" s="190"/>
      <c r="T446" s="191"/>
      <c r="AT446" s="186" t="s">
        <v>166</v>
      </c>
      <c r="AU446" s="186" t="s">
        <v>93</v>
      </c>
      <c r="AV446" s="13" t="s">
        <v>80</v>
      </c>
      <c r="AW446" s="13" t="s">
        <v>27</v>
      </c>
      <c r="AX446" s="13" t="s">
        <v>72</v>
      </c>
      <c r="AY446" s="186" t="s">
        <v>157</v>
      </c>
    </row>
    <row r="447" spans="2:51" s="14" customFormat="1">
      <c r="B447" s="192"/>
      <c r="D447" s="185" t="s">
        <v>166</v>
      </c>
      <c r="E447" s="193" t="s">
        <v>1</v>
      </c>
      <c r="F447" s="194" t="s">
        <v>417</v>
      </c>
      <c r="H447" s="195">
        <v>3.51</v>
      </c>
      <c r="I447" s="196"/>
      <c r="L447" s="192"/>
      <c r="M447" s="197"/>
      <c r="N447" s="198"/>
      <c r="O447" s="198"/>
      <c r="P447" s="198"/>
      <c r="Q447" s="198"/>
      <c r="R447" s="198"/>
      <c r="S447" s="198"/>
      <c r="T447" s="199"/>
      <c r="AT447" s="193" t="s">
        <v>166</v>
      </c>
      <c r="AU447" s="193" t="s">
        <v>93</v>
      </c>
      <c r="AV447" s="14" t="s">
        <v>93</v>
      </c>
      <c r="AW447" s="14" t="s">
        <v>27</v>
      </c>
      <c r="AX447" s="14" t="s">
        <v>72</v>
      </c>
      <c r="AY447" s="193" t="s">
        <v>157</v>
      </c>
    </row>
    <row r="448" spans="2:51" s="13" customFormat="1">
      <c r="B448" s="184"/>
      <c r="D448" s="185" t="s">
        <v>166</v>
      </c>
      <c r="E448" s="186" t="s">
        <v>1</v>
      </c>
      <c r="F448" s="187" t="s">
        <v>189</v>
      </c>
      <c r="H448" s="186" t="s">
        <v>1</v>
      </c>
      <c r="I448" s="188"/>
      <c r="L448" s="184"/>
      <c r="M448" s="189"/>
      <c r="N448" s="190"/>
      <c r="O448" s="190"/>
      <c r="P448" s="190"/>
      <c r="Q448" s="190"/>
      <c r="R448" s="190"/>
      <c r="S448" s="190"/>
      <c r="T448" s="191"/>
      <c r="AT448" s="186" t="s">
        <v>166</v>
      </c>
      <c r="AU448" s="186" t="s">
        <v>93</v>
      </c>
      <c r="AV448" s="13" t="s">
        <v>80</v>
      </c>
      <c r="AW448" s="13" t="s">
        <v>27</v>
      </c>
      <c r="AX448" s="13" t="s">
        <v>72</v>
      </c>
      <c r="AY448" s="186" t="s">
        <v>157</v>
      </c>
    </row>
    <row r="449" spans="2:51" s="14" customFormat="1">
      <c r="B449" s="192"/>
      <c r="D449" s="185" t="s">
        <v>166</v>
      </c>
      <c r="E449" s="193" t="s">
        <v>1</v>
      </c>
      <c r="F449" s="194" t="s">
        <v>418</v>
      </c>
      <c r="H449" s="195">
        <v>3.15</v>
      </c>
      <c r="I449" s="196"/>
      <c r="L449" s="192"/>
      <c r="M449" s="197"/>
      <c r="N449" s="198"/>
      <c r="O449" s="198"/>
      <c r="P449" s="198"/>
      <c r="Q449" s="198"/>
      <c r="R449" s="198"/>
      <c r="S449" s="198"/>
      <c r="T449" s="199"/>
      <c r="AT449" s="193" t="s">
        <v>166</v>
      </c>
      <c r="AU449" s="193" t="s">
        <v>93</v>
      </c>
      <c r="AV449" s="14" t="s">
        <v>93</v>
      </c>
      <c r="AW449" s="14" t="s">
        <v>27</v>
      </c>
      <c r="AX449" s="14" t="s">
        <v>72</v>
      </c>
      <c r="AY449" s="193" t="s">
        <v>157</v>
      </c>
    </row>
    <row r="450" spans="2:51" s="13" customFormat="1">
      <c r="B450" s="184"/>
      <c r="D450" s="185" t="s">
        <v>166</v>
      </c>
      <c r="E450" s="186" t="s">
        <v>1</v>
      </c>
      <c r="F450" s="187" t="s">
        <v>191</v>
      </c>
      <c r="H450" s="186" t="s">
        <v>1</v>
      </c>
      <c r="I450" s="188"/>
      <c r="L450" s="184"/>
      <c r="M450" s="189"/>
      <c r="N450" s="190"/>
      <c r="O450" s="190"/>
      <c r="P450" s="190"/>
      <c r="Q450" s="190"/>
      <c r="R450" s="190"/>
      <c r="S450" s="190"/>
      <c r="T450" s="191"/>
      <c r="AT450" s="186" t="s">
        <v>166</v>
      </c>
      <c r="AU450" s="186" t="s">
        <v>93</v>
      </c>
      <c r="AV450" s="13" t="s">
        <v>80</v>
      </c>
      <c r="AW450" s="13" t="s">
        <v>27</v>
      </c>
      <c r="AX450" s="13" t="s">
        <v>72</v>
      </c>
      <c r="AY450" s="186" t="s">
        <v>157</v>
      </c>
    </row>
    <row r="451" spans="2:51" s="14" customFormat="1">
      <c r="B451" s="192"/>
      <c r="D451" s="185" t="s">
        <v>166</v>
      </c>
      <c r="E451" s="193" t="s">
        <v>1</v>
      </c>
      <c r="F451" s="194" t="s">
        <v>419</v>
      </c>
      <c r="H451" s="195">
        <v>12.618</v>
      </c>
      <c r="I451" s="196"/>
      <c r="L451" s="192"/>
      <c r="M451" s="197"/>
      <c r="N451" s="198"/>
      <c r="O451" s="198"/>
      <c r="P451" s="198"/>
      <c r="Q451" s="198"/>
      <c r="R451" s="198"/>
      <c r="S451" s="198"/>
      <c r="T451" s="199"/>
      <c r="AT451" s="193" t="s">
        <v>166</v>
      </c>
      <c r="AU451" s="193" t="s">
        <v>93</v>
      </c>
      <c r="AV451" s="14" t="s">
        <v>93</v>
      </c>
      <c r="AW451" s="14" t="s">
        <v>27</v>
      </c>
      <c r="AX451" s="14" t="s">
        <v>72</v>
      </c>
      <c r="AY451" s="193" t="s">
        <v>157</v>
      </c>
    </row>
    <row r="452" spans="2:51" s="13" customFormat="1">
      <c r="B452" s="184"/>
      <c r="D452" s="185" t="s">
        <v>166</v>
      </c>
      <c r="E452" s="186" t="s">
        <v>1</v>
      </c>
      <c r="F452" s="187" t="s">
        <v>195</v>
      </c>
      <c r="H452" s="186" t="s">
        <v>1</v>
      </c>
      <c r="I452" s="188"/>
      <c r="L452" s="184"/>
      <c r="M452" s="189"/>
      <c r="N452" s="190"/>
      <c r="O452" s="190"/>
      <c r="P452" s="190"/>
      <c r="Q452" s="190"/>
      <c r="R452" s="190"/>
      <c r="S452" s="190"/>
      <c r="T452" s="191"/>
      <c r="AT452" s="186" t="s">
        <v>166</v>
      </c>
      <c r="AU452" s="186" t="s">
        <v>93</v>
      </c>
      <c r="AV452" s="13" t="s">
        <v>80</v>
      </c>
      <c r="AW452" s="13" t="s">
        <v>27</v>
      </c>
      <c r="AX452" s="13" t="s">
        <v>72</v>
      </c>
      <c r="AY452" s="186" t="s">
        <v>157</v>
      </c>
    </row>
    <row r="453" spans="2:51" s="14" customFormat="1">
      <c r="B453" s="192"/>
      <c r="D453" s="185" t="s">
        <v>166</v>
      </c>
      <c r="E453" s="193" t="s">
        <v>1</v>
      </c>
      <c r="F453" s="194" t="s">
        <v>420</v>
      </c>
      <c r="H453" s="195">
        <v>3.96</v>
      </c>
      <c r="I453" s="196"/>
      <c r="L453" s="192"/>
      <c r="M453" s="197"/>
      <c r="N453" s="198"/>
      <c r="O453" s="198"/>
      <c r="P453" s="198"/>
      <c r="Q453" s="198"/>
      <c r="R453" s="198"/>
      <c r="S453" s="198"/>
      <c r="T453" s="199"/>
      <c r="AT453" s="193" t="s">
        <v>166</v>
      </c>
      <c r="AU453" s="193" t="s">
        <v>93</v>
      </c>
      <c r="AV453" s="14" t="s">
        <v>93</v>
      </c>
      <c r="AW453" s="14" t="s">
        <v>27</v>
      </c>
      <c r="AX453" s="14" t="s">
        <v>72</v>
      </c>
      <c r="AY453" s="193" t="s">
        <v>157</v>
      </c>
    </row>
    <row r="454" spans="2:51" s="13" customFormat="1">
      <c r="B454" s="184"/>
      <c r="D454" s="185" t="s">
        <v>166</v>
      </c>
      <c r="E454" s="186" t="s">
        <v>1</v>
      </c>
      <c r="F454" s="187" t="s">
        <v>198</v>
      </c>
      <c r="H454" s="186" t="s">
        <v>1</v>
      </c>
      <c r="I454" s="188"/>
      <c r="L454" s="184"/>
      <c r="M454" s="189"/>
      <c r="N454" s="190"/>
      <c r="O454" s="190"/>
      <c r="P454" s="190"/>
      <c r="Q454" s="190"/>
      <c r="R454" s="190"/>
      <c r="S454" s="190"/>
      <c r="T454" s="191"/>
      <c r="AT454" s="186" t="s">
        <v>166</v>
      </c>
      <c r="AU454" s="186" t="s">
        <v>93</v>
      </c>
      <c r="AV454" s="13" t="s">
        <v>80</v>
      </c>
      <c r="AW454" s="13" t="s">
        <v>27</v>
      </c>
      <c r="AX454" s="13" t="s">
        <v>72</v>
      </c>
      <c r="AY454" s="186" t="s">
        <v>157</v>
      </c>
    </row>
    <row r="455" spans="2:51" s="14" customFormat="1">
      <c r="B455" s="192"/>
      <c r="D455" s="185" t="s">
        <v>166</v>
      </c>
      <c r="E455" s="193" t="s">
        <v>1</v>
      </c>
      <c r="F455" s="194" t="s">
        <v>416</v>
      </c>
      <c r="H455" s="195">
        <v>3.24</v>
      </c>
      <c r="I455" s="196"/>
      <c r="L455" s="192"/>
      <c r="M455" s="197"/>
      <c r="N455" s="198"/>
      <c r="O455" s="198"/>
      <c r="P455" s="198"/>
      <c r="Q455" s="198"/>
      <c r="R455" s="198"/>
      <c r="S455" s="198"/>
      <c r="T455" s="199"/>
      <c r="AT455" s="193" t="s">
        <v>166</v>
      </c>
      <c r="AU455" s="193" t="s">
        <v>93</v>
      </c>
      <c r="AV455" s="14" t="s">
        <v>93</v>
      </c>
      <c r="AW455" s="14" t="s">
        <v>27</v>
      </c>
      <c r="AX455" s="14" t="s">
        <v>72</v>
      </c>
      <c r="AY455" s="193" t="s">
        <v>157</v>
      </c>
    </row>
    <row r="456" spans="2:51" s="13" customFormat="1">
      <c r="B456" s="184"/>
      <c r="D456" s="185" t="s">
        <v>166</v>
      </c>
      <c r="E456" s="186" t="s">
        <v>1</v>
      </c>
      <c r="F456" s="187" t="s">
        <v>200</v>
      </c>
      <c r="H456" s="186" t="s">
        <v>1</v>
      </c>
      <c r="I456" s="188"/>
      <c r="L456" s="184"/>
      <c r="M456" s="189"/>
      <c r="N456" s="190"/>
      <c r="O456" s="190"/>
      <c r="P456" s="190"/>
      <c r="Q456" s="190"/>
      <c r="R456" s="190"/>
      <c r="S456" s="190"/>
      <c r="T456" s="191"/>
      <c r="AT456" s="186" t="s">
        <v>166</v>
      </c>
      <c r="AU456" s="186" t="s">
        <v>93</v>
      </c>
      <c r="AV456" s="13" t="s">
        <v>80</v>
      </c>
      <c r="AW456" s="13" t="s">
        <v>27</v>
      </c>
      <c r="AX456" s="13" t="s">
        <v>72</v>
      </c>
      <c r="AY456" s="186" t="s">
        <v>157</v>
      </c>
    </row>
    <row r="457" spans="2:51" s="14" customFormat="1">
      <c r="B457" s="192"/>
      <c r="D457" s="185" t="s">
        <v>166</v>
      </c>
      <c r="E457" s="193" t="s">
        <v>1</v>
      </c>
      <c r="F457" s="194" t="s">
        <v>417</v>
      </c>
      <c r="H457" s="195">
        <v>3.51</v>
      </c>
      <c r="I457" s="196"/>
      <c r="L457" s="192"/>
      <c r="M457" s="197"/>
      <c r="N457" s="198"/>
      <c r="O457" s="198"/>
      <c r="P457" s="198"/>
      <c r="Q457" s="198"/>
      <c r="R457" s="198"/>
      <c r="S457" s="198"/>
      <c r="T457" s="199"/>
      <c r="AT457" s="193" t="s">
        <v>166</v>
      </c>
      <c r="AU457" s="193" t="s">
        <v>93</v>
      </c>
      <c r="AV457" s="14" t="s">
        <v>93</v>
      </c>
      <c r="AW457" s="14" t="s">
        <v>27</v>
      </c>
      <c r="AX457" s="14" t="s">
        <v>72</v>
      </c>
      <c r="AY457" s="193" t="s">
        <v>157</v>
      </c>
    </row>
    <row r="458" spans="2:51" s="13" customFormat="1">
      <c r="B458" s="184"/>
      <c r="D458" s="185" t="s">
        <v>166</v>
      </c>
      <c r="E458" s="186" t="s">
        <v>1</v>
      </c>
      <c r="F458" s="187" t="s">
        <v>202</v>
      </c>
      <c r="H458" s="186" t="s">
        <v>1</v>
      </c>
      <c r="I458" s="188"/>
      <c r="L458" s="184"/>
      <c r="M458" s="189"/>
      <c r="N458" s="190"/>
      <c r="O458" s="190"/>
      <c r="P458" s="190"/>
      <c r="Q458" s="190"/>
      <c r="R458" s="190"/>
      <c r="S458" s="190"/>
      <c r="T458" s="191"/>
      <c r="AT458" s="186" t="s">
        <v>166</v>
      </c>
      <c r="AU458" s="186" t="s">
        <v>93</v>
      </c>
      <c r="AV458" s="13" t="s">
        <v>80</v>
      </c>
      <c r="AW458" s="13" t="s">
        <v>27</v>
      </c>
      <c r="AX458" s="13" t="s">
        <v>72</v>
      </c>
      <c r="AY458" s="186" t="s">
        <v>157</v>
      </c>
    </row>
    <row r="459" spans="2:51" s="14" customFormat="1">
      <c r="B459" s="192"/>
      <c r="D459" s="185" t="s">
        <v>166</v>
      </c>
      <c r="E459" s="193" t="s">
        <v>1</v>
      </c>
      <c r="F459" s="194" t="s">
        <v>421</v>
      </c>
      <c r="H459" s="195">
        <v>5.5979999999999999</v>
      </c>
      <c r="I459" s="196"/>
      <c r="L459" s="192"/>
      <c r="M459" s="197"/>
      <c r="N459" s="198"/>
      <c r="O459" s="198"/>
      <c r="P459" s="198"/>
      <c r="Q459" s="198"/>
      <c r="R459" s="198"/>
      <c r="S459" s="198"/>
      <c r="T459" s="199"/>
      <c r="AT459" s="193" t="s">
        <v>166</v>
      </c>
      <c r="AU459" s="193" t="s">
        <v>93</v>
      </c>
      <c r="AV459" s="14" t="s">
        <v>93</v>
      </c>
      <c r="AW459" s="14" t="s">
        <v>27</v>
      </c>
      <c r="AX459" s="14" t="s">
        <v>72</v>
      </c>
      <c r="AY459" s="193" t="s">
        <v>157</v>
      </c>
    </row>
    <row r="460" spans="2:51" s="13" customFormat="1">
      <c r="B460" s="184"/>
      <c r="D460" s="185" t="s">
        <v>166</v>
      </c>
      <c r="E460" s="186" t="s">
        <v>1</v>
      </c>
      <c r="F460" s="187" t="s">
        <v>204</v>
      </c>
      <c r="H460" s="186" t="s">
        <v>1</v>
      </c>
      <c r="I460" s="188"/>
      <c r="L460" s="184"/>
      <c r="M460" s="189"/>
      <c r="N460" s="190"/>
      <c r="O460" s="190"/>
      <c r="P460" s="190"/>
      <c r="Q460" s="190"/>
      <c r="R460" s="190"/>
      <c r="S460" s="190"/>
      <c r="T460" s="191"/>
      <c r="AT460" s="186" t="s">
        <v>166</v>
      </c>
      <c r="AU460" s="186" t="s">
        <v>93</v>
      </c>
      <c r="AV460" s="13" t="s">
        <v>80</v>
      </c>
      <c r="AW460" s="13" t="s">
        <v>27</v>
      </c>
      <c r="AX460" s="13" t="s">
        <v>72</v>
      </c>
      <c r="AY460" s="186" t="s">
        <v>157</v>
      </c>
    </row>
    <row r="461" spans="2:51" s="14" customFormat="1">
      <c r="B461" s="192"/>
      <c r="D461" s="185" t="s">
        <v>166</v>
      </c>
      <c r="E461" s="193" t="s">
        <v>1</v>
      </c>
      <c r="F461" s="194" t="s">
        <v>422</v>
      </c>
      <c r="H461" s="195">
        <v>5.4</v>
      </c>
      <c r="I461" s="196"/>
      <c r="L461" s="192"/>
      <c r="M461" s="197"/>
      <c r="N461" s="198"/>
      <c r="O461" s="198"/>
      <c r="P461" s="198"/>
      <c r="Q461" s="198"/>
      <c r="R461" s="198"/>
      <c r="S461" s="198"/>
      <c r="T461" s="199"/>
      <c r="AT461" s="193" t="s">
        <v>166</v>
      </c>
      <c r="AU461" s="193" t="s">
        <v>93</v>
      </c>
      <c r="AV461" s="14" t="s">
        <v>93</v>
      </c>
      <c r="AW461" s="14" t="s">
        <v>27</v>
      </c>
      <c r="AX461" s="14" t="s">
        <v>72</v>
      </c>
      <c r="AY461" s="193" t="s">
        <v>157</v>
      </c>
    </row>
    <row r="462" spans="2:51" s="13" customFormat="1">
      <c r="B462" s="184"/>
      <c r="D462" s="185" t="s">
        <v>166</v>
      </c>
      <c r="E462" s="186" t="s">
        <v>1</v>
      </c>
      <c r="F462" s="187" t="s">
        <v>206</v>
      </c>
      <c r="H462" s="186" t="s">
        <v>1</v>
      </c>
      <c r="I462" s="188"/>
      <c r="L462" s="184"/>
      <c r="M462" s="189"/>
      <c r="N462" s="190"/>
      <c r="O462" s="190"/>
      <c r="P462" s="190"/>
      <c r="Q462" s="190"/>
      <c r="R462" s="190"/>
      <c r="S462" s="190"/>
      <c r="T462" s="191"/>
      <c r="AT462" s="186" t="s">
        <v>166</v>
      </c>
      <c r="AU462" s="186" t="s">
        <v>93</v>
      </c>
      <c r="AV462" s="13" t="s">
        <v>80</v>
      </c>
      <c r="AW462" s="13" t="s">
        <v>27</v>
      </c>
      <c r="AX462" s="13" t="s">
        <v>72</v>
      </c>
      <c r="AY462" s="186" t="s">
        <v>157</v>
      </c>
    </row>
    <row r="463" spans="2:51" s="14" customFormat="1">
      <c r="B463" s="192"/>
      <c r="D463" s="185" t="s">
        <v>166</v>
      </c>
      <c r="E463" s="193" t="s">
        <v>1</v>
      </c>
      <c r="F463" s="194" t="s">
        <v>423</v>
      </c>
      <c r="H463" s="195">
        <v>3.0960000000000001</v>
      </c>
      <c r="I463" s="196"/>
      <c r="L463" s="192"/>
      <c r="M463" s="197"/>
      <c r="N463" s="198"/>
      <c r="O463" s="198"/>
      <c r="P463" s="198"/>
      <c r="Q463" s="198"/>
      <c r="R463" s="198"/>
      <c r="S463" s="198"/>
      <c r="T463" s="199"/>
      <c r="AT463" s="193" t="s">
        <v>166</v>
      </c>
      <c r="AU463" s="193" t="s">
        <v>93</v>
      </c>
      <c r="AV463" s="14" t="s">
        <v>93</v>
      </c>
      <c r="AW463" s="14" t="s">
        <v>27</v>
      </c>
      <c r="AX463" s="14" t="s">
        <v>72</v>
      </c>
      <c r="AY463" s="193" t="s">
        <v>157</v>
      </c>
    </row>
    <row r="464" spans="2:51" s="15" customFormat="1">
      <c r="B464" s="200"/>
      <c r="D464" s="185" t="s">
        <v>166</v>
      </c>
      <c r="E464" s="201" t="s">
        <v>1</v>
      </c>
      <c r="F464" s="202" t="s">
        <v>173</v>
      </c>
      <c r="H464" s="203">
        <v>82.481999999999999</v>
      </c>
      <c r="I464" s="204"/>
      <c r="L464" s="200"/>
      <c r="M464" s="205"/>
      <c r="N464" s="206"/>
      <c r="O464" s="206"/>
      <c r="P464" s="206"/>
      <c r="Q464" s="206"/>
      <c r="R464" s="206"/>
      <c r="S464" s="206"/>
      <c r="T464" s="207"/>
      <c r="AT464" s="201" t="s">
        <v>166</v>
      </c>
      <c r="AU464" s="201" t="s">
        <v>93</v>
      </c>
      <c r="AV464" s="15" t="s">
        <v>164</v>
      </c>
      <c r="AW464" s="15" t="s">
        <v>27</v>
      </c>
      <c r="AX464" s="15" t="s">
        <v>80</v>
      </c>
      <c r="AY464" s="201" t="s">
        <v>157</v>
      </c>
    </row>
    <row r="465" spans="1:65" s="2" customFormat="1" ht="24.2" customHeight="1">
      <c r="A465" s="35"/>
      <c r="B465" s="139"/>
      <c r="C465" s="171" t="s">
        <v>424</v>
      </c>
      <c r="D465" s="171" t="s">
        <v>160</v>
      </c>
      <c r="E465" s="172" t="s">
        <v>425</v>
      </c>
      <c r="F465" s="173" t="s">
        <v>426</v>
      </c>
      <c r="G465" s="174" t="s">
        <v>427</v>
      </c>
      <c r="H465" s="216"/>
      <c r="I465" s="176"/>
      <c r="J465" s="177">
        <f>ROUND(I465*H465,2)</f>
        <v>0</v>
      </c>
      <c r="K465" s="178"/>
      <c r="L465" s="36"/>
      <c r="M465" s="179" t="s">
        <v>1</v>
      </c>
      <c r="N465" s="180" t="s">
        <v>38</v>
      </c>
      <c r="O465" s="64"/>
      <c r="P465" s="181">
        <f>O465*H465</f>
        <v>0</v>
      </c>
      <c r="Q465" s="181">
        <v>0</v>
      </c>
      <c r="R465" s="181">
        <f>Q465*H465</f>
        <v>0</v>
      </c>
      <c r="S465" s="181">
        <v>0</v>
      </c>
      <c r="T465" s="182">
        <f>S465*H465</f>
        <v>0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R465" s="183" t="s">
        <v>316</v>
      </c>
      <c r="AT465" s="183" t="s">
        <v>160</v>
      </c>
      <c r="AU465" s="183" t="s">
        <v>93</v>
      </c>
      <c r="AY465" s="18" t="s">
        <v>157</v>
      </c>
      <c r="BE465" s="100">
        <f>IF(N465="základná",J465,0)</f>
        <v>0</v>
      </c>
      <c r="BF465" s="100">
        <f>IF(N465="znížená",J465,0)</f>
        <v>0</v>
      </c>
      <c r="BG465" s="100">
        <f>IF(N465="zákl. prenesená",J465,0)</f>
        <v>0</v>
      </c>
      <c r="BH465" s="100">
        <f>IF(N465="zníž. prenesená",J465,0)</f>
        <v>0</v>
      </c>
      <c r="BI465" s="100">
        <f>IF(N465="nulová",J465,0)</f>
        <v>0</v>
      </c>
      <c r="BJ465" s="18" t="s">
        <v>93</v>
      </c>
      <c r="BK465" s="100">
        <f>ROUND(I465*H465,2)</f>
        <v>0</v>
      </c>
      <c r="BL465" s="18" t="s">
        <v>316</v>
      </c>
      <c r="BM465" s="183" t="s">
        <v>428</v>
      </c>
    </row>
    <row r="466" spans="1:65" s="12" customFormat="1" ht="22.9" customHeight="1">
      <c r="B466" s="158"/>
      <c r="D466" s="159" t="s">
        <v>71</v>
      </c>
      <c r="E466" s="169" t="s">
        <v>429</v>
      </c>
      <c r="F466" s="169" t="s">
        <v>430</v>
      </c>
      <c r="I466" s="161"/>
      <c r="J466" s="170">
        <f>BK466</f>
        <v>0</v>
      </c>
      <c r="L466" s="158"/>
      <c r="M466" s="163"/>
      <c r="N466" s="164"/>
      <c r="O466" s="164"/>
      <c r="P466" s="165">
        <f>SUM(P467:P509)</f>
        <v>0</v>
      </c>
      <c r="Q466" s="164"/>
      <c r="R466" s="165">
        <f>SUM(R467:R509)</f>
        <v>0.54572532000000007</v>
      </c>
      <c r="S466" s="164"/>
      <c r="T466" s="166">
        <f>SUM(T467:T509)</f>
        <v>0</v>
      </c>
      <c r="AR466" s="159" t="s">
        <v>93</v>
      </c>
      <c r="AT466" s="167" t="s">
        <v>71</v>
      </c>
      <c r="AU466" s="167" t="s">
        <v>80</v>
      </c>
      <c r="AY466" s="159" t="s">
        <v>157</v>
      </c>
      <c r="BK466" s="168">
        <f>SUM(BK467:BK509)</f>
        <v>0</v>
      </c>
    </row>
    <row r="467" spans="1:65" s="2" customFormat="1" ht="37.9" customHeight="1">
      <c r="A467" s="35"/>
      <c r="B467" s="139"/>
      <c r="C467" s="171" t="s">
        <v>431</v>
      </c>
      <c r="D467" s="171" t="s">
        <v>160</v>
      </c>
      <c r="E467" s="172" t="s">
        <v>432</v>
      </c>
      <c r="F467" s="173" t="s">
        <v>433</v>
      </c>
      <c r="G467" s="174" t="s">
        <v>163</v>
      </c>
      <c r="H467" s="175">
        <v>11.634</v>
      </c>
      <c r="I467" s="176"/>
      <c r="J467" s="177">
        <f>ROUND(I467*H467,2)</f>
        <v>0</v>
      </c>
      <c r="K467" s="178"/>
      <c r="L467" s="36"/>
      <c r="M467" s="179" t="s">
        <v>1</v>
      </c>
      <c r="N467" s="180" t="s">
        <v>38</v>
      </c>
      <c r="O467" s="64"/>
      <c r="P467" s="181">
        <f>O467*H467</f>
        <v>0</v>
      </c>
      <c r="Q467" s="181">
        <v>1.1820000000000001E-2</v>
      </c>
      <c r="R467" s="181">
        <f>Q467*H467</f>
        <v>0.13751388</v>
      </c>
      <c r="S467" s="181">
        <v>0</v>
      </c>
      <c r="T467" s="182">
        <f>S467*H467</f>
        <v>0</v>
      </c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R467" s="183" t="s">
        <v>316</v>
      </c>
      <c r="AT467" s="183" t="s">
        <v>160</v>
      </c>
      <c r="AU467" s="183" t="s">
        <v>93</v>
      </c>
      <c r="AY467" s="18" t="s">
        <v>157</v>
      </c>
      <c r="BE467" s="100">
        <f>IF(N467="základná",J467,0)</f>
        <v>0</v>
      </c>
      <c r="BF467" s="100">
        <f>IF(N467="znížená",J467,0)</f>
        <v>0</v>
      </c>
      <c r="BG467" s="100">
        <f>IF(N467="zákl. prenesená",J467,0)</f>
        <v>0</v>
      </c>
      <c r="BH467" s="100">
        <f>IF(N467="zníž. prenesená",J467,0)</f>
        <v>0</v>
      </c>
      <c r="BI467" s="100">
        <f>IF(N467="nulová",J467,0)</f>
        <v>0</v>
      </c>
      <c r="BJ467" s="18" t="s">
        <v>93</v>
      </c>
      <c r="BK467" s="100">
        <f>ROUND(I467*H467,2)</f>
        <v>0</v>
      </c>
      <c r="BL467" s="18" t="s">
        <v>316</v>
      </c>
      <c r="BM467" s="183" t="s">
        <v>434</v>
      </c>
    </row>
    <row r="468" spans="1:65" s="13" customFormat="1">
      <c r="B468" s="184"/>
      <c r="D468" s="185" t="s">
        <v>166</v>
      </c>
      <c r="E468" s="186" t="s">
        <v>1</v>
      </c>
      <c r="F468" s="187" t="s">
        <v>435</v>
      </c>
      <c r="H468" s="186" t="s">
        <v>1</v>
      </c>
      <c r="I468" s="188"/>
      <c r="L468" s="184"/>
      <c r="M468" s="189"/>
      <c r="N468" s="190"/>
      <c r="O468" s="190"/>
      <c r="P468" s="190"/>
      <c r="Q468" s="190"/>
      <c r="R468" s="190"/>
      <c r="S468" s="190"/>
      <c r="T468" s="191"/>
      <c r="AT468" s="186" t="s">
        <v>166</v>
      </c>
      <c r="AU468" s="186" t="s">
        <v>93</v>
      </c>
      <c r="AV468" s="13" t="s">
        <v>80</v>
      </c>
      <c r="AW468" s="13" t="s">
        <v>27</v>
      </c>
      <c r="AX468" s="13" t="s">
        <v>72</v>
      </c>
      <c r="AY468" s="186" t="s">
        <v>157</v>
      </c>
    </row>
    <row r="469" spans="1:65" s="13" customFormat="1">
      <c r="B469" s="184"/>
      <c r="D469" s="185" t="s">
        <v>166</v>
      </c>
      <c r="E469" s="186" t="s">
        <v>1</v>
      </c>
      <c r="F469" s="187" t="s">
        <v>183</v>
      </c>
      <c r="H469" s="186" t="s">
        <v>1</v>
      </c>
      <c r="I469" s="188"/>
      <c r="L469" s="184"/>
      <c r="M469" s="189"/>
      <c r="N469" s="190"/>
      <c r="O469" s="190"/>
      <c r="P469" s="190"/>
      <c r="Q469" s="190"/>
      <c r="R469" s="190"/>
      <c r="S469" s="190"/>
      <c r="T469" s="191"/>
      <c r="AT469" s="186" t="s">
        <v>166</v>
      </c>
      <c r="AU469" s="186" t="s">
        <v>93</v>
      </c>
      <c r="AV469" s="13" t="s">
        <v>80</v>
      </c>
      <c r="AW469" s="13" t="s">
        <v>27</v>
      </c>
      <c r="AX469" s="13" t="s">
        <v>72</v>
      </c>
      <c r="AY469" s="186" t="s">
        <v>157</v>
      </c>
    </row>
    <row r="470" spans="1:65" s="14" customFormat="1">
      <c r="B470" s="192"/>
      <c r="D470" s="185" t="s">
        <v>166</v>
      </c>
      <c r="E470" s="193" t="s">
        <v>1</v>
      </c>
      <c r="F470" s="194" t="s">
        <v>436</v>
      </c>
      <c r="H470" s="195">
        <v>2.16</v>
      </c>
      <c r="I470" s="196"/>
      <c r="L470" s="192"/>
      <c r="M470" s="197"/>
      <c r="N470" s="198"/>
      <c r="O470" s="198"/>
      <c r="P470" s="198"/>
      <c r="Q470" s="198"/>
      <c r="R470" s="198"/>
      <c r="S470" s="198"/>
      <c r="T470" s="199"/>
      <c r="AT470" s="193" t="s">
        <v>166</v>
      </c>
      <c r="AU470" s="193" t="s">
        <v>93</v>
      </c>
      <c r="AV470" s="14" t="s">
        <v>93</v>
      </c>
      <c r="AW470" s="14" t="s">
        <v>27</v>
      </c>
      <c r="AX470" s="14" t="s">
        <v>72</v>
      </c>
      <c r="AY470" s="193" t="s">
        <v>157</v>
      </c>
    </row>
    <row r="471" spans="1:65" s="14" customFormat="1">
      <c r="B471" s="192"/>
      <c r="D471" s="185" t="s">
        <v>166</v>
      </c>
      <c r="E471" s="193" t="s">
        <v>1</v>
      </c>
      <c r="F471" s="194" t="s">
        <v>437</v>
      </c>
      <c r="H471" s="195">
        <v>0.36</v>
      </c>
      <c r="I471" s="196"/>
      <c r="L471" s="192"/>
      <c r="M471" s="197"/>
      <c r="N471" s="198"/>
      <c r="O471" s="198"/>
      <c r="P471" s="198"/>
      <c r="Q471" s="198"/>
      <c r="R471" s="198"/>
      <c r="S471" s="198"/>
      <c r="T471" s="199"/>
      <c r="AT471" s="193" t="s">
        <v>166</v>
      </c>
      <c r="AU471" s="193" t="s">
        <v>93</v>
      </c>
      <c r="AV471" s="14" t="s">
        <v>93</v>
      </c>
      <c r="AW471" s="14" t="s">
        <v>27</v>
      </c>
      <c r="AX471" s="14" t="s">
        <v>72</v>
      </c>
      <c r="AY471" s="193" t="s">
        <v>157</v>
      </c>
    </row>
    <row r="472" spans="1:65" s="13" customFormat="1">
      <c r="B472" s="184"/>
      <c r="D472" s="185" t="s">
        <v>166</v>
      </c>
      <c r="E472" s="186" t="s">
        <v>1</v>
      </c>
      <c r="F472" s="187" t="s">
        <v>191</v>
      </c>
      <c r="H472" s="186" t="s">
        <v>1</v>
      </c>
      <c r="I472" s="188"/>
      <c r="L472" s="184"/>
      <c r="M472" s="189"/>
      <c r="N472" s="190"/>
      <c r="O472" s="190"/>
      <c r="P472" s="190"/>
      <c r="Q472" s="190"/>
      <c r="R472" s="190"/>
      <c r="S472" s="190"/>
      <c r="T472" s="191"/>
      <c r="AT472" s="186" t="s">
        <v>166</v>
      </c>
      <c r="AU472" s="186" t="s">
        <v>93</v>
      </c>
      <c r="AV472" s="13" t="s">
        <v>80</v>
      </c>
      <c r="AW472" s="13" t="s">
        <v>27</v>
      </c>
      <c r="AX472" s="13" t="s">
        <v>72</v>
      </c>
      <c r="AY472" s="186" t="s">
        <v>157</v>
      </c>
    </row>
    <row r="473" spans="1:65" s="14" customFormat="1">
      <c r="B473" s="192"/>
      <c r="D473" s="185" t="s">
        <v>166</v>
      </c>
      <c r="E473" s="193" t="s">
        <v>1</v>
      </c>
      <c r="F473" s="194" t="s">
        <v>438</v>
      </c>
      <c r="H473" s="195">
        <v>3.7679999999999998</v>
      </c>
      <c r="I473" s="196"/>
      <c r="L473" s="192"/>
      <c r="M473" s="197"/>
      <c r="N473" s="198"/>
      <c r="O473" s="198"/>
      <c r="P473" s="198"/>
      <c r="Q473" s="198"/>
      <c r="R473" s="198"/>
      <c r="S473" s="198"/>
      <c r="T473" s="199"/>
      <c r="AT473" s="193" t="s">
        <v>166</v>
      </c>
      <c r="AU473" s="193" t="s">
        <v>93</v>
      </c>
      <c r="AV473" s="14" t="s">
        <v>93</v>
      </c>
      <c r="AW473" s="14" t="s">
        <v>27</v>
      </c>
      <c r="AX473" s="14" t="s">
        <v>72</v>
      </c>
      <c r="AY473" s="193" t="s">
        <v>157</v>
      </c>
    </row>
    <row r="474" spans="1:65" s="14" customFormat="1">
      <c r="B474" s="192"/>
      <c r="D474" s="185" t="s">
        <v>166</v>
      </c>
      <c r="E474" s="193" t="s">
        <v>1</v>
      </c>
      <c r="F474" s="194" t="s">
        <v>439</v>
      </c>
      <c r="H474" s="195">
        <v>0.628</v>
      </c>
      <c r="I474" s="196"/>
      <c r="L474" s="192"/>
      <c r="M474" s="197"/>
      <c r="N474" s="198"/>
      <c r="O474" s="198"/>
      <c r="P474" s="198"/>
      <c r="Q474" s="198"/>
      <c r="R474" s="198"/>
      <c r="S474" s="198"/>
      <c r="T474" s="199"/>
      <c r="AT474" s="193" t="s">
        <v>166</v>
      </c>
      <c r="AU474" s="193" t="s">
        <v>93</v>
      </c>
      <c r="AV474" s="14" t="s">
        <v>93</v>
      </c>
      <c r="AW474" s="14" t="s">
        <v>27</v>
      </c>
      <c r="AX474" s="14" t="s">
        <v>72</v>
      </c>
      <c r="AY474" s="193" t="s">
        <v>157</v>
      </c>
    </row>
    <row r="475" spans="1:65" s="13" customFormat="1">
      <c r="B475" s="184"/>
      <c r="D475" s="185" t="s">
        <v>166</v>
      </c>
      <c r="E475" s="186" t="s">
        <v>1</v>
      </c>
      <c r="F475" s="187" t="s">
        <v>198</v>
      </c>
      <c r="H475" s="186" t="s">
        <v>1</v>
      </c>
      <c r="I475" s="188"/>
      <c r="L475" s="184"/>
      <c r="M475" s="189"/>
      <c r="N475" s="190"/>
      <c r="O475" s="190"/>
      <c r="P475" s="190"/>
      <c r="Q475" s="190"/>
      <c r="R475" s="190"/>
      <c r="S475" s="190"/>
      <c r="T475" s="191"/>
      <c r="AT475" s="186" t="s">
        <v>166</v>
      </c>
      <c r="AU475" s="186" t="s">
        <v>93</v>
      </c>
      <c r="AV475" s="13" t="s">
        <v>80</v>
      </c>
      <c r="AW475" s="13" t="s">
        <v>27</v>
      </c>
      <c r="AX475" s="13" t="s">
        <v>72</v>
      </c>
      <c r="AY475" s="186" t="s">
        <v>157</v>
      </c>
    </row>
    <row r="476" spans="1:65" s="14" customFormat="1">
      <c r="B476" s="192"/>
      <c r="D476" s="185" t="s">
        <v>166</v>
      </c>
      <c r="E476" s="193" t="s">
        <v>1</v>
      </c>
      <c r="F476" s="194" t="s">
        <v>436</v>
      </c>
      <c r="H476" s="195">
        <v>2.16</v>
      </c>
      <c r="I476" s="196"/>
      <c r="L476" s="192"/>
      <c r="M476" s="197"/>
      <c r="N476" s="198"/>
      <c r="O476" s="198"/>
      <c r="P476" s="198"/>
      <c r="Q476" s="198"/>
      <c r="R476" s="198"/>
      <c r="S476" s="198"/>
      <c r="T476" s="199"/>
      <c r="AT476" s="193" t="s">
        <v>166</v>
      </c>
      <c r="AU476" s="193" t="s">
        <v>93</v>
      </c>
      <c r="AV476" s="14" t="s">
        <v>93</v>
      </c>
      <c r="AW476" s="14" t="s">
        <v>27</v>
      </c>
      <c r="AX476" s="14" t="s">
        <v>72</v>
      </c>
      <c r="AY476" s="193" t="s">
        <v>157</v>
      </c>
    </row>
    <row r="477" spans="1:65" s="14" customFormat="1">
      <c r="B477" s="192"/>
      <c r="D477" s="185" t="s">
        <v>166</v>
      </c>
      <c r="E477" s="193" t="s">
        <v>1</v>
      </c>
      <c r="F477" s="194" t="s">
        <v>437</v>
      </c>
      <c r="H477" s="195">
        <v>0.36</v>
      </c>
      <c r="I477" s="196"/>
      <c r="L477" s="192"/>
      <c r="M477" s="197"/>
      <c r="N477" s="198"/>
      <c r="O477" s="198"/>
      <c r="P477" s="198"/>
      <c r="Q477" s="198"/>
      <c r="R477" s="198"/>
      <c r="S477" s="198"/>
      <c r="T477" s="199"/>
      <c r="AT477" s="193" t="s">
        <v>166</v>
      </c>
      <c r="AU477" s="193" t="s">
        <v>93</v>
      </c>
      <c r="AV477" s="14" t="s">
        <v>93</v>
      </c>
      <c r="AW477" s="14" t="s">
        <v>27</v>
      </c>
      <c r="AX477" s="14" t="s">
        <v>72</v>
      </c>
      <c r="AY477" s="193" t="s">
        <v>157</v>
      </c>
    </row>
    <row r="478" spans="1:65" s="13" customFormat="1">
      <c r="B478" s="184"/>
      <c r="D478" s="185" t="s">
        <v>166</v>
      </c>
      <c r="E478" s="186" t="s">
        <v>1</v>
      </c>
      <c r="F478" s="187" t="s">
        <v>202</v>
      </c>
      <c r="H478" s="186" t="s">
        <v>1</v>
      </c>
      <c r="I478" s="188"/>
      <c r="L478" s="184"/>
      <c r="M478" s="189"/>
      <c r="N478" s="190"/>
      <c r="O478" s="190"/>
      <c r="P478" s="190"/>
      <c r="Q478" s="190"/>
      <c r="R478" s="190"/>
      <c r="S478" s="190"/>
      <c r="T478" s="191"/>
      <c r="AT478" s="186" t="s">
        <v>166</v>
      </c>
      <c r="AU478" s="186" t="s">
        <v>93</v>
      </c>
      <c r="AV478" s="13" t="s">
        <v>80</v>
      </c>
      <c r="AW478" s="13" t="s">
        <v>27</v>
      </c>
      <c r="AX478" s="13" t="s">
        <v>72</v>
      </c>
      <c r="AY478" s="186" t="s">
        <v>157</v>
      </c>
    </row>
    <row r="479" spans="1:65" s="14" customFormat="1">
      <c r="B479" s="192"/>
      <c r="D479" s="185" t="s">
        <v>166</v>
      </c>
      <c r="E479" s="193" t="s">
        <v>1</v>
      </c>
      <c r="F479" s="194" t="s">
        <v>440</v>
      </c>
      <c r="H479" s="195">
        <v>1.8839999999999999</v>
      </c>
      <c r="I479" s="196"/>
      <c r="L479" s="192"/>
      <c r="M479" s="197"/>
      <c r="N479" s="198"/>
      <c r="O479" s="198"/>
      <c r="P479" s="198"/>
      <c r="Q479" s="198"/>
      <c r="R479" s="198"/>
      <c r="S479" s="198"/>
      <c r="T479" s="199"/>
      <c r="AT479" s="193" t="s">
        <v>166</v>
      </c>
      <c r="AU479" s="193" t="s">
        <v>93</v>
      </c>
      <c r="AV479" s="14" t="s">
        <v>93</v>
      </c>
      <c r="AW479" s="14" t="s">
        <v>27</v>
      </c>
      <c r="AX479" s="14" t="s">
        <v>72</v>
      </c>
      <c r="AY479" s="193" t="s">
        <v>157</v>
      </c>
    </row>
    <row r="480" spans="1:65" s="14" customFormat="1">
      <c r="B480" s="192"/>
      <c r="D480" s="185" t="s">
        <v>166</v>
      </c>
      <c r="E480" s="193" t="s">
        <v>1</v>
      </c>
      <c r="F480" s="194" t="s">
        <v>441</v>
      </c>
      <c r="H480" s="195">
        <v>0.314</v>
      </c>
      <c r="I480" s="196"/>
      <c r="L480" s="192"/>
      <c r="M480" s="197"/>
      <c r="N480" s="198"/>
      <c r="O480" s="198"/>
      <c r="P480" s="198"/>
      <c r="Q480" s="198"/>
      <c r="R480" s="198"/>
      <c r="S480" s="198"/>
      <c r="T480" s="199"/>
      <c r="AT480" s="193" t="s">
        <v>166</v>
      </c>
      <c r="AU480" s="193" t="s">
        <v>93</v>
      </c>
      <c r="AV480" s="14" t="s">
        <v>93</v>
      </c>
      <c r="AW480" s="14" t="s">
        <v>27</v>
      </c>
      <c r="AX480" s="14" t="s">
        <v>72</v>
      </c>
      <c r="AY480" s="193" t="s">
        <v>157</v>
      </c>
    </row>
    <row r="481" spans="1:65" s="15" customFormat="1">
      <c r="B481" s="200"/>
      <c r="D481" s="185" t="s">
        <v>166</v>
      </c>
      <c r="E481" s="201" t="s">
        <v>1</v>
      </c>
      <c r="F481" s="202" t="s">
        <v>173</v>
      </c>
      <c r="H481" s="203">
        <v>11.634</v>
      </c>
      <c r="I481" s="204"/>
      <c r="L481" s="200"/>
      <c r="M481" s="205"/>
      <c r="N481" s="206"/>
      <c r="O481" s="206"/>
      <c r="P481" s="206"/>
      <c r="Q481" s="206"/>
      <c r="R481" s="206"/>
      <c r="S481" s="206"/>
      <c r="T481" s="207"/>
      <c r="AT481" s="201" t="s">
        <v>166</v>
      </c>
      <c r="AU481" s="201" t="s">
        <v>93</v>
      </c>
      <c r="AV481" s="15" t="s">
        <v>164</v>
      </c>
      <c r="AW481" s="15" t="s">
        <v>27</v>
      </c>
      <c r="AX481" s="15" t="s">
        <v>80</v>
      </c>
      <c r="AY481" s="201" t="s">
        <v>157</v>
      </c>
    </row>
    <row r="482" spans="1:65" s="13" customFormat="1" ht="22.5">
      <c r="B482" s="184"/>
      <c r="D482" s="185" t="s">
        <v>166</v>
      </c>
      <c r="E482" s="186" t="s">
        <v>1</v>
      </c>
      <c r="F482" s="187" t="s">
        <v>442</v>
      </c>
      <c r="H482" s="186" t="s">
        <v>1</v>
      </c>
      <c r="I482" s="188"/>
      <c r="L482" s="184"/>
      <c r="M482" s="189"/>
      <c r="N482" s="190"/>
      <c r="O482" s="190"/>
      <c r="P482" s="190"/>
      <c r="Q482" s="190"/>
      <c r="R482" s="190"/>
      <c r="S482" s="190"/>
      <c r="T482" s="191"/>
      <c r="AT482" s="186" t="s">
        <v>166</v>
      </c>
      <c r="AU482" s="186" t="s">
        <v>93</v>
      </c>
      <c r="AV482" s="13" t="s">
        <v>80</v>
      </c>
      <c r="AW482" s="13" t="s">
        <v>27</v>
      </c>
      <c r="AX482" s="13" t="s">
        <v>72</v>
      </c>
      <c r="AY482" s="186" t="s">
        <v>157</v>
      </c>
    </row>
    <row r="483" spans="1:65" s="13" customFormat="1" ht="22.5">
      <c r="B483" s="184"/>
      <c r="D483" s="185" t="s">
        <v>166</v>
      </c>
      <c r="E483" s="186" t="s">
        <v>1</v>
      </c>
      <c r="F483" s="187" t="s">
        <v>443</v>
      </c>
      <c r="H483" s="186" t="s">
        <v>1</v>
      </c>
      <c r="I483" s="188"/>
      <c r="L483" s="184"/>
      <c r="M483" s="189"/>
      <c r="N483" s="190"/>
      <c r="O483" s="190"/>
      <c r="P483" s="190"/>
      <c r="Q483" s="190"/>
      <c r="R483" s="190"/>
      <c r="S483" s="190"/>
      <c r="T483" s="191"/>
      <c r="AT483" s="186" t="s">
        <v>166</v>
      </c>
      <c r="AU483" s="186" t="s">
        <v>93</v>
      </c>
      <c r="AV483" s="13" t="s">
        <v>80</v>
      </c>
      <c r="AW483" s="13" t="s">
        <v>27</v>
      </c>
      <c r="AX483" s="13" t="s">
        <v>72</v>
      </c>
      <c r="AY483" s="186" t="s">
        <v>157</v>
      </c>
    </row>
    <row r="484" spans="1:65" s="13" customFormat="1" ht="33.75">
      <c r="B484" s="184"/>
      <c r="D484" s="185" t="s">
        <v>166</v>
      </c>
      <c r="E484" s="186" t="s">
        <v>1</v>
      </c>
      <c r="F484" s="187" t="s">
        <v>444</v>
      </c>
      <c r="H484" s="186" t="s">
        <v>1</v>
      </c>
      <c r="I484" s="188"/>
      <c r="L484" s="184"/>
      <c r="M484" s="189"/>
      <c r="N484" s="190"/>
      <c r="O484" s="190"/>
      <c r="P484" s="190"/>
      <c r="Q484" s="190"/>
      <c r="R484" s="190"/>
      <c r="S484" s="190"/>
      <c r="T484" s="191"/>
      <c r="AT484" s="186" t="s">
        <v>166</v>
      </c>
      <c r="AU484" s="186" t="s">
        <v>93</v>
      </c>
      <c r="AV484" s="13" t="s">
        <v>80</v>
      </c>
      <c r="AW484" s="13" t="s">
        <v>27</v>
      </c>
      <c r="AX484" s="13" t="s">
        <v>72</v>
      </c>
      <c r="AY484" s="186" t="s">
        <v>157</v>
      </c>
    </row>
    <row r="485" spans="1:65" s="13" customFormat="1">
      <c r="B485" s="184"/>
      <c r="D485" s="185" t="s">
        <v>166</v>
      </c>
      <c r="E485" s="186" t="s">
        <v>1</v>
      </c>
      <c r="F485" s="187" t="s">
        <v>445</v>
      </c>
      <c r="H485" s="186" t="s">
        <v>1</v>
      </c>
      <c r="I485" s="188"/>
      <c r="L485" s="184"/>
      <c r="M485" s="189"/>
      <c r="N485" s="190"/>
      <c r="O485" s="190"/>
      <c r="P485" s="190"/>
      <c r="Q485" s="190"/>
      <c r="R485" s="190"/>
      <c r="S485" s="190"/>
      <c r="T485" s="191"/>
      <c r="AT485" s="186" t="s">
        <v>166</v>
      </c>
      <c r="AU485" s="186" t="s">
        <v>93</v>
      </c>
      <c r="AV485" s="13" t="s">
        <v>80</v>
      </c>
      <c r="AW485" s="13" t="s">
        <v>27</v>
      </c>
      <c r="AX485" s="13" t="s">
        <v>72</v>
      </c>
      <c r="AY485" s="186" t="s">
        <v>157</v>
      </c>
    </row>
    <row r="486" spans="1:65" s="2" customFormat="1" ht="37.9" customHeight="1">
      <c r="A486" s="35"/>
      <c r="B486" s="139"/>
      <c r="C486" s="171" t="s">
        <v>446</v>
      </c>
      <c r="D486" s="171" t="s">
        <v>160</v>
      </c>
      <c r="E486" s="172" t="s">
        <v>447</v>
      </c>
      <c r="F486" s="173" t="s">
        <v>448</v>
      </c>
      <c r="G486" s="174" t="s">
        <v>163</v>
      </c>
      <c r="H486" s="175">
        <v>16.283999999999999</v>
      </c>
      <c r="I486" s="176"/>
      <c r="J486" s="177">
        <f>ROUND(I486*H486,2)</f>
        <v>0</v>
      </c>
      <c r="K486" s="178"/>
      <c r="L486" s="36"/>
      <c r="M486" s="179" t="s">
        <v>1</v>
      </c>
      <c r="N486" s="180" t="s">
        <v>38</v>
      </c>
      <c r="O486" s="64"/>
      <c r="P486" s="181">
        <f>O486*H486</f>
        <v>0</v>
      </c>
      <c r="Q486" s="181">
        <v>2.3210000000000001E-2</v>
      </c>
      <c r="R486" s="181">
        <f>Q486*H486</f>
        <v>0.37795163999999998</v>
      </c>
      <c r="S486" s="181">
        <v>0</v>
      </c>
      <c r="T486" s="182">
        <f>S486*H486</f>
        <v>0</v>
      </c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R486" s="183" t="s">
        <v>316</v>
      </c>
      <c r="AT486" s="183" t="s">
        <v>160</v>
      </c>
      <c r="AU486" s="183" t="s">
        <v>93</v>
      </c>
      <c r="AY486" s="18" t="s">
        <v>157</v>
      </c>
      <c r="BE486" s="100">
        <f>IF(N486="základná",J486,0)</f>
        <v>0</v>
      </c>
      <c r="BF486" s="100">
        <f>IF(N486="znížená",J486,0)</f>
        <v>0</v>
      </c>
      <c r="BG486" s="100">
        <f>IF(N486="zákl. prenesená",J486,0)</f>
        <v>0</v>
      </c>
      <c r="BH486" s="100">
        <f>IF(N486="zníž. prenesená",J486,0)</f>
        <v>0</v>
      </c>
      <c r="BI486" s="100">
        <f>IF(N486="nulová",J486,0)</f>
        <v>0</v>
      </c>
      <c r="BJ486" s="18" t="s">
        <v>93</v>
      </c>
      <c r="BK486" s="100">
        <f>ROUND(I486*H486,2)</f>
        <v>0</v>
      </c>
      <c r="BL486" s="18" t="s">
        <v>316</v>
      </c>
      <c r="BM486" s="183" t="s">
        <v>449</v>
      </c>
    </row>
    <row r="487" spans="1:65" s="13" customFormat="1">
      <c r="B487" s="184"/>
      <c r="D487" s="185" t="s">
        <v>166</v>
      </c>
      <c r="E487" s="186" t="s">
        <v>1</v>
      </c>
      <c r="F487" s="187" t="s">
        <v>450</v>
      </c>
      <c r="H487" s="186" t="s">
        <v>1</v>
      </c>
      <c r="I487" s="188"/>
      <c r="L487" s="184"/>
      <c r="M487" s="189"/>
      <c r="N487" s="190"/>
      <c r="O487" s="190"/>
      <c r="P487" s="190"/>
      <c r="Q487" s="190"/>
      <c r="R487" s="190"/>
      <c r="S487" s="190"/>
      <c r="T487" s="191"/>
      <c r="AT487" s="186" t="s">
        <v>166</v>
      </c>
      <c r="AU487" s="186" t="s">
        <v>93</v>
      </c>
      <c r="AV487" s="13" t="s">
        <v>80</v>
      </c>
      <c r="AW487" s="13" t="s">
        <v>27</v>
      </c>
      <c r="AX487" s="13" t="s">
        <v>72</v>
      </c>
      <c r="AY487" s="186" t="s">
        <v>157</v>
      </c>
    </row>
    <row r="488" spans="1:65" s="13" customFormat="1">
      <c r="B488" s="184"/>
      <c r="D488" s="185" t="s">
        <v>166</v>
      </c>
      <c r="E488" s="186" t="s">
        <v>1</v>
      </c>
      <c r="F488" s="187" t="s">
        <v>191</v>
      </c>
      <c r="H488" s="186" t="s">
        <v>1</v>
      </c>
      <c r="I488" s="188"/>
      <c r="L488" s="184"/>
      <c r="M488" s="189"/>
      <c r="N488" s="190"/>
      <c r="O488" s="190"/>
      <c r="P488" s="190"/>
      <c r="Q488" s="190"/>
      <c r="R488" s="190"/>
      <c r="S488" s="190"/>
      <c r="T488" s="191"/>
      <c r="AT488" s="186" t="s">
        <v>166</v>
      </c>
      <c r="AU488" s="186" t="s">
        <v>93</v>
      </c>
      <c r="AV488" s="13" t="s">
        <v>80</v>
      </c>
      <c r="AW488" s="13" t="s">
        <v>27</v>
      </c>
      <c r="AX488" s="13" t="s">
        <v>72</v>
      </c>
      <c r="AY488" s="186" t="s">
        <v>157</v>
      </c>
    </row>
    <row r="489" spans="1:65" s="14" customFormat="1">
      <c r="B489" s="192"/>
      <c r="D489" s="185" t="s">
        <v>166</v>
      </c>
      <c r="E489" s="193" t="s">
        <v>1</v>
      </c>
      <c r="F489" s="194" t="s">
        <v>451</v>
      </c>
      <c r="H489" s="195">
        <v>6.3719999999999999</v>
      </c>
      <c r="I489" s="196"/>
      <c r="L489" s="192"/>
      <c r="M489" s="197"/>
      <c r="N489" s="198"/>
      <c r="O489" s="198"/>
      <c r="P489" s="198"/>
      <c r="Q489" s="198"/>
      <c r="R489" s="198"/>
      <c r="S489" s="198"/>
      <c r="T489" s="199"/>
      <c r="AT489" s="193" t="s">
        <v>166</v>
      </c>
      <c r="AU489" s="193" t="s">
        <v>93</v>
      </c>
      <c r="AV489" s="14" t="s">
        <v>93</v>
      </c>
      <c r="AW489" s="14" t="s">
        <v>27</v>
      </c>
      <c r="AX489" s="14" t="s">
        <v>72</v>
      </c>
      <c r="AY489" s="193" t="s">
        <v>157</v>
      </c>
    </row>
    <row r="490" spans="1:65" s="13" customFormat="1">
      <c r="B490" s="184"/>
      <c r="D490" s="185" t="s">
        <v>166</v>
      </c>
      <c r="E490" s="186" t="s">
        <v>1</v>
      </c>
      <c r="F490" s="187" t="s">
        <v>195</v>
      </c>
      <c r="H490" s="186" t="s">
        <v>1</v>
      </c>
      <c r="I490" s="188"/>
      <c r="L490" s="184"/>
      <c r="M490" s="189"/>
      <c r="N490" s="190"/>
      <c r="O490" s="190"/>
      <c r="P490" s="190"/>
      <c r="Q490" s="190"/>
      <c r="R490" s="190"/>
      <c r="S490" s="190"/>
      <c r="T490" s="191"/>
      <c r="AT490" s="186" t="s">
        <v>166</v>
      </c>
      <c r="AU490" s="186" t="s">
        <v>93</v>
      </c>
      <c r="AV490" s="13" t="s">
        <v>80</v>
      </c>
      <c r="AW490" s="13" t="s">
        <v>27</v>
      </c>
      <c r="AX490" s="13" t="s">
        <v>72</v>
      </c>
      <c r="AY490" s="186" t="s">
        <v>157</v>
      </c>
    </row>
    <row r="491" spans="1:65" s="14" customFormat="1">
      <c r="B491" s="192"/>
      <c r="D491" s="185" t="s">
        <v>166</v>
      </c>
      <c r="E491" s="193" t="s">
        <v>1</v>
      </c>
      <c r="F491" s="194" t="s">
        <v>452</v>
      </c>
      <c r="H491" s="195">
        <v>1.77</v>
      </c>
      <c r="I491" s="196"/>
      <c r="L491" s="192"/>
      <c r="M491" s="197"/>
      <c r="N491" s="198"/>
      <c r="O491" s="198"/>
      <c r="P491" s="198"/>
      <c r="Q491" s="198"/>
      <c r="R491" s="198"/>
      <c r="S491" s="198"/>
      <c r="T491" s="199"/>
      <c r="AT491" s="193" t="s">
        <v>166</v>
      </c>
      <c r="AU491" s="193" t="s">
        <v>93</v>
      </c>
      <c r="AV491" s="14" t="s">
        <v>93</v>
      </c>
      <c r="AW491" s="14" t="s">
        <v>27</v>
      </c>
      <c r="AX491" s="14" t="s">
        <v>72</v>
      </c>
      <c r="AY491" s="193" t="s">
        <v>157</v>
      </c>
    </row>
    <row r="492" spans="1:65" s="13" customFormat="1">
      <c r="B492" s="184"/>
      <c r="D492" s="185" t="s">
        <v>166</v>
      </c>
      <c r="E492" s="186" t="s">
        <v>1</v>
      </c>
      <c r="F492" s="187" t="s">
        <v>202</v>
      </c>
      <c r="H492" s="186" t="s">
        <v>1</v>
      </c>
      <c r="I492" s="188"/>
      <c r="L492" s="184"/>
      <c r="M492" s="189"/>
      <c r="N492" s="190"/>
      <c r="O492" s="190"/>
      <c r="P492" s="190"/>
      <c r="Q492" s="190"/>
      <c r="R492" s="190"/>
      <c r="S492" s="190"/>
      <c r="T492" s="191"/>
      <c r="AT492" s="186" t="s">
        <v>166</v>
      </c>
      <c r="AU492" s="186" t="s">
        <v>93</v>
      </c>
      <c r="AV492" s="13" t="s">
        <v>80</v>
      </c>
      <c r="AW492" s="13" t="s">
        <v>27</v>
      </c>
      <c r="AX492" s="13" t="s">
        <v>72</v>
      </c>
      <c r="AY492" s="186" t="s">
        <v>157</v>
      </c>
    </row>
    <row r="493" spans="1:65" s="14" customFormat="1">
      <c r="B493" s="192"/>
      <c r="D493" s="185" t="s">
        <v>166</v>
      </c>
      <c r="E493" s="193" t="s">
        <v>1</v>
      </c>
      <c r="F493" s="194" t="s">
        <v>453</v>
      </c>
      <c r="H493" s="195">
        <v>5.0149999999999997</v>
      </c>
      <c r="I493" s="196"/>
      <c r="L493" s="192"/>
      <c r="M493" s="197"/>
      <c r="N493" s="198"/>
      <c r="O493" s="198"/>
      <c r="P493" s="198"/>
      <c r="Q493" s="198"/>
      <c r="R493" s="198"/>
      <c r="S493" s="198"/>
      <c r="T493" s="199"/>
      <c r="AT493" s="193" t="s">
        <v>166</v>
      </c>
      <c r="AU493" s="193" t="s">
        <v>93</v>
      </c>
      <c r="AV493" s="14" t="s">
        <v>93</v>
      </c>
      <c r="AW493" s="14" t="s">
        <v>27</v>
      </c>
      <c r="AX493" s="14" t="s">
        <v>72</v>
      </c>
      <c r="AY493" s="193" t="s">
        <v>157</v>
      </c>
    </row>
    <row r="494" spans="1:65" s="13" customFormat="1">
      <c r="B494" s="184"/>
      <c r="D494" s="185" t="s">
        <v>166</v>
      </c>
      <c r="E494" s="186" t="s">
        <v>1</v>
      </c>
      <c r="F494" s="187" t="s">
        <v>206</v>
      </c>
      <c r="H494" s="186" t="s">
        <v>1</v>
      </c>
      <c r="I494" s="188"/>
      <c r="L494" s="184"/>
      <c r="M494" s="189"/>
      <c r="N494" s="190"/>
      <c r="O494" s="190"/>
      <c r="P494" s="190"/>
      <c r="Q494" s="190"/>
      <c r="R494" s="190"/>
      <c r="S494" s="190"/>
      <c r="T494" s="191"/>
      <c r="AT494" s="186" t="s">
        <v>166</v>
      </c>
      <c r="AU494" s="186" t="s">
        <v>93</v>
      </c>
      <c r="AV494" s="13" t="s">
        <v>80</v>
      </c>
      <c r="AW494" s="13" t="s">
        <v>27</v>
      </c>
      <c r="AX494" s="13" t="s">
        <v>72</v>
      </c>
      <c r="AY494" s="186" t="s">
        <v>157</v>
      </c>
    </row>
    <row r="495" spans="1:65" s="14" customFormat="1">
      <c r="B495" s="192"/>
      <c r="D495" s="185" t="s">
        <v>166</v>
      </c>
      <c r="E495" s="193" t="s">
        <v>1</v>
      </c>
      <c r="F495" s="194" t="s">
        <v>454</v>
      </c>
      <c r="H495" s="195">
        <v>3.1269999999999998</v>
      </c>
      <c r="I495" s="196"/>
      <c r="L495" s="192"/>
      <c r="M495" s="197"/>
      <c r="N495" s="198"/>
      <c r="O495" s="198"/>
      <c r="P495" s="198"/>
      <c r="Q495" s="198"/>
      <c r="R495" s="198"/>
      <c r="S495" s="198"/>
      <c r="T495" s="199"/>
      <c r="AT495" s="193" t="s">
        <v>166</v>
      </c>
      <c r="AU495" s="193" t="s">
        <v>93</v>
      </c>
      <c r="AV495" s="14" t="s">
        <v>93</v>
      </c>
      <c r="AW495" s="14" t="s">
        <v>27</v>
      </c>
      <c r="AX495" s="14" t="s">
        <v>72</v>
      </c>
      <c r="AY495" s="193" t="s">
        <v>157</v>
      </c>
    </row>
    <row r="496" spans="1:65" s="15" customFormat="1">
      <c r="B496" s="200"/>
      <c r="D496" s="185" t="s">
        <v>166</v>
      </c>
      <c r="E496" s="201" t="s">
        <v>1</v>
      </c>
      <c r="F496" s="202" t="s">
        <v>173</v>
      </c>
      <c r="H496" s="203">
        <v>16.283999999999999</v>
      </c>
      <c r="I496" s="204"/>
      <c r="L496" s="200"/>
      <c r="M496" s="205"/>
      <c r="N496" s="206"/>
      <c r="O496" s="206"/>
      <c r="P496" s="206"/>
      <c r="Q496" s="206"/>
      <c r="R496" s="206"/>
      <c r="S496" s="206"/>
      <c r="T496" s="207"/>
      <c r="AT496" s="201" t="s">
        <v>166</v>
      </c>
      <c r="AU496" s="201" t="s">
        <v>93</v>
      </c>
      <c r="AV496" s="15" t="s">
        <v>164</v>
      </c>
      <c r="AW496" s="15" t="s">
        <v>27</v>
      </c>
      <c r="AX496" s="15" t="s">
        <v>80</v>
      </c>
      <c r="AY496" s="201" t="s">
        <v>157</v>
      </c>
    </row>
    <row r="497" spans="1:65" s="13" customFormat="1" ht="33.75">
      <c r="B497" s="184"/>
      <c r="D497" s="185" t="s">
        <v>166</v>
      </c>
      <c r="E497" s="186" t="s">
        <v>1</v>
      </c>
      <c r="F497" s="187" t="s">
        <v>455</v>
      </c>
      <c r="H497" s="186" t="s">
        <v>1</v>
      </c>
      <c r="I497" s="188"/>
      <c r="L497" s="184"/>
      <c r="M497" s="189"/>
      <c r="N497" s="190"/>
      <c r="O497" s="190"/>
      <c r="P497" s="190"/>
      <c r="Q497" s="190"/>
      <c r="R497" s="190"/>
      <c r="S497" s="190"/>
      <c r="T497" s="191"/>
      <c r="AT497" s="186" t="s">
        <v>166</v>
      </c>
      <c r="AU497" s="186" t="s">
        <v>93</v>
      </c>
      <c r="AV497" s="13" t="s">
        <v>80</v>
      </c>
      <c r="AW497" s="13" t="s">
        <v>27</v>
      </c>
      <c r="AX497" s="13" t="s">
        <v>72</v>
      </c>
      <c r="AY497" s="186" t="s">
        <v>157</v>
      </c>
    </row>
    <row r="498" spans="1:65" s="2" customFormat="1" ht="37.9" customHeight="1">
      <c r="A498" s="35"/>
      <c r="B498" s="139"/>
      <c r="C498" s="171" t="s">
        <v>456</v>
      </c>
      <c r="D498" s="171" t="s">
        <v>160</v>
      </c>
      <c r="E498" s="172" t="s">
        <v>457</v>
      </c>
      <c r="F498" s="173" t="s">
        <v>458</v>
      </c>
      <c r="G498" s="174" t="s">
        <v>163</v>
      </c>
      <c r="H498" s="175">
        <v>2.11</v>
      </c>
      <c r="I498" s="176"/>
      <c r="J498" s="177">
        <f>ROUND(I498*H498,2)</f>
        <v>0</v>
      </c>
      <c r="K498" s="178"/>
      <c r="L498" s="36"/>
      <c r="M498" s="179" t="s">
        <v>1</v>
      </c>
      <c r="N498" s="180" t="s">
        <v>38</v>
      </c>
      <c r="O498" s="64"/>
      <c r="P498" s="181">
        <f>O498*H498</f>
        <v>0</v>
      </c>
      <c r="Q498" s="181">
        <v>1.218E-2</v>
      </c>
      <c r="R498" s="181">
        <f>Q498*H498</f>
        <v>2.5699799999999998E-2</v>
      </c>
      <c r="S498" s="181">
        <v>0</v>
      </c>
      <c r="T498" s="182">
        <f>S498*H498</f>
        <v>0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183" t="s">
        <v>316</v>
      </c>
      <c r="AT498" s="183" t="s">
        <v>160</v>
      </c>
      <c r="AU498" s="183" t="s">
        <v>93</v>
      </c>
      <c r="AY498" s="18" t="s">
        <v>157</v>
      </c>
      <c r="BE498" s="100">
        <f>IF(N498="základná",J498,0)</f>
        <v>0</v>
      </c>
      <c r="BF498" s="100">
        <f>IF(N498="znížená",J498,0)</f>
        <v>0</v>
      </c>
      <c r="BG498" s="100">
        <f>IF(N498="zákl. prenesená",J498,0)</f>
        <v>0</v>
      </c>
      <c r="BH498" s="100">
        <f>IF(N498="zníž. prenesená",J498,0)</f>
        <v>0</v>
      </c>
      <c r="BI498" s="100">
        <f>IF(N498="nulová",J498,0)</f>
        <v>0</v>
      </c>
      <c r="BJ498" s="18" t="s">
        <v>93</v>
      </c>
      <c r="BK498" s="100">
        <f>ROUND(I498*H498,2)</f>
        <v>0</v>
      </c>
      <c r="BL498" s="18" t="s">
        <v>316</v>
      </c>
      <c r="BM498" s="183" t="s">
        <v>459</v>
      </c>
    </row>
    <row r="499" spans="1:65" s="13" customFormat="1">
      <c r="B499" s="184"/>
      <c r="D499" s="185" t="s">
        <v>166</v>
      </c>
      <c r="E499" s="186" t="s">
        <v>1</v>
      </c>
      <c r="F499" s="187" t="s">
        <v>191</v>
      </c>
      <c r="H499" s="186" t="s">
        <v>1</v>
      </c>
      <c r="I499" s="188"/>
      <c r="L499" s="184"/>
      <c r="M499" s="189"/>
      <c r="N499" s="190"/>
      <c r="O499" s="190"/>
      <c r="P499" s="190"/>
      <c r="Q499" s="190"/>
      <c r="R499" s="190"/>
      <c r="S499" s="190"/>
      <c r="T499" s="191"/>
      <c r="AT499" s="186" t="s">
        <v>166</v>
      </c>
      <c r="AU499" s="186" t="s">
        <v>93</v>
      </c>
      <c r="AV499" s="13" t="s">
        <v>80</v>
      </c>
      <c r="AW499" s="13" t="s">
        <v>27</v>
      </c>
      <c r="AX499" s="13" t="s">
        <v>72</v>
      </c>
      <c r="AY499" s="186" t="s">
        <v>157</v>
      </c>
    </row>
    <row r="500" spans="1:65" s="14" customFormat="1">
      <c r="B500" s="192"/>
      <c r="D500" s="185" t="s">
        <v>166</v>
      </c>
      <c r="E500" s="193" t="s">
        <v>1</v>
      </c>
      <c r="F500" s="194" t="s">
        <v>460</v>
      </c>
      <c r="H500" s="195">
        <v>0.36</v>
      </c>
      <c r="I500" s="196"/>
      <c r="L500" s="192"/>
      <c r="M500" s="197"/>
      <c r="N500" s="198"/>
      <c r="O500" s="198"/>
      <c r="P500" s="198"/>
      <c r="Q500" s="198"/>
      <c r="R500" s="198"/>
      <c r="S500" s="198"/>
      <c r="T500" s="199"/>
      <c r="AT500" s="193" t="s">
        <v>166</v>
      </c>
      <c r="AU500" s="193" t="s">
        <v>93</v>
      </c>
      <c r="AV500" s="14" t="s">
        <v>93</v>
      </c>
      <c r="AW500" s="14" t="s">
        <v>27</v>
      </c>
      <c r="AX500" s="14" t="s">
        <v>72</v>
      </c>
      <c r="AY500" s="193" t="s">
        <v>157</v>
      </c>
    </row>
    <row r="501" spans="1:65" s="14" customFormat="1">
      <c r="B501" s="192"/>
      <c r="D501" s="185" t="s">
        <v>166</v>
      </c>
      <c r="E501" s="193" t="s">
        <v>1</v>
      </c>
      <c r="F501" s="194" t="s">
        <v>461</v>
      </c>
      <c r="H501" s="195">
        <v>0.66</v>
      </c>
      <c r="I501" s="196"/>
      <c r="L501" s="192"/>
      <c r="M501" s="197"/>
      <c r="N501" s="198"/>
      <c r="O501" s="198"/>
      <c r="P501" s="198"/>
      <c r="Q501" s="198"/>
      <c r="R501" s="198"/>
      <c r="S501" s="198"/>
      <c r="T501" s="199"/>
      <c r="AT501" s="193" t="s">
        <v>166</v>
      </c>
      <c r="AU501" s="193" t="s">
        <v>93</v>
      </c>
      <c r="AV501" s="14" t="s">
        <v>93</v>
      </c>
      <c r="AW501" s="14" t="s">
        <v>27</v>
      </c>
      <c r="AX501" s="14" t="s">
        <v>72</v>
      </c>
      <c r="AY501" s="193" t="s">
        <v>157</v>
      </c>
    </row>
    <row r="502" spans="1:65" s="13" customFormat="1">
      <c r="B502" s="184"/>
      <c r="D502" s="185" t="s">
        <v>166</v>
      </c>
      <c r="E502" s="186" t="s">
        <v>1</v>
      </c>
      <c r="F502" s="187" t="s">
        <v>195</v>
      </c>
      <c r="H502" s="186" t="s">
        <v>1</v>
      </c>
      <c r="I502" s="188"/>
      <c r="L502" s="184"/>
      <c r="M502" s="189"/>
      <c r="N502" s="190"/>
      <c r="O502" s="190"/>
      <c r="P502" s="190"/>
      <c r="Q502" s="190"/>
      <c r="R502" s="190"/>
      <c r="S502" s="190"/>
      <c r="T502" s="191"/>
      <c r="AT502" s="186" t="s">
        <v>166</v>
      </c>
      <c r="AU502" s="186" t="s">
        <v>93</v>
      </c>
      <c r="AV502" s="13" t="s">
        <v>80</v>
      </c>
      <c r="AW502" s="13" t="s">
        <v>27</v>
      </c>
      <c r="AX502" s="13" t="s">
        <v>72</v>
      </c>
      <c r="AY502" s="186" t="s">
        <v>157</v>
      </c>
    </row>
    <row r="503" spans="1:65" s="14" customFormat="1">
      <c r="B503" s="192"/>
      <c r="D503" s="185" t="s">
        <v>166</v>
      </c>
      <c r="E503" s="193" t="s">
        <v>1</v>
      </c>
      <c r="F503" s="194" t="s">
        <v>462</v>
      </c>
      <c r="H503" s="195">
        <v>0.39700000000000002</v>
      </c>
      <c r="I503" s="196"/>
      <c r="L503" s="192"/>
      <c r="M503" s="197"/>
      <c r="N503" s="198"/>
      <c r="O503" s="198"/>
      <c r="P503" s="198"/>
      <c r="Q503" s="198"/>
      <c r="R503" s="198"/>
      <c r="S503" s="198"/>
      <c r="T503" s="199"/>
      <c r="AT503" s="193" t="s">
        <v>166</v>
      </c>
      <c r="AU503" s="193" t="s">
        <v>93</v>
      </c>
      <c r="AV503" s="14" t="s">
        <v>93</v>
      </c>
      <c r="AW503" s="14" t="s">
        <v>27</v>
      </c>
      <c r="AX503" s="14" t="s">
        <v>72</v>
      </c>
      <c r="AY503" s="193" t="s">
        <v>157</v>
      </c>
    </row>
    <row r="504" spans="1:65" s="14" customFormat="1">
      <c r="B504" s="192"/>
      <c r="D504" s="185" t="s">
        <v>166</v>
      </c>
      <c r="E504" s="193" t="s">
        <v>1</v>
      </c>
      <c r="F504" s="194" t="s">
        <v>463</v>
      </c>
      <c r="H504" s="195">
        <v>0.69299999999999995</v>
      </c>
      <c r="I504" s="196"/>
      <c r="L504" s="192"/>
      <c r="M504" s="197"/>
      <c r="N504" s="198"/>
      <c r="O504" s="198"/>
      <c r="P504" s="198"/>
      <c r="Q504" s="198"/>
      <c r="R504" s="198"/>
      <c r="S504" s="198"/>
      <c r="T504" s="199"/>
      <c r="AT504" s="193" t="s">
        <v>166</v>
      </c>
      <c r="AU504" s="193" t="s">
        <v>93</v>
      </c>
      <c r="AV504" s="14" t="s">
        <v>93</v>
      </c>
      <c r="AW504" s="14" t="s">
        <v>27</v>
      </c>
      <c r="AX504" s="14" t="s">
        <v>72</v>
      </c>
      <c r="AY504" s="193" t="s">
        <v>157</v>
      </c>
    </row>
    <row r="505" spans="1:65" s="15" customFormat="1">
      <c r="B505" s="200"/>
      <c r="D505" s="185" t="s">
        <v>166</v>
      </c>
      <c r="E505" s="201" t="s">
        <v>106</v>
      </c>
      <c r="F505" s="202" t="s">
        <v>173</v>
      </c>
      <c r="H505" s="203">
        <v>2.11</v>
      </c>
      <c r="I505" s="204"/>
      <c r="L505" s="200"/>
      <c r="M505" s="205"/>
      <c r="N505" s="206"/>
      <c r="O505" s="206"/>
      <c r="P505" s="206"/>
      <c r="Q505" s="206"/>
      <c r="R505" s="206"/>
      <c r="S505" s="206"/>
      <c r="T505" s="207"/>
      <c r="AT505" s="201" t="s">
        <v>166</v>
      </c>
      <c r="AU505" s="201" t="s">
        <v>93</v>
      </c>
      <c r="AV505" s="15" t="s">
        <v>164</v>
      </c>
      <c r="AW505" s="15" t="s">
        <v>27</v>
      </c>
      <c r="AX505" s="15" t="s">
        <v>80</v>
      </c>
      <c r="AY505" s="201" t="s">
        <v>157</v>
      </c>
    </row>
    <row r="506" spans="1:65" s="13" customFormat="1" ht="33.75">
      <c r="B506" s="184"/>
      <c r="D506" s="185" t="s">
        <v>166</v>
      </c>
      <c r="E506" s="186" t="s">
        <v>1</v>
      </c>
      <c r="F506" s="187" t="s">
        <v>455</v>
      </c>
      <c r="H506" s="186" t="s">
        <v>1</v>
      </c>
      <c r="I506" s="188"/>
      <c r="L506" s="184"/>
      <c r="M506" s="189"/>
      <c r="N506" s="190"/>
      <c r="O506" s="190"/>
      <c r="P506" s="190"/>
      <c r="Q506" s="190"/>
      <c r="R506" s="190"/>
      <c r="S506" s="190"/>
      <c r="T506" s="191"/>
      <c r="AT506" s="186" t="s">
        <v>166</v>
      </c>
      <c r="AU506" s="186" t="s">
        <v>93</v>
      </c>
      <c r="AV506" s="13" t="s">
        <v>80</v>
      </c>
      <c r="AW506" s="13" t="s">
        <v>27</v>
      </c>
      <c r="AX506" s="13" t="s">
        <v>72</v>
      </c>
      <c r="AY506" s="186" t="s">
        <v>157</v>
      </c>
    </row>
    <row r="507" spans="1:65" s="2" customFormat="1" ht="24.2" customHeight="1">
      <c r="A507" s="35"/>
      <c r="B507" s="139"/>
      <c r="C507" s="171" t="s">
        <v>464</v>
      </c>
      <c r="D507" s="171" t="s">
        <v>160</v>
      </c>
      <c r="E507" s="172" t="s">
        <v>465</v>
      </c>
      <c r="F507" s="173" t="s">
        <v>466</v>
      </c>
      <c r="G507" s="174" t="s">
        <v>319</v>
      </c>
      <c r="H507" s="175">
        <v>3</v>
      </c>
      <c r="I507" s="176"/>
      <c r="J507" s="177">
        <f>ROUND(I507*H507,2)</f>
        <v>0</v>
      </c>
      <c r="K507" s="178"/>
      <c r="L507" s="36"/>
      <c r="M507" s="179" t="s">
        <v>1</v>
      </c>
      <c r="N507" s="180" t="s">
        <v>38</v>
      </c>
      <c r="O507" s="64"/>
      <c r="P507" s="181">
        <f>O507*H507</f>
        <v>0</v>
      </c>
      <c r="Q507" s="181">
        <v>1.2E-4</v>
      </c>
      <c r="R507" s="181">
        <f>Q507*H507</f>
        <v>3.6000000000000002E-4</v>
      </c>
      <c r="S507" s="181">
        <v>0</v>
      </c>
      <c r="T507" s="182">
        <f>S507*H507</f>
        <v>0</v>
      </c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R507" s="183" t="s">
        <v>316</v>
      </c>
      <c r="AT507" s="183" t="s">
        <v>160</v>
      </c>
      <c r="AU507" s="183" t="s">
        <v>93</v>
      </c>
      <c r="AY507" s="18" t="s">
        <v>157</v>
      </c>
      <c r="BE507" s="100">
        <f>IF(N507="základná",J507,0)</f>
        <v>0</v>
      </c>
      <c r="BF507" s="100">
        <f>IF(N507="znížená",J507,0)</f>
        <v>0</v>
      </c>
      <c r="BG507" s="100">
        <f>IF(N507="zákl. prenesená",J507,0)</f>
        <v>0</v>
      </c>
      <c r="BH507" s="100">
        <f>IF(N507="zníž. prenesená",J507,0)</f>
        <v>0</v>
      </c>
      <c r="BI507" s="100">
        <f>IF(N507="nulová",J507,0)</f>
        <v>0</v>
      </c>
      <c r="BJ507" s="18" t="s">
        <v>93</v>
      </c>
      <c r="BK507" s="100">
        <f>ROUND(I507*H507,2)</f>
        <v>0</v>
      </c>
      <c r="BL507" s="18" t="s">
        <v>316</v>
      </c>
      <c r="BM507" s="183" t="s">
        <v>467</v>
      </c>
    </row>
    <row r="508" spans="1:65" s="2" customFormat="1" ht="24.2" customHeight="1">
      <c r="A508" s="35"/>
      <c r="B508" s="139"/>
      <c r="C508" s="217" t="s">
        <v>468</v>
      </c>
      <c r="D508" s="217" t="s">
        <v>469</v>
      </c>
      <c r="E508" s="218" t="s">
        <v>470</v>
      </c>
      <c r="F508" s="219" t="s">
        <v>471</v>
      </c>
      <c r="G508" s="220" t="s">
        <v>319</v>
      </c>
      <c r="H508" s="221">
        <v>3</v>
      </c>
      <c r="I508" s="222"/>
      <c r="J508" s="223">
        <f>ROUND(I508*H508,2)</f>
        <v>0</v>
      </c>
      <c r="K508" s="224"/>
      <c r="L508" s="225"/>
      <c r="M508" s="226" t="s">
        <v>1</v>
      </c>
      <c r="N508" s="227" t="s">
        <v>38</v>
      </c>
      <c r="O508" s="64"/>
      <c r="P508" s="181">
        <f>O508*H508</f>
        <v>0</v>
      </c>
      <c r="Q508" s="181">
        <v>1.4E-3</v>
      </c>
      <c r="R508" s="181">
        <f>Q508*H508</f>
        <v>4.1999999999999997E-3</v>
      </c>
      <c r="S508" s="181">
        <v>0</v>
      </c>
      <c r="T508" s="182">
        <f>S508*H508</f>
        <v>0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183" t="s">
        <v>431</v>
      </c>
      <c r="AT508" s="183" t="s">
        <v>469</v>
      </c>
      <c r="AU508" s="183" t="s">
        <v>93</v>
      </c>
      <c r="AY508" s="18" t="s">
        <v>157</v>
      </c>
      <c r="BE508" s="100">
        <f>IF(N508="základná",J508,0)</f>
        <v>0</v>
      </c>
      <c r="BF508" s="100">
        <f>IF(N508="znížená",J508,0)</f>
        <v>0</v>
      </c>
      <c r="BG508" s="100">
        <f>IF(N508="zákl. prenesená",J508,0)</f>
        <v>0</v>
      </c>
      <c r="BH508" s="100">
        <f>IF(N508="zníž. prenesená",J508,0)</f>
        <v>0</v>
      </c>
      <c r="BI508" s="100">
        <f>IF(N508="nulová",J508,0)</f>
        <v>0</v>
      </c>
      <c r="BJ508" s="18" t="s">
        <v>93</v>
      </c>
      <c r="BK508" s="100">
        <f>ROUND(I508*H508,2)</f>
        <v>0</v>
      </c>
      <c r="BL508" s="18" t="s">
        <v>316</v>
      </c>
      <c r="BM508" s="183" t="s">
        <v>472</v>
      </c>
    </row>
    <row r="509" spans="1:65" s="2" customFormat="1" ht="24.2" customHeight="1">
      <c r="A509" s="35"/>
      <c r="B509" s="139"/>
      <c r="C509" s="171" t="s">
        <v>473</v>
      </c>
      <c r="D509" s="171" t="s">
        <v>160</v>
      </c>
      <c r="E509" s="172" t="s">
        <v>474</v>
      </c>
      <c r="F509" s="173" t="s">
        <v>475</v>
      </c>
      <c r="G509" s="174" t="s">
        <v>427</v>
      </c>
      <c r="H509" s="216"/>
      <c r="I509" s="176"/>
      <c r="J509" s="177">
        <f>ROUND(I509*H509,2)</f>
        <v>0</v>
      </c>
      <c r="K509" s="178"/>
      <c r="L509" s="36"/>
      <c r="M509" s="179" t="s">
        <v>1</v>
      </c>
      <c r="N509" s="180" t="s">
        <v>38</v>
      </c>
      <c r="O509" s="64"/>
      <c r="P509" s="181">
        <f>O509*H509</f>
        <v>0</v>
      </c>
      <c r="Q509" s="181">
        <v>0</v>
      </c>
      <c r="R509" s="181">
        <f>Q509*H509</f>
        <v>0</v>
      </c>
      <c r="S509" s="181">
        <v>0</v>
      </c>
      <c r="T509" s="182">
        <f>S509*H509</f>
        <v>0</v>
      </c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R509" s="183" t="s">
        <v>316</v>
      </c>
      <c r="AT509" s="183" t="s">
        <v>160</v>
      </c>
      <c r="AU509" s="183" t="s">
        <v>93</v>
      </c>
      <c r="AY509" s="18" t="s">
        <v>157</v>
      </c>
      <c r="BE509" s="100">
        <f>IF(N509="základná",J509,0)</f>
        <v>0</v>
      </c>
      <c r="BF509" s="100">
        <f>IF(N509="znížená",J509,0)</f>
        <v>0</v>
      </c>
      <c r="BG509" s="100">
        <f>IF(N509="zákl. prenesená",J509,0)</f>
        <v>0</v>
      </c>
      <c r="BH509" s="100">
        <f>IF(N509="zníž. prenesená",J509,0)</f>
        <v>0</v>
      </c>
      <c r="BI509" s="100">
        <f>IF(N509="nulová",J509,0)</f>
        <v>0</v>
      </c>
      <c r="BJ509" s="18" t="s">
        <v>93</v>
      </c>
      <c r="BK509" s="100">
        <f>ROUND(I509*H509,2)</f>
        <v>0</v>
      </c>
      <c r="BL509" s="18" t="s">
        <v>316</v>
      </c>
      <c r="BM509" s="183" t="s">
        <v>476</v>
      </c>
    </row>
    <row r="510" spans="1:65" s="12" customFormat="1" ht="22.9" customHeight="1">
      <c r="B510" s="158"/>
      <c r="D510" s="159" t="s">
        <v>71</v>
      </c>
      <c r="E510" s="169" t="s">
        <v>477</v>
      </c>
      <c r="F510" s="169" t="s">
        <v>478</v>
      </c>
      <c r="I510" s="161"/>
      <c r="J510" s="170">
        <f>BK510</f>
        <v>0</v>
      </c>
      <c r="L510" s="158"/>
      <c r="M510" s="163"/>
      <c r="N510" s="164"/>
      <c r="O510" s="164"/>
      <c r="P510" s="165">
        <f>SUM(P511:P519)</f>
        <v>0</v>
      </c>
      <c r="Q510" s="164"/>
      <c r="R510" s="165">
        <f>SUM(R511:R519)</f>
        <v>1.2000000000000001E-3</v>
      </c>
      <c r="S510" s="164"/>
      <c r="T510" s="166">
        <f>SUM(T511:T519)</f>
        <v>0.10000500000000001</v>
      </c>
      <c r="AR510" s="159" t="s">
        <v>93</v>
      </c>
      <c r="AT510" s="167" t="s">
        <v>71</v>
      </c>
      <c r="AU510" s="167" t="s">
        <v>80</v>
      </c>
      <c r="AY510" s="159" t="s">
        <v>157</v>
      </c>
      <c r="BK510" s="168">
        <f>SUM(BK511:BK519)</f>
        <v>0</v>
      </c>
    </row>
    <row r="511" spans="1:65" s="2" customFormat="1" ht="21.75" customHeight="1">
      <c r="A511" s="35"/>
      <c r="B511" s="139"/>
      <c r="C511" s="171" t="s">
        <v>479</v>
      </c>
      <c r="D511" s="171" t="s">
        <v>160</v>
      </c>
      <c r="E511" s="172" t="s">
        <v>480</v>
      </c>
      <c r="F511" s="173" t="s">
        <v>481</v>
      </c>
      <c r="G511" s="174" t="s">
        <v>163</v>
      </c>
      <c r="H511" s="175">
        <v>5.9</v>
      </c>
      <c r="I511" s="176"/>
      <c r="J511" s="177">
        <f>ROUND(I511*H511,2)</f>
        <v>0</v>
      </c>
      <c r="K511" s="178"/>
      <c r="L511" s="36"/>
      <c r="M511" s="179" t="s">
        <v>1</v>
      </c>
      <c r="N511" s="180" t="s">
        <v>38</v>
      </c>
      <c r="O511" s="64"/>
      <c r="P511" s="181">
        <f>O511*H511</f>
        <v>0</v>
      </c>
      <c r="Q511" s="181">
        <v>0</v>
      </c>
      <c r="R511" s="181">
        <f>Q511*H511</f>
        <v>0</v>
      </c>
      <c r="S511" s="181">
        <v>1.695E-2</v>
      </c>
      <c r="T511" s="182">
        <f>S511*H511</f>
        <v>0.10000500000000001</v>
      </c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R511" s="183" t="s">
        <v>316</v>
      </c>
      <c r="AT511" s="183" t="s">
        <v>160</v>
      </c>
      <c r="AU511" s="183" t="s">
        <v>93</v>
      </c>
      <c r="AY511" s="18" t="s">
        <v>157</v>
      </c>
      <c r="BE511" s="100">
        <f>IF(N511="základná",J511,0)</f>
        <v>0</v>
      </c>
      <c r="BF511" s="100">
        <f>IF(N511="znížená",J511,0)</f>
        <v>0</v>
      </c>
      <c r="BG511" s="100">
        <f>IF(N511="zákl. prenesená",J511,0)</f>
        <v>0</v>
      </c>
      <c r="BH511" s="100">
        <f>IF(N511="zníž. prenesená",J511,0)</f>
        <v>0</v>
      </c>
      <c r="BI511" s="100">
        <f>IF(N511="nulová",J511,0)</f>
        <v>0</v>
      </c>
      <c r="BJ511" s="18" t="s">
        <v>93</v>
      </c>
      <c r="BK511" s="100">
        <f>ROUND(I511*H511,2)</f>
        <v>0</v>
      </c>
      <c r="BL511" s="18" t="s">
        <v>316</v>
      </c>
      <c r="BM511" s="183" t="s">
        <v>482</v>
      </c>
    </row>
    <row r="512" spans="1:65" s="13" customFormat="1">
      <c r="B512" s="184"/>
      <c r="D512" s="185" t="s">
        <v>166</v>
      </c>
      <c r="E512" s="186" t="s">
        <v>1</v>
      </c>
      <c r="F512" s="187" t="s">
        <v>483</v>
      </c>
      <c r="H512" s="186" t="s">
        <v>1</v>
      </c>
      <c r="I512" s="188"/>
      <c r="L512" s="184"/>
      <c r="M512" s="189"/>
      <c r="N512" s="190"/>
      <c r="O512" s="190"/>
      <c r="P512" s="190"/>
      <c r="Q512" s="190"/>
      <c r="R512" s="190"/>
      <c r="S512" s="190"/>
      <c r="T512" s="191"/>
      <c r="AT512" s="186" t="s">
        <v>166</v>
      </c>
      <c r="AU512" s="186" t="s">
        <v>93</v>
      </c>
      <c r="AV512" s="13" t="s">
        <v>80</v>
      </c>
      <c r="AW512" s="13" t="s">
        <v>27</v>
      </c>
      <c r="AX512" s="13" t="s">
        <v>72</v>
      </c>
      <c r="AY512" s="186" t="s">
        <v>157</v>
      </c>
    </row>
    <row r="513" spans="1:65" s="14" customFormat="1">
      <c r="B513" s="192"/>
      <c r="D513" s="185" t="s">
        <v>166</v>
      </c>
      <c r="E513" s="193" t="s">
        <v>1</v>
      </c>
      <c r="F513" s="194" t="s">
        <v>484</v>
      </c>
      <c r="H513" s="195">
        <v>5.9</v>
      </c>
      <c r="I513" s="196"/>
      <c r="L513" s="192"/>
      <c r="M513" s="197"/>
      <c r="N513" s="198"/>
      <c r="O513" s="198"/>
      <c r="P513" s="198"/>
      <c r="Q513" s="198"/>
      <c r="R513" s="198"/>
      <c r="S513" s="198"/>
      <c r="T513" s="199"/>
      <c r="AT513" s="193" t="s">
        <v>166</v>
      </c>
      <c r="AU513" s="193" t="s">
        <v>93</v>
      </c>
      <c r="AV513" s="14" t="s">
        <v>93</v>
      </c>
      <c r="AW513" s="14" t="s">
        <v>27</v>
      </c>
      <c r="AX513" s="14" t="s">
        <v>72</v>
      </c>
      <c r="AY513" s="193" t="s">
        <v>157</v>
      </c>
    </row>
    <row r="514" spans="1:65" s="15" customFormat="1">
      <c r="B514" s="200"/>
      <c r="D514" s="185" t="s">
        <v>166</v>
      </c>
      <c r="E514" s="201" t="s">
        <v>1</v>
      </c>
      <c r="F514" s="202" t="s">
        <v>173</v>
      </c>
      <c r="H514" s="203">
        <v>5.9</v>
      </c>
      <c r="I514" s="204"/>
      <c r="L514" s="200"/>
      <c r="M514" s="205"/>
      <c r="N514" s="206"/>
      <c r="O514" s="206"/>
      <c r="P514" s="206"/>
      <c r="Q514" s="206"/>
      <c r="R514" s="206"/>
      <c r="S514" s="206"/>
      <c r="T514" s="207"/>
      <c r="AT514" s="201" t="s">
        <v>166</v>
      </c>
      <c r="AU514" s="201" t="s">
        <v>93</v>
      </c>
      <c r="AV514" s="15" t="s">
        <v>164</v>
      </c>
      <c r="AW514" s="15" t="s">
        <v>27</v>
      </c>
      <c r="AX514" s="15" t="s">
        <v>80</v>
      </c>
      <c r="AY514" s="201" t="s">
        <v>157</v>
      </c>
    </row>
    <row r="515" spans="1:65" s="2" customFormat="1" ht="62.65" customHeight="1">
      <c r="A515" s="35"/>
      <c r="B515" s="139"/>
      <c r="C515" s="171" t="s">
        <v>485</v>
      </c>
      <c r="D515" s="171" t="s">
        <v>160</v>
      </c>
      <c r="E515" s="172" t="s">
        <v>486</v>
      </c>
      <c r="F515" s="173" t="s">
        <v>487</v>
      </c>
      <c r="G515" s="174" t="s">
        <v>319</v>
      </c>
      <c r="H515" s="175">
        <v>6</v>
      </c>
      <c r="I515" s="176"/>
      <c r="J515" s="177">
        <f>ROUND(I515*H515,2)</f>
        <v>0</v>
      </c>
      <c r="K515" s="178"/>
      <c r="L515" s="36"/>
      <c r="M515" s="179" t="s">
        <v>1</v>
      </c>
      <c r="N515" s="180" t="s">
        <v>38</v>
      </c>
      <c r="O515" s="64"/>
      <c r="P515" s="181">
        <f>O515*H515</f>
        <v>0</v>
      </c>
      <c r="Q515" s="181">
        <v>6.0000000000000002E-5</v>
      </c>
      <c r="R515" s="181">
        <f>Q515*H515</f>
        <v>3.6000000000000002E-4</v>
      </c>
      <c r="S515" s="181">
        <v>0</v>
      </c>
      <c r="T515" s="182">
        <f>S515*H515</f>
        <v>0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R515" s="183" t="s">
        <v>316</v>
      </c>
      <c r="AT515" s="183" t="s">
        <v>160</v>
      </c>
      <c r="AU515" s="183" t="s">
        <v>93</v>
      </c>
      <c r="AY515" s="18" t="s">
        <v>157</v>
      </c>
      <c r="BE515" s="100">
        <f>IF(N515="základná",J515,0)</f>
        <v>0</v>
      </c>
      <c r="BF515" s="100">
        <f>IF(N515="znížená",J515,0)</f>
        <v>0</v>
      </c>
      <c r="BG515" s="100">
        <f>IF(N515="zákl. prenesená",J515,0)</f>
        <v>0</v>
      </c>
      <c r="BH515" s="100">
        <f>IF(N515="zníž. prenesená",J515,0)</f>
        <v>0</v>
      </c>
      <c r="BI515" s="100">
        <f>IF(N515="nulová",J515,0)</f>
        <v>0</v>
      </c>
      <c r="BJ515" s="18" t="s">
        <v>93</v>
      </c>
      <c r="BK515" s="100">
        <f>ROUND(I515*H515,2)</f>
        <v>0</v>
      </c>
      <c r="BL515" s="18" t="s">
        <v>316</v>
      </c>
      <c r="BM515" s="183" t="s">
        <v>488</v>
      </c>
    </row>
    <row r="516" spans="1:65" s="2" customFormat="1" ht="62.65" customHeight="1">
      <c r="A516" s="35"/>
      <c r="B516" s="139"/>
      <c r="C516" s="171" t="s">
        <v>489</v>
      </c>
      <c r="D516" s="171" t="s">
        <v>160</v>
      </c>
      <c r="E516" s="172" t="s">
        <v>490</v>
      </c>
      <c r="F516" s="173" t="s">
        <v>491</v>
      </c>
      <c r="G516" s="174" t="s">
        <v>319</v>
      </c>
      <c r="H516" s="175">
        <v>4</v>
      </c>
      <c r="I516" s="176"/>
      <c r="J516" s="177">
        <f>ROUND(I516*H516,2)</f>
        <v>0</v>
      </c>
      <c r="K516" s="178"/>
      <c r="L516" s="36"/>
      <c r="M516" s="179" t="s">
        <v>1</v>
      </c>
      <c r="N516" s="180" t="s">
        <v>38</v>
      </c>
      <c r="O516" s="64"/>
      <c r="P516" s="181">
        <f>O516*H516</f>
        <v>0</v>
      </c>
      <c r="Q516" s="181">
        <v>6.0000000000000002E-5</v>
      </c>
      <c r="R516" s="181">
        <f>Q516*H516</f>
        <v>2.4000000000000001E-4</v>
      </c>
      <c r="S516" s="181">
        <v>0</v>
      </c>
      <c r="T516" s="182">
        <f>S516*H516</f>
        <v>0</v>
      </c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R516" s="183" t="s">
        <v>316</v>
      </c>
      <c r="AT516" s="183" t="s">
        <v>160</v>
      </c>
      <c r="AU516" s="183" t="s">
        <v>93</v>
      </c>
      <c r="AY516" s="18" t="s">
        <v>157</v>
      </c>
      <c r="BE516" s="100">
        <f>IF(N516="základná",J516,0)</f>
        <v>0</v>
      </c>
      <c r="BF516" s="100">
        <f>IF(N516="znížená",J516,0)</f>
        <v>0</v>
      </c>
      <c r="BG516" s="100">
        <f>IF(N516="zákl. prenesená",J516,0)</f>
        <v>0</v>
      </c>
      <c r="BH516" s="100">
        <f>IF(N516="zníž. prenesená",J516,0)</f>
        <v>0</v>
      </c>
      <c r="BI516" s="100">
        <f>IF(N516="nulová",J516,0)</f>
        <v>0</v>
      </c>
      <c r="BJ516" s="18" t="s">
        <v>93</v>
      </c>
      <c r="BK516" s="100">
        <f>ROUND(I516*H516,2)</f>
        <v>0</v>
      </c>
      <c r="BL516" s="18" t="s">
        <v>316</v>
      </c>
      <c r="BM516" s="183" t="s">
        <v>492</v>
      </c>
    </row>
    <row r="517" spans="1:65" s="2" customFormat="1" ht="62.65" customHeight="1">
      <c r="A517" s="35"/>
      <c r="B517" s="139"/>
      <c r="C517" s="171" t="s">
        <v>493</v>
      </c>
      <c r="D517" s="171" t="s">
        <v>160</v>
      </c>
      <c r="E517" s="172" t="s">
        <v>494</v>
      </c>
      <c r="F517" s="173" t="s">
        <v>495</v>
      </c>
      <c r="G517" s="174" t="s">
        <v>319</v>
      </c>
      <c r="H517" s="175">
        <v>4</v>
      </c>
      <c r="I517" s="176"/>
      <c r="J517" s="177">
        <f>ROUND(I517*H517,2)</f>
        <v>0</v>
      </c>
      <c r="K517" s="178"/>
      <c r="L517" s="36"/>
      <c r="M517" s="179" t="s">
        <v>1</v>
      </c>
      <c r="N517" s="180" t="s">
        <v>38</v>
      </c>
      <c r="O517" s="64"/>
      <c r="P517" s="181">
        <f>O517*H517</f>
        <v>0</v>
      </c>
      <c r="Q517" s="181">
        <v>6.0000000000000002E-5</v>
      </c>
      <c r="R517" s="181">
        <f>Q517*H517</f>
        <v>2.4000000000000001E-4</v>
      </c>
      <c r="S517" s="181">
        <v>0</v>
      </c>
      <c r="T517" s="182">
        <f>S517*H517</f>
        <v>0</v>
      </c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R517" s="183" t="s">
        <v>316</v>
      </c>
      <c r="AT517" s="183" t="s">
        <v>160</v>
      </c>
      <c r="AU517" s="183" t="s">
        <v>93</v>
      </c>
      <c r="AY517" s="18" t="s">
        <v>157</v>
      </c>
      <c r="BE517" s="100">
        <f>IF(N517="základná",J517,0)</f>
        <v>0</v>
      </c>
      <c r="BF517" s="100">
        <f>IF(N517="znížená",J517,0)</f>
        <v>0</v>
      </c>
      <c r="BG517" s="100">
        <f>IF(N517="zákl. prenesená",J517,0)</f>
        <v>0</v>
      </c>
      <c r="BH517" s="100">
        <f>IF(N517="zníž. prenesená",J517,0)</f>
        <v>0</v>
      </c>
      <c r="BI517" s="100">
        <f>IF(N517="nulová",J517,0)</f>
        <v>0</v>
      </c>
      <c r="BJ517" s="18" t="s">
        <v>93</v>
      </c>
      <c r="BK517" s="100">
        <f>ROUND(I517*H517,2)</f>
        <v>0</v>
      </c>
      <c r="BL517" s="18" t="s">
        <v>316</v>
      </c>
      <c r="BM517" s="183" t="s">
        <v>496</v>
      </c>
    </row>
    <row r="518" spans="1:65" s="2" customFormat="1" ht="62.65" customHeight="1">
      <c r="A518" s="35"/>
      <c r="B518" s="139"/>
      <c r="C518" s="171" t="s">
        <v>497</v>
      </c>
      <c r="D518" s="171" t="s">
        <v>160</v>
      </c>
      <c r="E518" s="172" t="s">
        <v>498</v>
      </c>
      <c r="F518" s="173" t="s">
        <v>499</v>
      </c>
      <c r="G518" s="174" t="s">
        <v>319</v>
      </c>
      <c r="H518" s="175">
        <v>6</v>
      </c>
      <c r="I518" s="176"/>
      <c r="J518" s="177">
        <f>ROUND(I518*H518,2)</f>
        <v>0</v>
      </c>
      <c r="K518" s="178"/>
      <c r="L518" s="36"/>
      <c r="M518" s="179" t="s">
        <v>1</v>
      </c>
      <c r="N518" s="180" t="s">
        <v>38</v>
      </c>
      <c r="O518" s="64"/>
      <c r="P518" s="181">
        <f>O518*H518</f>
        <v>0</v>
      </c>
      <c r="Q518" s="181">
        <v>6.0000000000000002E-5</v>
      </c>
      <c r="R518" s="181">
        <f>Q518*H518</f>
        <v>3.6000000000000002E-4</v>
      </c>
      <c r="S518" s="181">
        <v>0</v>
      </c>
      <c r="T518" s="182">
        <f>S518*H518</f>
        <v>0</v>
      </c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R518" s="183" t="s">
        <v>316</v>
      </c>
      <c r="AT518" s="183" t="s">
        <v>160</v>
      </c>
      <c r="AU518" s="183" t="s">
        <v>93</v>
      </c>
      <c r="AY518" s="18" t="s">
        <v>157</v>
      </c>
      <c r="BE518" s="100">
        <f>IF(N518="základná",J518,0)</f>
        <v>0</v>
      </c>
      <c r="BF518" s="100">
        <f>IF(N518="znížená",J518,0)</f>
        <v>0</v>
      </c>
      <c r="BG518" s="100">
        <f>IF(N518="zákl. prenesená",J518,0)</f>
        <v>0</v>
      </c>
      <c r="BH518" s="100">
        <f>IF(N518="zníž. prenesená",J518,0)</f>
        <v>0</v>
      </c>
      <c r="BI518" s="100">
        <f>IF(N518="nulová",J518,0)</f>
        <v>0</v>
      </c>
      <c r="BJ518" s="18" t="s">
        <v>93</v>
      </c>
      <c r="BK518" s="100">
        <f>ROUND(I518*H518,2)</f>
        <v>0</v>
      </c>
      <c r="BL518" s="18" t="s">
        <v>316</v>
      </c>
      <c r="BM518" s="183" t="s">
        <v>500</v>
      </c>
    </row>
    <row r="519" spans="1:65" s="2" customFormat="1" ht="24.2" customHeight="1">
      <c r="A519" s="35"/>
      <c r="B519" s="139"/>
      <c r="C519" s="171" t="s">
        <v>501</v>
      </c>
      <c r="D519" s="171" t="s">
        <v>160</v>
      </c>
      <c r="E519" s="172" t="s">
        <v>502</v>
      </c>
      <c r="F519" s="173" t="s">
        <v>503</v>
      </c>
      <c r="G519" s="174" t="s">
        <v>427</v>
      </c>
      <c r="H519" s="216"/>
      <c r="I519" s="176"/>
      <c r="J519" s="177">
        <f>ROUND(I519*H519,2)</f>
        <v>0</v>
      </c>
      <c r="K519" s="178"/>
      <c r="L519" s="36"/>
      <c r="M519" s="179" t="s">
        <v>1</v>
      </c>
      <c r="N519" s="180" t="s">
        <v>38</v>
      </c>
      <c r="O519" s="64"/>
      <c r="P519" s="181">
        <f>O519*H519</f>
        <v>0</v>
      </c>
      <c r="Q519" s="181">
        <v>0</v>
      </c>
      <c r="R519" s="181">
        <f>Q519*H519</f>
        <v>0</v>
      </c>
      <c r="S519" s="181">
        <v>0</v>
      </c>
      <c r="T519" s="182">
        <f>S519*H519</f>
        <v>0</v>
      </c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R519" s="183" t="s">
        <v>316</v>
      </c>
      <c r="AT519" s="183" t="s">
        <v>160</v>
      </c>
      <c r="AU519" s="183" t="s">
        <v>93</v>
      </c>
      <c r="AY519" s="18" t="s">
        <v>157</v>
      </c>
      <c r="BE519" s="100">
        <f>IF(N519="základná",J519,0)</f>
        <v>0</v>
      </c>
      <c r="BF519" s="100">
        <f>IF(N519="znížená",J519,0)</f>
        <v>0</v>
      </c>
      <c r="BG519" s="100">
        <f>IF(N519="zákl. prenesená",J519,0)</f>
        <v>0</v>
      </c>
      <c r="BH519" s="100">
        <f>IF(N519="zníž. prenesená",J519,0)</f>
        <v>0</v>
      </c>
      <c r="BI519" s="100">
        <f>IF(N519="nulová",J519,0)</f>
        <v>0</v>
      </c>
      <c r="BJ519" s="18" t="s">
        <v>93</v>
      </c>
      <c r="BK519" s="100">
        <f>ROUND(I519*H519,2)</f>
        <v>0</v>
      </c>
      <c r="BL519" s="18" t="s">
        <v>316</v>
      </c>
      <c r="BM519" s="183" t="s">
        <v>504</v>
      </c>
    </row>
    <row r="520" spans="1:65" s="12" customFormat="1" ht="22.9" customHeight="1">
      <c r="B520" s="158"/>
      <c r="D520" s="159" t="s">
        <v>71</v>
      </c>
      <c r="E520" s="169" t="s">
        <v>505</v>
      </c>
      <c r="F520" s="169" t="s">
        <v>506</v>
      </c>
      <c r="I520" s="161"/>
      <c r="J520" s="170">
        <f>BK520</f>
        <v>0</v>
      </c>
      <c r="L520" s="158"/>
      <c r="M520" s="163"/>
      <c r="N520" s="164"/>
      <c r="O520" s="164"/>
      <c r="P520" s="165">
        <f>SUM(P521:P530)</f>
        <v>0</v>
      </c>
      <c r="Q520" s="164"/>
      <c r="R520" s="165">
        <f>SUM(R521:R530)</f>
        <v>1.5791341399999999</v>
      </c>
      <c r="S520" s="164"/>
      <c r="T520" s="166">
        <f>SUM(T521:T530)</f>
        <v>0</v>
      </c>
      <c r="AR520" s="159" t="s">
        <v>93</v>
      </c>
      <c r="AT520" s="167" t="s">
        <v>71</v>
      </c>
      <c r="AU520" s="167" t="s">
        <v>80</v>
      </c>
      <c r="AY520" s="159" t="s">
        <v>157</v>
      </c>
      <c r="BK520" s="168">
        <f>SUM(BK521:BK530)</f>
        <v>0</v>
      </c>
    </row>
    <row r="521" spans="1:65" s="2" customFormat="1" ht="33" customHeight="1">
      <c r="A521" s="35"/>
      <c r="B521" s="139"/>
      <c r="C521" s="171" t="s">
        <v>507</v>
      </c>
      <c r="D521" s="171" t="s">
        <v>160</v>
      </c>
      <c r="E521" s="172" t="s">
        <v>508</v>
      </c>
      <c r="F521" s="173" t="s">
        <v>509</v>
      </c>
      <c r="G521" s="174" t="s">
        <v>163</v>
      </c>
      <c r="H521" s="175">
        <v>71.290000000000006</v>
      </c>
      <c r="I521" s="176"/>
      <c r="J521" s="177">
        <f>ROUND(I521*H521,2)</f>
        <v>0</v>
      </c>
      <c r="K521" s="178"/>
      <c r="L521" s="36"/>
      <c r="M521" s="179" t="s">
        <v>1</v>
      </c>
      <c r="N521" s="180" t="s">
        <v>38</v>
      </c>
      <c r="O521" s="64"/>
      <c r="P521" s="181">
        <f>O521*H521</f>
        <v>0</v>
      </c>
      <c r="Q521" s="181">
        <v>3.7499999999999999E-3</v>
      </c>
      <c r="R521" s="181">
        <f>Q521*H521</f>
        <v>0.26733750000000001</v>
      </c>
      <c r="S521" s="181">
        <v>0</v>
      </c>
      <c r="T521" s="182">
        <f>S521*H521</f>
        <v>0</v>
      </c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R521" s="183" t="s">
        <v>316</v>
      </c>
      <c r="AT521" s="183" t="s">
        <v>160</v>
      </c>
      <c r="AU521" s="183" t="s">
        <v>93</v>
      </c>
      <c r="AY521" s="18" t="s">
        <v>157</v>
      </c>
      <c r="BE521" s="100">
        <f>IF(N521="základná",J521,0)</f>
        <v>0</v>
      </c>
      <c r="BF521" s="100">
        <f>IF(N521="znížená",J521,0)</f>
        <v>0</v>
      </c>
      <c r="BG521" s="100">
        <f>IF(N521="zákl. prenesená",J521,0)</f>
        <v>0</v>
      </c>
      <c r="BH521" s="100">
        <f>IF(N521="zníž. prenesená",J521,0)</f>
        <v>0</v>
      </c>
      <c r="BI521" s="100">
        <f>IF(N521="nulová",J521,0)</f>
        <v>0</v>
      </c>
      <c r="BJ521" s="18" t="s">
        <v>93</v>
      </c>
      <c r="BK521" s="100">
        <f>ROUND(I521*H521,2)</f>
        <v>0</v>
      </c>
      <c r="BL521" s="18" t="s">
        <v>316</v>
      </c>
      <c r="BM521" s="183" t="s">
        <v>510</v>
      </c>
    </row>
    <row r="522" spans="1:65" s="13" customFormat="1">
      <c r="B522" s="184"/>
      <c r="D522" s="185" t="s">
        <v>166</v>
      </c>
      <c r="E522" s="186" t="s">
        <v>1</v>
      </c>
      <c r="F522" s="187" t="s">
        <v>511</v>
      </c>
      <c r="H522" s="186" t="s">
        <v>1</v>
      </c>
      <c r="I522" s="188"/>
      <c r="L522" s="184"/>
      <c r="M522" s="189"/>
      <c r="N522" s="190"/>
      <c r="O522" s="190"/>
      <c r="P522" s="190"/>
      <c r="Q522" s="190"/>
      <c r="R522" s="190"/>
      <c r="S522" s="190"/>
      <c r="T522" s="191"/>
      <c r="AT522" s="186" t="s">
        <v>166</v>
      </c>
      <c r="AU522" s="186" t="s">
        <v>93</v>
      </c>
      <c r="AV522" s="13" t="s">
        <v>80</v>
      </c>
      <c r="AW522" s="13" t="s">
        <v>27</v>
      </c>
      <c r="AX522" s="13" t="s">
        <v>72</v>
      </c>
      <c r="AY522" s="186" t="s">
        <v>157</v>
      </c>
    </row>
    <row r="523" spans="1:65" s="14" customFormat="1">
      <c r="B523" s="192"/>
      <c r="D523" s="185" t="s">
        <v>166</v>
      </c>
      <c r="E523" s="193" t="s">
        <v>1</v>
      </c>
      <c r="F523" s="194" t="s">
        <v>512</v>
      </c>
      <c r="H523" s="195">
        <v>35.17</v>
      </c>
      <c r="I523" s="196"/>
      <c r="L523" s="192"/>
      <c r="M523" s="197"/>
      <c r="N523" s="198"/>
      <c r="O523" s="198"/>
      <c r="P523" s="198"/>
      <c r="Q523" s="198"/>
      <c r="R523" s="198"/>
      <c r="S523" s="198"/>
      <c r="T523" s="199"/>
      <c r="AT523" s="193" t="s">
        <v>166</v>
      </c>
      <c r="AU523" s="193" t="s">
        <v>93</v>
      </c>
      <c r="AV523" s="14" t="s">
        <v>93</v>
      </c>
      <c r="AW523" s="14" t="s">
        <v>27</v>
      </c>
      <c r="AX523" s="14" t="s">
        <v>72</v>
      </c>
      <c r="AY523" s="193" t="s">
        <v>157</v>
      </c>
    </row>
    <row r="524" spans="1:65" s="14" customFormat="1">
      <c r="B524" s="192"/>
      <c r="D524" s="185" t="s">
        <v>166</v>
      </c>
      <c r="E524" s="193" t="s">
        <v>1</v>
      </c>
      <c r="F524" s="194" t="s">
        <v>513</v>
      </c>
      <c r="H524" s="195">
        <v>36.119999999999997</v>
      </c>
      <c r="I524" s="196"/>
      <c r="L524" s="192"/>
      <c r="M524" s="197"/>
      <c r="N524" s="198"/>
      <c r="O524" s="198"/>
      <c r="P524" s="198"/>
      <c r="Q524" s="198"/>
      <c r="R524" s="198"/>
      <c r="S524" s="198"/>
      <c r="T524" s="199"/>
      <c r="AT524" s="193" t="s">
        <v>166</v>
      </c>
      <c r="AU524" s="193" t="s">
        <v>93</v>
      </c>
      <c r="AV524" s="14" t="s">
        <v>93</v>
      </c>
      <c r="AW524" s="14" t="s">
        <v>27</v>
      </c>
      <c r="AX524" s="14" t="s">
        <v>72</v>
      </c>
      <c r="AY524" s="193" t="s">
        <v>157</v>
      </c>
    </row>
    <row r="525" spans="1:65" s="15" customFormat="1">
      <c r="B525" s="200"/>
      <c r="D525" s="185" t="s">
        <v>166</v>
      </c>
      <c r="E525" s="201" t="s">
        <v>91</v>
      </c>
      <c r="F525" s="202" t="s">
        <v>173</v>
      </c>
      <c r="H525" s="203">
        <v>71.290000000000006</v>
      </c>
      <c r="I525" s="204"/>
      <c r="L525" s="200"/>
      <c r="M525" s="205"/>
      <c r="N525" s="206"/>
      <c r="O525" s="206"/>
      <c r="P525" s="206"/>
      <c r="Q525" s="206"/>
      <c r="R525" s="206"/>
      <c r="S525" s="206"/>
      <c r="T525" s="207"/>
      <c r="AT525" s="201" t="s">
        <v>166</v>
      </c>
      <c r="AU525" s="201" t="s">
        <v>93</v>
      </c>
      <c r="AV525" s="15" t="s">
        <v>164</v>
      </c>
      <c r="AW525" s="15" t="s">
        <v>27</v>
      </c>
      <c r="AX525" s="15" t="s">
        <v>80</v>
      </c>
      <c r="AY525" s="201" t="s">
        <v>157</v>
      </c>
    </row>
    <row r="526" spans="1:65" s="13" customFormat="1">
      <c r="B526" s="184"/>
      <c r="D526" s="185" t="s">
        <v>166</v>
      </c>
      <c r="E526" s="186" t="s">
        <v>1</v>
      </c>
      <c r="F526" s="187" t="s">
        <v>514</v>
      </c>
      <c r="H526" s="186" t="s">
        <v>1</v>
      </c>
      <c r="I526" s="188"/>
      <c r="L526" s="184"/>
      <c r="M526" s="189"/>
      <c r="N526" s="190"/>
      <c r="O526" s="190"/>
      <c r="P526" s="190"/>
      <c r="Q526" s="190"/>
      <c r="R526" s="190"/>
      <c r="S526" s="190"/>
      <c r="T526" s="191"/>
      <c r="AT526" s="186" t="s">
        <v>166</v>
      </c>
      <c r="AU526" s="186" t="s">
        <v>93</v>
      </c>
      <c r="AV526" s="13" t="s">
        <v>80</v>
      </c>
      <c r="AW526" s="13" t="s">
        <v>27</v>
      </c>
      <c r="AX526" s="13" t="s">
        <v>72</v>
      </c>
      <c r="AY526" s="186" t="s">
        <v>157</v>
      </c>
    </row>
    <row r="527" spans="1:65" s="2" customFormat="1" ht="21.75" customHeight="1">
      <c r="A527" s="35"/>
      <c r="B527" s="139"/>
      <c r="C527" s="217" t="s">
        <v>515</v>
      </c>
      <c r="D527" s="217" t="s">
        <v>469</v>
      </c>
      <c r="E527" s="218" t="s">
        <v>516</v>
      </c>
      <c r="F527" s="219" t="s">
        <v>517</v>
      </c>
      <c r="G527" s="220" t="s">
        <v>163</v>
      </c>
      <c r="H527" s="221">
        <v>72.715999999999994</v>
      </c>
      <c r="I527" s="222"/>
      <c r="J527" s="223">
        <f>ROUND(I527*H527,2)</f>
        <v>0</v>
      </c>
      <c r="K527" s="224"/>
      <c r="L527" s="225"/>
      <c r="M527" s="226" t="s">
        <v>1</v>
      </c>
      <c r="N527" s="227" t="s">
        <v>38</v>
      </c>
      <c r="O527" s="64"/>
      <c r="P527" s="181">
        <f>O527*H527</f>
        <v>0</v>
      </c>
      <c r="Q527" s="181">
        <v>1.804E-2</v>
      </c>
      <c r="R527" s="181">
        <f>Q527*H527</f>
        <v>1.3117966399999998</v>
      </c>
      <c r="S527" s="181">
        <v>0</v>
      </c>
      <c r="T527" s="182">
        <f>S527*H527</f>
        <v>0</v>
      </c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R527" s="183" t="s">
        <v>431</v>
      </c>
      <c r="AT527" s="183" t="s">
        <v>469</v>
      </c>
      <c r="AU527" s="183" t="s">
        <v>93</v>
      </c>
      <c r="AY527" s="18" t="s">
        <v>157</v>
      </c>
      <c r="BE527" s="100">
        <f>IF(N527="základná",J527,0)</f>
        <v>0</v>
      </c>
      <c r="BF527" s="100">
        <f>IF(N527="znížená",J527,0)</f>
        <v>0</v>
      </c>
      <c r="BG527" s="100">
        <f>IF(N527="zákl. prenesená",J527,0)</f>
        <v>0</v>
      </c>
      <c r="BH527" s="100">
        <f>IF(N527="zníž. prenesená",J527,0)</f>
        <v>0</v>
      </c>
      <c r="BI527" s="100">
        <f>IF(N527="nulová",J527,0)</f>
        <v>0</v>
      </c>
      <c r="BJ527" s="18" t="s">
        <v>93</v>
      </c>
      <c r="BK527" s="100">
        <f>ROUND(I527*H527,2)</f>
        <v>0</v>
      </c>
      <c r="BL527" s="18" t="s">
        <v>316</v>
      </c>
      <c r="BM527" s="183" t="s">
        <v>518</v>
      </c>
    </row>
    <row r="528" spans="1:65" s="14" customFormat="1">
      <c r="B528" s="192"/>
      <c r="D528" s="185" t="s">
        <v>166</v>
      </c>
      <c r="E528" s="193" t="s">
        <v>1</v>
      </c>
      <c r="F528" s="194" t="s">
        <v>519</v>
      </c>
      <c r="H528" s="195">
        <v>72.715999999999994</v>
      </c>
      <c r="I528" s="196"/>
      <c r="L528" s="192"/>
      <c r="M528" s="197"/>
      <c r="N528" s="198"/>
      <c r="O528" s="198"/>
      <c r="P528" s="198"/>
      <c r="Q528" s="198"/>
      <c r="R528" s="198"/>
      <c r="S528" s="198"/>
      <c r="T528" s="199"/>
      <c r="AT528" s="193" t="s">
        <v>166</v>
      </c>
      <c r="AU528" s="193" t="s">
        <v>93</v>
      </c>
      <c r="AV528" s="14" t="s">
        <v>93</v>
      </c>
      <c r="AW528" s="14" t="s">
        <v>27</v>
      </c>
      <c r="AX528" s="14" t="s">
        <v>72</v>
      </c>
      <c r="AY528" s="193" t="s">
        <v>157</v>
      </c>
    </row>
    <row r="529" spans="1:65" s="15" customFormat="1">
      <c r="B529" s="200"/>
      <c r="D529" s="185" t="s">
        <v>166</v>
      </c>
      <c r="E529" s="201" t="s">
        <v>1</v>
      </c>
      <c r="F529" s="202" t="s">
        <v>173</v>
      </c>
      <c r="H529" s="203">
        <v>72.715999999999994</v>
      </c>
      <c r="I529" s="204"/>
      <c r="L529" s="200"/>
      <c r="M529" s="205"/>
      <c r="N529" s="206"/>
      <c r="O529" s="206"/>
      <c r="P529" s="206"/>
      <c r="Q529" s="206"/>
      <c r="R529" s="206"/>
      <c r="S529" s="206"/>
      <c r="T529" s="207"/>
      <c r="AT529" s="201" t="s">
        <v>166</v>
      </c>
      <c r="AU529" s="201" t="s">
        <v>93</v>
      </c>
      <c r="AV529" s="15" t="s">
        <v>164</v>
      </c>
      <c r="AW529" s="15" t="s">
        <v>27</v>
      </c>
      <c r="AX529" s="15" t="s">
        <v>80</v>
      </c>
      <c r="AY529" s="201" t="s">
        <v>157</v>
      </c>
    </row>
    <row r="530" spans="1:65" s="2" customFormat="1" ht="24.2" customHeight="1">
      <c r="A530" s="35"/>
      <c r="B530" s="139"/>
      <c r="C530" s="171" t="s">
        <v>520</v>
      </c>
      <c r="D530" s="171" t="s">
        <v>160</v>
      </c>
      <c r="E530" s="172" t="s">
        <v>521</v>
      </c>
      <c r="F530" s="173" t="s">
        <v>522</v>
      </c>
      <c r="G530" s="174" t="s">
        <v>427</v>
      </c>
      <c r="H530" s="216"/>
      <c r="I530" s="176"/>
      <c r="J530" s="177">
        <f>ROUND(I530*H530,2)</f>
        <v>0</v>
      </c>
      <c r="K530" s="178"/>
      <c r="L530" s="36"/>
      <c r="M530" s="179" t="s">
        <v>1</v>
      </c>
      <c r="N530" s="180" t="s">
        <v>38</v>
      </c>
      <c r="O530" s="64"/>
      <c r="P530" s="181">
        <f>O530*H530</f>
        <v>0</v>
      </c>
      <c r="Q530" s="181">
        <v>0</v>
      </c>
      <c r="R530" s="181">
        <f>Q530*H530</f>
        <v>0</v>
      </c>
      <c r="S530" s="181">
        <v>0</v>
      </c>
      <c r="T530" s="182">
        <f>S530*H530</f>
        <v>0</v>
      </c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R530" s="183" t="s">
        <v>316</v>
      </c>
      <c r="AT530" s="183" t="s">
        <v>160</v>
      </c>
      <c r="AU530" s="183" t="s">
        <v>93</v>
      </c>
      <c r="AY530" s="18" t="s">
        <v>157</v>
      </c>
      <c r="BE530" s="100">
        <f>IF(N530="základná",J530,0)</f>
        <v>0</v>
      </c>
      <c r="BF530" s="100">
        <f>IF(N530="znížená",J530,0)</f>
        <v>0</v>
      </c>
      <c r="BG530" s="100">
        <f>IF(N530="zákl. prenesená",J530,0)</f>
        <v>0</v>
      </c>
      <c r="BH530" s="100">
        <f>IF(N530="zníž. prenesená",J530,0)</f>
        <v>0</v>
      </c>
      <c r="BI530" s="100">
        <f>IF(N530="nulová",J530,0)</f>
        <v>0</v>
      </c>
      <c r="BJ530" s="18" t="s">
        <v>93</v>
      </c>
      <c r="BK530" s="100">
        <f>ROUND(I530*H530,2)</f>
        <v>0</v>
      </c>
      <c r="BL530" s="18" t="s">
        <v>316</v>
      </c>
      <c r="BM530" s="183" t="s">
        <v>523</v>
      </c>
    </row>
    <row r="531" spans="1:65" s="12" customFormat="1" ht="22.9" customHeight="1">
      <c r="B531" s="158"/>
      <c r="D531" s="159" t="s">
        <v>71</v>
      </c>
      <c r="E531" s="169" t="s">
        <v>524</v>
      </c>
      <c r="F531" s="169" t="s">
        <v>525</v>
      </c>
      <c r="I531" s="161"/>
      <c r="J531" s="170">
        <f>BK531</f>
        <v>0</v>
      </c>
      <c r="L531" s="158"/>
      <c r="M531" s="163"/>
      <c r="N531" s="164"/>
      <c r="O531" s="164"/>
      <c r="P531" s="165">
        <f>SUM(P532:P597)</f>
        <v>0</v>
      </c>
      <c r="Q531" s="164"/>
      <c r="R531" s="165">
        <f>SUM(R532:R597)</f>
        <v>5.9065026999999999</v>
      </c>
      <c r="S531" s="164"/>
      <c r="T531" s="166">
        <f>SUM(T532:T597)</f>
        <v>0</v>
      </c>
      <c r="AR531" s="159" t="s">
        <v>93</v>
      </c>
      <c r="AT531" s="167" t="s">
        <v>71</v>
      </c>
      <c r="AU531" s="167" t="s">
        <v>80</v>
      </c>
      <c r="AY531" s="159" t="s">
        <v>157</v>
      </c>
      <c r="BK531" s="168">
        <f>SUM(BK532:BK597)</f>
        <v>0</v>
      </c>
    </row>
    <row r="532" spans="1:65" s="2" customFormat="1" ht="33" customHeight="1">
      <c r="A532" s="35"/>
      <c r="B532" s="139"/>
      <c r="C532" s="171" t="s">
        <v>526</v>
      </c>
      <c r="D532" s="171" t="s">
        <v>160</v>
      </c>
      <c r="E532" s="172" t="s">
        <v>527</v>
      </c>
      <c r="F532" s="173" t="s">
        <v>528</v>
      </c>
      <c r="G532" s="174" t="s">
        <v>163</v>
      </c>
      <c r="H532" s="175">
        <v>248.53800000000001</v>
      </c>
      <c r="I532" s="176"/>
      <c r="J532" s="177">
        <f>ROUND(I532*H532,2)</f>
        <v>0</v>
      </c>
      <c r="K532" s="178"/>
      <c r="L532" s="36"/>
      <c r="M532" s="179" t="s">
        <v>1</v>
      </c>
      <c r="N532" s="180" t="s">
        <v>38</v>
      </c>
      <c r="O532" s="64"/>
      <c r="P532" s="181">
        <f>O532*H532</f>
        <v>0</v>
      </c>
      <c r="Q532" s="181">
        <v>2.65E-3</v>
      </c>
      <c r="R532" s="181">
        <f>Q532*H532</f>
        <v>0.65862569999999998</v>
      </c>
      <c r="S532" s="181">
        <v>0</v>
      </c>
      <c r="T532" s="182">
        <f>S532*H532</f>
        <v>0</v>
      </c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R532" s="183" t="s">
        <v>316</v>
      </c>
      <c r="AT532" s="183" t="s">
        <v>160</v>
      </c>
      <c r="AU532" s="183" t="s">
        <v>93</v>
      </c>
      <c r="AY532" s="18" t="s">
        <v>157</v>
      </c>
      <c r="BE532" s="100">
        <f>IF(N532="základná",J532,0)</f>
        <v>0</v>
      </c>
      <c r="BF532" s="100">
        <f>IF(N532="znížená",J532,0)</f>
        <v>0</v>
      </c>
      <c r="BG532" s="100">
        <f>IF(N532="zákl. prenesená",J532,0)</f>
        <v>0</v>
      </c>
      <c r="BH532" s="100">
        <f>IF(N532="zníž. prenesená",J532,0)</f>
        <v>0</v>
      </c>
      <c r="BI532" s="100">
        <f>IF(N532="nulová",J532,0)</f>
        <v>0</v>
      </c>
      <c r="BJ532" s="18" t="s">
        <v>93</v>
      </c>
      <c r="BK532" s="100">
        <f>ROUND(I532*H532,2)</f>
        <v>0</v>
      </c>
      <c r="BL532" s="18" t="s">
        <v>316</v>
      </c>
      <c r="BM532" s="183" t="s">
        <v>529</v>
      </c>
    </row>
    <row r="533" spans="1:65" s="13" customFormat="1">
      <c r="B533" s="184"/>
      <c r="D533" s="185" t="s">
        <v>166</v>
      </c>
      <c r="E533" s="186" t="s">
        <v>1</v>
      </c>
      <c r="F533" s="187" t="s">
        <v>183</v>
      </c>
      <c r="H533" s="186" t="s">
        <v>1</v>
      </c>
      <c r="I533" s="188"/>
      <c r="L533" s="184"/>
      <c r="M533" s="189"/>
      <c r="N533" s="190"/>
      <c r="O533" s="190"/>
      <c r="P533" s="190"/>
      <c r="Q533" s="190"/>
      <c r="R533" s="190"/>
      <c r="S533" s="190"/>
      <c r="T533" s="191"/>
      <c r="AT533" s="186" t="s">
        <v>166</v>
      </c>
      <c r="AU533" s="186" t="s">
        <v>93</v>
      </c>
      <c r="AV533" s="13" t="s">
        <v>80</v>
      </c>
      <c r="AW533" s="13" t="s">
        <v>27</v>
      </c>
      <c r="AX533" s="13" t="s">
        <v>72</v>
      </c>
      <c r="AY533" s="186" t="s">
        <v>157</v>
      </c>
    </row>
    <row r="534" spans="1:65" s="14" customFormat="1">
      <c r="B534" s="192"/>
      <c r="D534" s="185" t="s">
        <v>166</v>
      </c>
      <c r="E534" s="193" t="s">
        <v>1</v>
      </c>
      <c r="F534" s="194" t="s">
        <v>248</v>
      </c>
      <c r="H534" s="195">
        <v>27.72</v>
      </c>
      <c r="I534" s="196"/>
      <c r="L534" s="192"/>
      <c r="M534" s="197"/>
      <c r="N534" s="198"/>
      <c r="O534" s="198"/>
      <c r="P534" s="198"/>
      <c r="Q534" s="198"/>
      <c r="R534" s="198"/>
      <c r="S534" s="198"/>
      <c r="T534" s="199"/>
      <c r="AT534" s="193" t="s">
        <v>166</v>
      </c>
      <c r="AU534" s="193" t="s">
        <v>93</v>
      </c>
      <c r="AV534" s="14" t="s">
        <v>93</v>
      </c>
      <c r="AW534" s="14" t="s">
        <v>27</v>
      </c>
      <c r="AX534" s="14" t="s">
        <v>72</v>
      </c>
      <c r="AY534" s="193" t="s">
        <v>157</v>
      </c>
    </row>
    <row r="535" spans="1:65" s="14" customFormat="1">
      <c r="B535" s="192"/>
      <c r="D535" s="185" t="s">
        <v>166</v>
      </c>
      <c r="E535" s="193" t="s">
        <v>1</v>
      </c>
      <c r="F535" s="194" t="s">
        <v>249</v>
      </c>
      <c r="H535" s="195">
        <v>1.62</v>
      </c>
      <c r="I535" s="196"/>
      <c r="L535" s="192"/>
      <c r="M535" s="197"/>
      <c r="N535" s="198"/>
      <c r="O535" s="198"/>
      <c r="P535" s="198"/>
      <c r="Q535" s="198"/>
      <c r="R535" s="198"/>
      <c r="S535" s="198"/>
      <c r="T535" s="199"/>
      <c r="AT535" s="193" t="s">
        <v>166</v>
      </c>
      <c r="AU535" s="193" t="s">
        <v>93</v>
      </c>
      <c r="AV535" s="14" t="s">
        <v>93</v>
      </c>
      <c r="AW535" s="14" t="s">
        <v>27</v>
      </c>
      <c r="AX535" s="14" t="s">
        <v>72</v>
      </c>
      <c r="AY535" s="193" t="s">
        <v>157</v>
      </c>
    </row>
    <row r="536" spans="1:65" s="14" customFormat="1">
      <c r="B536" s="192"/>
      <c r="D536" s="185" t="s">
        <v>166</v>
      </c>
      <c r="E536" s="193" t="s">
        <v>1</v>
      </c>
      <c r="F536" s="194" t="s">
        <v>250</v>
      </c>
      <c r="H536" s="195">
        <v>-5.6559999999999997</v>
      </c>
      <c r="I536" s="196"/>
      <c r="L536" s="192"/>
      <c r="M536" s="197"/>
      <c r="N536" s="198"/>
      <c r="O536" s="198"/>
      <c r="P536" s="198"/>
      <c r="Q536" s="198"/>
      <c r="R536" s="198"/>
      <c r="S536" s="198"/>
      <c r="T536" s="199"/>
      <c r="AT536" s="193" t="s">
        <v>166</v>
      </c>
      <c r="AU536" s="193" t="s">
        <v>93</v>
      </c>
      <c r="AV536" s="14" t="s">
        <v>93</v>
      </c>
      <c r="AW536" s="14" t="s">
        <v>27</v>
      </c>
      <c r="AX536" s="14" t="s">
        <v>72</v>
      </c>
      <c r="AY536" s="193" t="s">
        <v>157</v>
      </c>
    </row>
    <row r="537" spans="1:65" s="14" customFormat="1">
      <c r="B537" s="192"/>
      <c r="D537" s="185" t="s">
        <v>166</v>
      </c>
      <c r="E537" s="193" t="s">
        <v>1</v>
      </c>
      <c r="F537" s="194" t="s">
        <v>251</v>
      </c>
      <c r="H537" s="195">
        <v>-1.8180000000000001</v>
      </c>
      <c r="I537" s="196"/>
      <c r="L537" s="192"/>
      <c r="M537" s="197"/>
      <c r="N537" s="198"/>
      <c r="O537" s="198"/>
      <c r="P537" s="198"/>
      <c r="Q537" s="198"/>
      <c r="R537" s="198"/>
      <c r="S537" s="198"/>
      <c r="T537" s="199"/>
      <c r="AT537" s="193" t="s">
        <v>166</v>
      </c>
      <c r="AU537" s="193" t="s">
        <v>93</v>
      </c>
      <c r="AV537" s="14" t="s">
        <v>93</v>
      </c>
      <c r="AW537" s="14" t="s">
        <v>27</v>
      </c>
      <c r="AX537" s="14" t="s">
        <v>72</v>
      </c>
      <c r="AY537" s="193" t="s">
        <v>157</v>
      </c>
    </row>
    <row r="538" spans="1:65" s="14" customFormat="1">
      <c r="B538" s="192"/>
      <c r="D538" s="185" t="s">
        <v>166</v>
      </c>
      <c r="E538" s="193" t="s">
        <v>1</v>
      </c>
      <c r="F538" s="194" t="s">
        <v>225</v>
      </c>
      <c r="H538" s="195">
        <v>2.52</v>
      </c>
      <c r="I538" s="196"/>
      <c r="L538" s="192"/>
      <c r="M538" s="197"/>
      <c r="N538" s="198"/>
      <c r="O538" s="198"/>
      <c r="P538" s="198"/>
      <c r="Q538" s="198"/>
      <c r="R538" s="198"/>
      <c r="S538" s="198"/>
      <c r="T538" s="199"/>
      <c r="AT538" s="193" t="s">
        <v>166</v>
      </c>
      <c r="AU538" s="193" t="s">
        <v>93</v>
      </c>
      <c r="AV538" s="14" t="s">
        <v>93</v>
      </c>
      <c r="AW538" s="14" t="s">
        <v>27</v>
      </c>
      <c r="AX538" s="14" t="s">
        <v>72</v>
      </c>
      <c r="AY538" s="193" t="s">
        <v>157</v>
      </c>
    </row>
    <row r="539" spans="1:65" s="14" customFormat="1">
      <c r="B539" s="192"/>
      <c r="D539" s="185" t="s">
        <v>166</v>
      </c>
      <c r="E539" s="193" t="s">
        <v>1</v>
      </c>
      <c r="F539" s="194" t="s">
        <v>252</v>
      </c>
      <c r="H539" s="195">
        <v>-0.26400000000000001</v>
      </c>
      <c r="I539" s="196"/>
      <c r="L539" s="192"/>
      <c r="M539" s="197"/>
      <c r="N539" s="198"/>
      <c r="O539" s="198"/>
      <c r="P539" s="198"/>
      <c r="Q539" s="198"/>
      <c r="R539" s="198"/>
      <c r="S539" s="198"/>
      <c r="T539" s="199"/>
      <c r="AT539" s="193" t="s">
        <v>166</v>
      </c>
      <c r="AU539" s="193" t="s">
        <v>93</v>
      </c>
      <c r="AV539" s="14" t="s">
        <v>93</v>
      </c>
      <c r="AW539" s="14" t="s">
        <v>27</v>
      </c>
      <c r="AX539" s="14" t="s">
        <v>72</v>
      </c>
      <c r="AY539" s="193" t="s">
        <v>157</v>
      </c>
    </row>
    <row r="540" spans="1:65" s="14" customFormat="1">
      <c r="B540" s="192"/>
      <c r="D540" s="185" t="s">
        <v>166</v>
      </c>
      <c r="E540" s="193" t="s">
        <v>1</v>
      </c>
      <c r="F540" s="194" t="s">
        <v>253</v>
      </c>
      <c r="H540" s="195">
        <v>8.7999999999999995E-2</v>
      </c>
      <c r="I540" s="196"/>
      <c r="L540" s="192"/>
      <c r="M540" s="197"/>
      <c r="N540" s="198"/>
      <c r="O540" s="198"/>
      <c r="P540" s="198"/>
      <c r="Q540" s="198"/>
      <c r="R540" s="198"/>
      <c r="S540" s="198"/>
      <c r="T540" s="199"/>
      <c r="AT540" s="193" t="s">
        <v>166</v>
      </c>
      <c r="AU540" s="193" t="s">
        <v>93</v>
      </c>
      <c r="AV540" s="14" t="s">
        <v>93</v>
      </c>
      <c r="AW540" s="14" t="s">
        <v>27</v>
      </c>
      <c r="AX540" s="14" t="s">
        <v>72</v>
      </c>
      <c r="AY540" s="193" t="s">
        <v>157</v>
      </c>
    </row>
    <row r="541" spans="1:65" s="13" customFormat="1">
      <c r="B541" s="184"/>
      <c r="D541" s="185" t="s">
        <v>166</v>
      </c>
      <c r="E541" s="186" t="s">
        <v>1</v>
      </c>
      <c r="F541" s="187" t="s">
        <v>187</v>
      </c>
      <c r="H541" s="186" t="s">
        <v>1</v>
      </c>
      <c r="I541" s="188"/>
      <c r="L541" s="184"/>
      <c r="M541" s="189"/>
      <c r="N541" s="190"/>
      <c r="O541" s="190"/>
      <c r="P541" s="190"/>
      <c r="Q541" s="190"/>
      <c r="R541" s="190"/>
      <c r="S541" s="190"/>
      <c r="T541" s="191"/>
      <c r="AT541" s="186" t="s">
        <v>166</v>
      </c>
      <c r="AU541" s="186" t="s">
        <v>93</v>
      </c>
      <c r="AV541" s="13" t="s">
        <v>80</v>
      </c>
      <c r="AW541" s="13" t="s">
        <v>27</v>
      </c>
      <c r="AX541" s="13" t="s">
        <v>72</v>
      </c>
      <c r="AY541" s="186" t="s">
        <v>157</v>
      </c>
    </row>
    <row r="542" spans="1:65" s="14" customFormat="1">
      <c r="B542" s="192"/>
      <c r="D542" s="185" t="s">
        <v>166</v>
      </c>
      <c r="E542" s="193" t="s">
        <v>1</v>
      </c>
      <c r="F542" s="194" t="s">
        <v>254</v>
      </c>
      <c r="H542" s="195">
        <v>29.4</v>
      </c>
      <c r="I542" s="196"/>
      <c r="L542" s="192"/>
      <c r="M542" s="197"/>
      <c r="N542" s="198"/>
      <c r="O542" s="198"/>
      <c r="P542" s="198"/>
      <c r="Q542" s="198"/>
      <c r="R542" s="198"/>
      <c r="S542" s="198"/>
      <c r="T542" s="199"/>
      <c r="AT542" s="193" t="s">
        <v>166</v>
      </c>
      <c r="AU542" s="193" t="s">
        <v>93</v>
      </c>
      <c r="AV542" s="14" t="s">
        <v>93</v>
      </c>
      <c r="AW542" s="14" t="s">
        <v>27</v>
      </c>
      <c r="AX542" s="14" t="s">
        <v>72</v>
      </c>
      <c r="AY542" s="193" t="s">
        <v>157</v>
      </c>
    </row>
    <row r="543" spans="1:65" s="14" customFormat="1">
      <c r="B543" s="192"/>
      <c r="D543" s="185" t="s">
        <v>166</v>
      </c>
      <c r="E543" s="193" t="s">
        <v>1</v>
      </c>
      <c r="F543" s="194" t="s">
        <v>255</v>
      </c>
      <c r="H543" s="195">
        <v>-5.4539999999999997</v>
      </c>
      <c r="I543" s="196"/>
      <c r="L543" s="192"/>
      <c r="M543" s="197"/>
      <c r="N543" s="198"/>
      <c r="O543" s="198"/>
      <c r="P543" s="198"/>
      <c r="Q543" s="198"/>
      <c r="R543" s="198"/>
      <c r="S543" s="198"/>
      <c r="T543" s="199"/>
      <c r="AT543" s="193" t="s">
        <v>166</v>
      </c>
      <c r="AU543" s="193" t="s">
        <v>93</v>
      </c>
      <c r="AV543" s="14" t="s">
        <v>93</v>
      </c>
      <c r="AW543" s="14" t="s">
        <v>27</v>
      </c>
      <c r="AX543" s="14" t="s">
        <v>72</v>
      </c>
      <c r="AY543" s="193" t="s">
        <v>157</v>
      </c>
    </row>
    <row r="544" spans="1:65" s="13" customFormat="1">
      <c r="B544" s="184"/>
      <c r="D544" s="185" t="s">
        <v>166</v>
      </c>
      <c r="E544" s="186" t="s">
        <v>1</v>
      </c>
      <c r="F544" s="187" t="s">
        <v>189</v>
      </c>
      <c r="H544" s="186" t="s">
        <v>1</v>
      </c>
      <c r="I544" s="188"/>
      <c r="L544" s="184"/>
      <c r="M544" s="189"/>
      <c r="N544" s="190"/>
      <c r="O544" s="190"/>
      <c r="P544" s="190"/>
      <c r="Q544" s="190"/>
      <c r="R544" s="190"/>
      <c r="S544" s="190"/>
      <c r="T544" s="191"/>
      <c r="AT544" s="186" t="s">
        <v>166</v>
      </c>
      <c r="AU544" s="186" t="s">
        <v>93</v>
      </c>
      <c r="AV544" s="13" t="s">
        <v>80</v>
      </c>
      <c r="AW544" s="13" t="s">
        <v>27</v>
      </c>
      <c r="AX544" s="13" t="s">
        <v>72</v>
      </c>
      <c r="AY544" s="186" t="s">
        <v>157</v>
      </c>
    </row>
    <row r="545" spans="2:51" s="14" customFormat="1">
      <c r="B545" s="192"/>
      <c r="D545" s="185" t="s">
        <v>166</v>
      </c>
      <c r="E545" s="193" t="s">
        <v>1</v>
      </c>
      <c r="F545" s="194" t="s">
        <v>256</v>
      </c>
      <c r="H545" s="195">
        <v>14.7</v>
      </c>
      <c r="I545" s="196"/>
      <c r="L545" s="192"/>
      <c r="M545" s="197"/>
      <c r="N545" s="198"/>
      <c r="O545" s="198"/>
      <c r="P545" s="198"/>
      <c r="Q545" s="198"/>
      <c r="R545" s="198"/>
      <c r="S545" s="198"/>
      <c r="T545" s="199"/>
      <c r="AT545" s="193" t="s">
        <v>166</v>
      </c>
      <c r="AU545" s="193" t="s">
        <v>93</v>
      </c>
      <c r="AV545" s="14" t="s">
        <v>93</v>
      </c>
      <c r="AW545" s="14" t="s">
        <v>27</v>
      </c>
      <c r="AX545" s="14" t="s">
        <v>72</v>
      </c>
      <c r="AY545" s="193" t="s">
        <v>157</v>
      </c>
    </row>
    <row r="546" spans="2:51" s="14" customFormat="1">
      <c r="B546" s="192"/>
      <c r="D546" s="185" t="s">
        <v>166</v>
      </c>
      <c r="E546" s="193" t="s">
        <v>1</v>
      </c>
      <c r="F546" s="194" t="s">
        <v>251</v>
      </c>
      <c r="H546" s="195">
        <v>-1.8180000000000001</v>
      </c>
      <c r="I546" s="196"/>
      <c r="L546" s="192"/>
      <c r="M546" s="197"/>
      <c r="N546" s="198"/>
      <c r="O546" s="198"/>
      <c r="P546" s="198"/>
      <c r="Q546" s="198"/>
      <c r="R546" s="198"/>
      <c r="S546" s="198"/>
      <c r="T546" s="199"/>
      <c r="AT546" s="193" t="s">
        <v>166</v>
      </c>
      <c r="AU546" s="193" t="s">
        <v>93</v>
      </c>
      <c r="AV546" s="14" t="s">
        <v>93</v>
      </c>
      <c r="AW546" s="14" t="s">
        <v>27</v>
      </c>
      <c r="AX546" s="14" t="s">
        <v>72</v>
      </c>
      <c r="AY546" s="193" t="s">
        <v>157</v>
      </c>
    </row>
    <row r="547" spans="2:51" s="13" customFormat="1">
      <c r="B547" s="184"/>
      <c r="D547" s="185" t="s">
        <v>166</v>
      </c>
      <c r="E547" s="186" t="s">
        <v>1</v>
      </c>
      <c r="F547" s="187" t="s">
        <v>191</v>
      </c>
      <c r="H547" s="186" t="s">
        <v>1</v>
      </c>
      <c r="I547" s="188"/>
      <c r="L547" s="184"/>
      <c r="M547" s="189"/>
      <c r="N547" s="190"/>
      <c r="O547" s="190"/>
      <c r="P547" s="190"/>
      <c r="Q547" s="190"/>
      <c r="R547" s="190"/>
      <c r="S547" s="190"/>
      <c r="T547" s="191"/>
      <c r="AT547" s="186" t="s">
        <v>166</v>
      </c>
      <c r="AU547" s="186" t="s">
        <v>93</v>
      </c>
      <c r="AV547" s="13" t="s">
        <v>80</v>
      </c>
      <c r="AW547" s="13" t="s">
        <v>27</v>
      </c>
      <c r="AX547" s="13" t="s">
        <v>72</v>
      </c>
      <c r="AY547" s="186" t="s">
        <v>157</v>
      </c>
    </row>
    <row r="548" spans="2:51" s="14" customFormat="1">
      <c r="B548" s="192"/>
      <c r="D548" s="185" t="s">
        <v>166</v>
      </c>
      <c r="E548" s="193" t="s">
        <v>1</v>
      </c>
      <c r="F548" s="194" t="s">
        <v>257</v>
      </c>
      <c r="H548" s="195">
        <v>49.77</v>
      </c>
      <c r="I548" s="196"/>
      <c r="L548" s="192"/>
      <c r="M548" s="197"/>
      <c r="N548" s="198"/>
      <c r="O548" s="198"/>
      <c r="P548" s="198"/>
      <c r="Q548" s="198"/>
      <c r="R548" s="198"/>
      <c r="S548" s="198"/>
      <c r="T548" s="199"/>
      <c r="AT548" s="193" t="s">
        <v>166</v>
      </c>
      <c r="AU548" s="193" t="s">
        <v>93</v>
      </c>
      <c r="AV548" s="14" t="s">
        <v>93</v>
      </c>
      <c r="AW548" s="14" t="s">
        <v>27</v>
      </c>
      <c r="AX548" s="14" t="s">
        <v>72</v>
      </c>
      <c r="AY548" s="193" t="s">
        <v>157</v>
      </c>
    </row>
    <row r="549" spans="2:51" s="14" customFormat="1">
      <c r="B549" s="192"/>
      <c r="D549" s="185" t="s">
        <v>166</v>
      </c>
      <c r="E549" s="193" t="s">
        <v>1</v>
      </c>
      <c r="F549" s="194" t="s">
        <v>258</v>
      </c>
      <c r="H549" s="195">
        <v>2.8260000000000001</v>
      </c>
      <c r="I549" s="196"/>
      <c r="L549" s="192"/>
      <c r="M549" s="197"/>
      <c r="N549" s="198"/>
      <c r="O549" s="198"/>
      <c r="P549" s="198"/>
      <c r="Q549" s="198"/>
      <c r="R549" s="198"/>
      <c r="S549" s="198"/>
      <c r="T549" s="199"/>
      <c r="AT549" s="193" t="s">
        <v>166</v>
      </c>
      <c r="AU549" s="193" t="s">
        <v>93</v>
      </c>
      <c r="AV549" s="14" t="s">
        <v>93</v>
      </c>
      <c r="AW549" s="14" t="s">
        <v>27</v>
      </c>
      <c r="AX549" s="14" t="s">
        <v>72</v>
      </c>
      <c r="AY549" s="193" t="s">
        <v>157</v>
      </c>
    </row>
    <row r="550" spans="2:51" s="14" customFormat="1">
      <c r="B550" s="192"/>
      <c r="D550" s="185" t="s">
        <v>166</v>
      </c>
      <c r="E550" s="193" t="s">
        <v>1</v>
      </c>
      <c r="F550" s="194" t="s">
        <v>259</v>
      </c>
      <c r="H550" s="195">
        <v>-13.13</v>
      </c>
      <c r="I550" s="196"/>
      <c r="L550" s="192"/>
      <c r="M550" s="197"/>
      <c r="N550" s="198"/>
      <c r="O550" s="198"/>
      <c r="P550" s="198"/>
      <c r="Q550" s="198"/>
      <c r="R550" s="198"/>
      <c r="S550" s="198"/>
      <c r="T550" s="199"/>
      <c r="AT550" s="193" t="s">
        <v>166</v>
      </c>
      <c r="AU550" s="193" t="s">
        <v>93</v>
      </c>
      <c r="AV550" s="14" t="s">
        <v>93</v>
      </c>
      <c r="AW550" s="14" t="s">
        <v>27</v>
      </c>
      <c r="AX550" s="14" t="s">
        <v>72</v>
      </c>
      <c r="AY550" s="193" t="s">
        <v>157</v>
      </c>
    </row>
    <row r="551" spans="2:51" s="14" customFormat="1">
      <c r="B551" s="192"/>
      <c r="D551" s="185" t="s">
        <v>166</v>
      </c>
      <c r="E551" s="193" t="s">
        <v>1</v>
      </c>
      <c r="F551" s="194" t="s">
        <v>260</v>
      </c>
      <c r="H551" s="195">
        <v>-0.252</v>
      </c>
      <c r="I551" s="196"/>
      <c r="L551" s="192"/>
      <c r="M551" s="197"/>
      <c r="N551" s="198"/>
      <c r="O551" s="198"/>
      <c r="P551" s="198"/>
      <c r="Q551" s="198"/>
      <c r="R551" s="198"/>
      <c r="S551" s="198"/>
      <c r="T551" s="199"/>
      <c r="AT551" s="193" t="s">
        <v>166</v>
      </c>
      <c r="AU551" s="193" t="s">
        <v>93</v>
      </c>
      <c r="AV551" s="14" t="s">
        <v>93</v>
      </c>
      <c r="AW551" s="14" t="s">
        <v>27</v>
      </c>
      <c r="AX551" s="14" t="s">
        <v>72</v>
      </c>
      <c r="AY551" s="193" t="s">
        <v>157</v>
      </c>
    </row>
    <row r="552" spans="2:51" s="14" customFormat="1">
      <c r="B552" s="192"/>
      <c r="D552" s="185" t="s">
        <v>166</v>
      </c>
      <c r="E552" s="193" t="s">
        <v>1</v>
      </c>
      <c r="F552" s="194" t="s">
        <v>261</v>
      </c>
      <c r="H552" s="195">
        <v>8.4000000000000005E-2</v>
      </c>
      <c r="I552" s="196"/>
      <c r="L552" s="192"/>
      <c r="M552" s="197"/>
      <c r="N552" s="198"/>
      <c r="O552" s="198"/>
      <c r="P552" s="198"/>
      <c r="Q552" s="198"/>
      <c r="R552" s="198"/>
      <c r="S552" s="198"/>
      <c r="T552" s="199"/>
      <c r="AT552" s="193" t="s">
        <v>166</v>
      </c>
      <c r="AU552" s="193" t="s">
        <v>93</v>
      </c>
      <c r="AV552" s="14" t="s">
        <v>93</v>
      </c>
      <c r="AW552" s="14" t="s">
        <v>27</v>
      </c>
      <c r="AX552" s="14" t="s">
        <v>72</v>
      </c>
      <c r="AY552" s="193" t="s">
        <v>157</v>
      </c>
    </row>
    <row r="553" spans="2:51" s="14" customFormat="1">
      <c r="B553" s="192"/>
      <c r="D553" s="185" t="s">
        <v>166</v>
      </c>
      <c r="E553" s="193" t="s">
        <v>1</v>
      </c>
      <c r="F553" s="194" t="s">
        <v>226</v>
      </c>
      <c r="H553" s="195">
        <v>3.57</v>
      </c>
      <c r="I553" s="196"/>
      <c r="L553" s="192"/>
      <c r="M553" s="197"/>
      <c r="N553" s="198"/>
      <c r="O553" s="198"/>
      <c r="P553" s="198"/>
      <c r="Q553" s="198"/>
      <c r="R553" s="198"/>
      <c r="S553" s="198"/>
      <c r="T553" s="199"/>
      <c r="AT553" s="193" t="s">
        <v>166</v>
      </c>
      <c r="AU553" s="193" t="s">
        <v>93</v>
      </c>
      <c r="AV553" s="14" t="s">
        <v>93</v>
      </c>
      <c r="AW553" s="14" t="s">
        <v>27</v>
      </c>
      <c r="AX553" s="14" t="s">
        <v>72</v>
      </c>
      <c r="AY553" s="193" t="s">
        <v>157</v>
      </c>
    </row>
    <row r="554" spans="2:51" s="14" customFormat="1">
      <c r="B554" s="192"/>
      <c r="D554" s="185" t="s">
        <v>166</v>
      </c>
      <c r="E554" s="193" t="s">
        <v>1</v>
      </c>
      <c r="F554" s="194" t="s">
        <v>227</v>
      </c>
      <c r="H554" s="195">
        <v>0.41399999999999998</v>
      </c>
      <c r="I554" s="196"/>
      <c r="L554" s="192"/>
      <c r="M554" s="197"/>
      <c r="N554" s="198"/>
      <c r="O554" s="198"/>
      <c r="P554" s="198"/>
      <c r="Q554" s="198"/>
      <c r="R554" s="198"/>
      <c r="S554" s="198"/>
      <c r="T554" s="199"/>
      <c r="AT554" s="193" t="s">
        <v>166</v>
      </c>
      <c r="AU554" s="193" t="s">
        <v>93</v>
      </c>
      <c r="AV554" s="14" t="s">
        <v>93</v>
      </c>
      <c r="AW554" s="14" t="s">
        <v>27</v>
      </c>
      <c r="AX554" s="14" t="s">
        <v>72</v>
      </c>
      <c r="AY554" s="193" t="s">
        <v>157</v>
      </c>
    </row>
    <row r="555" spans="2:51" s="14" customFormat="1">
      <c r="B555" s="192"/>
      <c r="D555" s="185" t="s">
        <v>166</v>
      </c>
      <c r="E555" s="193" t="s">
        <v>1</v>
      </c>
      <c r="F555" s="194" t="s">
        <v>228</v>
      </c>
      <c r="H555" s="195">
        <v>3.7679999999999998</v>
      </c>
      <c r="I555" s="196"/>
      <c r="L555" s="192"/>
      <c r="M555" s="197"/>
      <c r="N555" s="198"/>
      <c r="O555" s="198"/>
      <c r="P555" s="198"/>
      <c r="Q555" s="198"/>
      <c r="R555" s="198"/>
      <c r="S555" s="198"/>
      <c r="T555" s="199"/>
      <c r="AT555" s="193" t="s">
        <v>166</v>
      </c>
      <c r="AU555" s="193" t="s">
        <v>93</v>
      </c>
      <c r="AV555" s="14" t="s">
        <v>93</v>
      </c>
      <c r="AW555" s="14" t="s">
        <v>27</v>
      </c>
      <c r="AX555" s="14" t="s">
        <v>72</v>
      </c>
      <c r="AY555" s="193" t="s">
        <v>157</v>
      </c>
    </row>
    <row r="556" spans="2:51" s="14" customFormat="1">
      <c r="B556" s="192"/>
      <c r="D556" s="185" t="s">
        <v>166</v>
      </c>
      <c r="E556" s="193" t="s">
        <v>1</v>
      </c>
      <c r="F556" s="194" t="s">
        <v>229</v>
      </c>
      <c r="H556" s="195">
        <v>0.628</v>
      </c>
      <c r="I556" s="196"/>
      <c r="L556" s="192"/>
      <c r="M556" s="197"/>
      <c r="N556" s="198"/>
      <c r="O556" s="198"/>
      <c r="P556" s="198"/>
      <c r="Q556" s="198"/>
      <c r="R556" s="198"/>
      <c r="S556" s="198"/>
      <c r="T556" s="199"/>
      <c r="AT556" s="193" t="s">
        <v>166</v>
      </c>
      <c r="AU556" s="193" t="s">
        <v>93</v>
      </c>
      <c r="AV556" s="14" t="s">
        <v>93</v>
      </c>
      <c r="AW556" s="14" t="s">
        <v>27</v>
      </c>
      <c r="AX556" s="14" t="s">
        <v>72</v>
      </c>
      <c r="AY556" s="193" t="s">
        <v>157</v>
      </c>
    </row>
    <row r="557" spans="2:51" s="13" customFormat="1">
      <c r="B557" s="184"/>
      <c r="D557" s="185" t="s">
        <v>166</v>
      </c>
      <c r="E557" s="186" t="s">
        <v>1</v>
      </c>
      <c r="F557" s="187" t="s">
        <v>195</v>
      </c>
      <c r="H557" s="186" t="s">
        <v>1</v>
      </c>
      <c r="I557" s="188"/>
      <c r="L557" s="184"/>
      <c r="M557" s="189"/>
      <c r="N557" s="190"/>
      <c r="O557" s="190"/>
      <c r="P557" s="190"/>
      <c r="Q557" s="190"/>
      <c r="R557" s="190"/>
      <c r="S557" s="190"/>
      <c r="T557" s="191"/>
      <c r="AT557" s="186" t="s">
        <v>166</v>
      </c>
      <c r="AU557" s="186" t="s">
        <v>93</v>
      </c>
      <c r="AV557" s="13" t="s">
        <v>80</v>
      </c>
      <c r="AW557" s="13" t="s">
        <v>27</v>
      </c>
      <c r="AX557" s="13" t="s">
        <v>72</v>
      </c>
      <c r="AY557" s="186" t="s">
        <v>157</v>
      </c>
    </row>
    <row r="558" spans="2:51" s="14" customFormat="1">
      <c r="B558" s="192"/>
      <c r="D558" s="185" t="s">
        <v>166</v>
      </c>
      <c r="E558" s="193" t="s">
        <v>1</v>
      </c>
      <c r="F558" s="194" t="s">
        <v>262</v>
      </c>
      <c r="H558" s="195">
        <v>19.53</v>
      </c>
      <c r="I558" s="196"/>
      <c r="L558" s="192"/>
      <c r="M558" s="197"/>
      <c r="N558" s="198"/>
      <c r="O558" s="198"/>
      <c r="P558" s="198"/>
      <c r="Q558" s="198"/>
      <c r="R558" s="198"/>
      <c r="S558" s="198"/>
      <c r="T558" s="199"/>
      <c r="AT558" s="193" t="s">
        <v>166</v>
      </c>
      <c r="AU558" s="193" t="s">
        <v>93</v>
      </c>
      <c r="AV558" s="14" t="s">
        <v>93</v>
      </c>
      <c r="AW558" s="14" t="s">
        <v>27</v>
      </c>
      <c r="AX558" s="14" t="s">
        <v>72</v>
      </c>
      <c r="AY558" s="193" t="s">
        <v>157</v>
      </c>
    </row>
    <row r="559" spans="2:51" s="14" customFormat="1">
      <c r="B559" s="192"/>
      <c r="D559" s="185" t="s">
        <v>166</v>
      </c>
      <c r="E559" s="193" t="s">
        <v>1</v>
      </c>
      <c r="F559" s="194" t="s">
        <v>263</v>
      </c>
      <c r="H559" s="195">
        <v>-3.6360000000000001</v>
      </c>
      <c r="I559" s="196"/>
      <c r="L559" s="192"/>
      <c r="M559" s="197"/>
      <c r="N559" s="198"/>
      <c r="O559" s="198"/>
      <c r="P559" s="198"/>
      <c r="Q559" s="198"/>
      <c r="R559" s="198"/>
      <c r="S559" s="198"/>
      <c r="T559" s="199"/>
      <c r="AT559" s="193" t="s">
        <v>166</v>
      </c>
      <c r="AU559" s="193" t="s">
        <v>93</v>
      </c>
      <c r="AV559" s="14" t="s">
        <v>93</v>
      </c>
      <c r="AW559" s="14" t="s">
        <v>27</v>
      </c>
      <c r="AX559" s="14" t="s">
        <v>72</v>
      </c>
      <c r="AY559" s="193" t="s">
        <v>157</v>
      </c>
    </row>
    <row r="560" spans="2:51" s="14" customFormat="1">
      <c r="B560" s="192"/>
      <c r="D560" s="185" t="s">
        <v>166</v>
      </c>
      <c r="E560" s="193" t="s">
        <v>1</v>
      </c>
      <c r="F560" s="194" t="s">
        <v>230</v>
      </c>
      <c r="H560" s="195">
        <v>1.26</v>
      </c>
      <c r="I560" s="196"/>
      <c r="L560" s="192"/>
      <c r="M560" s="197"/>
      <c r="N560" s="198"/>
      <c r="O560" s="198"/>
      <c r="P560" s="198"/>
      <c r="Q560" s="198"/>
      <c r="R560" s="198"/>
      <c r="S560" s="198"/>
      <c r="T560" s="199"/>
      <c r="AT560" s="193" t="s">
        <v>166</v>
      </c>
      <c r="AU560" s="193" t="s">
        <v>93</v>
      </c>
      <c r="AV560" s="14" t="s">
        <v>93</v>
      </c>
      <c r="AW560" s="14" t="s">
        <v>27</v>
      </c>
      <c r="AX560" s="14" t="s">
        <v>72</v>
      </c>
      <c r="AY560" s="193" t="s">
        <v>157</v>
      </c>
    </row>
    <row r="561" spans="2:51" s="16" customFormat="1">
      <c r="B561" s="208"/>
      <c r="D561" s="185" t="s">
        <v>166</v>
      </c>
      <c r="E561" s="209" t="s">
        <v>1</v>
      </c>
      <c r="F561" s="210" t="s">
        <v>197</v>
      </c>
      <c r="H561" s="211">
        <v>125.87</v>
      </c>
      <c r="I561" s="212"/>
      <c r="L561" s="208"/>
      <c r="M561" s="213"/>
      <c r="N561" s="214"/>
      <c r="O561" s="214"/>
      <c r="P561" s="214"/>
      <c r="Q561" s="214"/>
      <c r="R561" s="214"/>
      <c r="S561" s="214"/>
      <c r="T561" s="215"/>
      <c r="AT561" s="209" t="s">
        <v>166</v>
      </c>
      <c r="AU561" s="209" t="s">
        <v>93</v>
      </c>
      <c r="AV561" s="16" t="s">
        <v>178</v>
      </c>
      <c r="AW561" s="16" t="s">
        <v>27</v>
      </c>
      <c r="AX561" s="16" t="s">
        <v>72</v>
      </c>
      <c r="AY561" s="209" t="s">
        <v>157</v>
      </c>
    </row>
    <row r="562" spans="2:51" s="13" customFormat="1">
      <c r="B562" s="184"/>
      <c r="D562" s="185" t="s">
        <v>166</v>
      </c>
      <c r="E562" s="186" t="s">
        <v>1</v>
      </c>
      <c r="F562" s="187" t="s">
        <v>171</v>
      </c>
      <c r="H562" s="186" t="s">
        <v>1</v>
      </c>
      <c r="I562" s="188"/>
      <c r="L562" s="184"/>
      <c r="M562" s="189"/>
      <c r="N562" s="190"/>
      <c r="O562" s="190"/>
      <c r="P562" s="190"/>
      <c r="Q562" s="190"/>
      <c r="R562" s="190"/>
      <c r="S562" s="190"/>
      <c r="T562" s="191"/>
      <c r="AT562" s="186" t="s">
        <v>166</v>
      </c>
      <c r="AU562" s="186" t="s">
        <v>93</v>
      </c>
      <c r="AV562" s="13" t="s">
        <v>80</v>
      </c>
      <c r="AW562" s="13" t="s">
        <v>27</v>
      </c>
      <c r="AX562" s="13" t="s">
        <v>72</v>
      </c>
      <c r="AY562" s="186" t="s">
        <v>157</v>
      </c>
    </row>
    <row r="563" spans="2:51" s="13" customFormat="1">
      <c r="B563" s="184"/>
      <c r="D563" s="185" t="s">
        <v>166</v>
      </c>
      <c r="E563" s="186" t="s">
        <v>1</v>
      </c>
      <c r="F563" s="187" t="s">
        <v>198</v>
      </c>
      <c r="H563" s="186" t="s">
        <v>1</v>
      </c>
      <c r="I563" s="188"/>
      <c r="L563" s="184"/>
      <c r="M563" s="189"/>
      <c r="N563" s="190"/>
      <c r="O563" s="190"/>
      <c r="P563" s="190"/>
      <c r="Q563" s="190"/>
      <c r="R563" s="190"/>
      <c r="S563" s="190"/>
      <c r="T563" s="191"/>
      <c r="AT563" s="186" t="s">
        <v>166</v>
      </c>
      <c r="AU563" s="186" t="s">
        <v>93</v>
      </c>
      <c r="AV563" s="13" t="s">
        <v>80</v>
      </c>
      <c r="AW563" s="13" t="s">
        <v>27</v>
      </c>
      <c r="AX563" s="13" t="s">
        <v>72</v>
      </c>
      <c r="AY563" s="186" t="s">
        <v>157</v>
      </c>
    </row>
    <row r="564" spans="2:51" s="14" customFormat="1">
      <c r="B564" s="192"/>
      <c r="D564" s="185" t="s">
        <v>166</v>
      </c>
      <c r="E564" s="193" t="s">
        <v>1</v>
      </c>
      <c r="F564" s="194" t="s">
        <v>264</v>
      </c>
      <c r="H564" s="195">
        <v>28.14</v>
      </c>
      <c r="I564" s="196"/>
      <c r="L564" s="192"/>
      <c r="M564" s="197"/>
      <c r="N564" s="198"/>
      <c r="O564" s="198"/>
      <c r="P564" s="198"/>
      <c r="Q564" s="198"/>
      <c r="R564" s="198"/>
      <c r="S564" s="198"/>
      <c r="T564" s="199"/>
      <c r="AT564" s="193" t="s">
        <v>166</v>
      </c>
      <c r="AU564" s="193" t="s">
        <v>93</v>
      </c>
      <c r="AV564" s="14" t="s">
        <v>93</v>
      </c>
      <c r="AW564" s="14" t="s">
        <v>27</v>
      </c>
      <c r="AX564" s="14" t="s">
        <v>72</v>
      </c>
      <c r="AY564" s="193" t="s">
        <v>157</v>
      </c>
    </row>
    <row r="565" spans="2:51" s="14" customFormat="1">
      <c r="B565" s="192"/>
      <c r="D565" s="185" t="s">
        <v>166</v>
      </c>
      <c r="E565" s="193" t="s">
        <v>1</v>
      </c>
      <c r="F565" s="194" t="s">
        <v>249</v>
      </c>
      <c r="H565" s="195">
        <v>1.62</v>
      </c>
      <c r="I565" s="196"/>
      <c r="L565" s="192"/>
      <c r="M565" s="197"/>
      <c r="N565" s="198"/>
      <c r="O565" s="198"/>
      <c r="P565" s="198"/>
      <c r="Q565" s="198"/>
      <c r="R565" s="198"/>
      <c r="S565" s="198"/>
      <c r="T565" s="199"/>
      <c r="AT565" s="193" t="s">
        <v>166</v>
      </c>
      <c r="AU565" s="193" t="s">
        <v>93</v>
      </c>
      <c r="AV565" s="14" t="s">
        <v>93</v>
      </c>
      <c r="AW565" s="14" t="s">
        <v>27</v>
      </c>
      <c r="AX565" s="14" t="s">
        <v>72</v>
      </c>
      <c r="AY565" s="193" t="s">
        <v>157</v>
      </c>
    </row>
    <row r="566" spans="2:51" s="14" customFormat="1">
      <c r="B566" s="192"/>
      <c r="D566" s="185" t="s">
        <v>166</v>
      </c>
      <c r="E566" s="193" t="s">
        <v>1</v>
      </c>
      <c r="F566" s="194" t="s">
        <v>250</v>
      </c>
      <c r="H566" s="195">
        <v>-5.6559999999999997</v>
      </c>
      <c r="I566" s="196"/>
      <c r="L566" s="192"/>
      <c r="M566" s="197"/>
      <c r="N566" s="198"/>
      <c r="O566" s="198"/>
      <c r="P566" s="198"/>
      <c r="Q566" s="198"/>
      <c r="R566" s="198"/>
      <c r="S566" s="198"/>
      <c r="T566" s="199"/>
      <c r="AT566" s="193" t="s">
        <v>166</v>
      </c>
      <c r="AU566" s="193" t="s">
        <v>93</v>
      </c>
      <c r="AV566" s="14" t="s">
        <v>93</v>
      </c>
      <c r="AW566" s="14" t="s">
        <v>27</v>
      </c>
      <c r="AX566" s="14" t="s">
        <v>72</v>
      </c>
      <c r="AY566" s="193" t="s">
        <v>157</v>
      </c>
    </row>
    <row r="567" spans="2:51" s="14" customFormat="1">
      <c r="B567" s="192"/>
      <c r="D567" s="185" t="s">
        <v>166</v>
      </c>
      <c r="E567" s="193" t="s">
        <v>1</v>
      </c>
      <c r="F567" s="194" t="s">
        <v>251</v>
      </c>
      <c r="H567" s="195">
        <v>-1.8180000000000001</v>
      </c>
      <c r="I567" s="196"/>
      <c r="L567" s="192"/>
      <c r="M567" s="197"/>
      <c r="N567" s="198"/>
      <c r="O567" s="198"/>
      <c r="P567" s="198"/>
      <c r="Q567" s="198"/>
      <c r="R567" s="198"/>
      <c r="S567" s="198"/>
      <c r="T567" s="199"/>
      <c r="AT567" s="193" t="s">
        <v>166</v>
      </c>
      <c r="AU567" s="193" t="s">
        <v>93</v>
      </c>
      <c r="AV567" s="14" t="s">
        <v>93</v>
      </c>
      <c r="AW567" s="14" t="s">
        <v>27</v>
      </c>
      <c r="AX567" s="14" t="s">
        <v>72</v>
      </c>
      <c r="AY567" s="193" t="s">
        <v>157</v>
      </c>
    </row>
    <row r="568" spans="2:51" s="14" customFormat="1">
      <c r="B568" s="192"/>
      <c r="D568" s="185" t="s">
        <v>166</v>
      </c>
      <c r="E568" s="193" t="s">
        <v>1</v>
      </c>
      <c r="F568" s="194" t="s">
        <v>225</v>
      </c>
      <c r="H568" s="195">
        <v>2.52</v>
      </c>
      <c r="I568" s="196"/>
      <c r="L568" s="192"/>
      <c r="M568" s="197"/>
      <c r="N568" s="198"/>
      <c r="O568" s="198"/>
      <c r="P568" s="198"/>
      <c r="Q568" s="198"/>
      <c r="R568" s="198"/>
      <c r="S568" s="198"/>
      <c r="T568" s="199"/>
      <c r="AT568" s="193" t="s">
        <v>166</v>
      </c>
      <c r="AU568" s="193" t="s">
        <v>93</v>
      </c>
      <c r="AV568" s="14" t="s">
        <v>93</v>
      </c>
      <c r="AW568" s="14" t="s">
        <v>27</v>
      </c>
      <c r="AX568" s="14" t="s">
        <v>72</v>
      </c>
      <c r="AY568" s="193" t="s">
        <v>157</v>
      </c>
    </row>
    <row r="569" spans="2:51" s="14" customFormat="1">
      <c r="B569" s="192"/>
      <c r="D569" s="185" t="s">
        <v>166</v>
      </c>
      <c r="E569" s="193" t="s">
        <v>1</v>
      </c>
      <c r="F569" s="194" t="s">
        <v>252</v>
      </c>
      <c r="H569" s="195">
        <v>-0.26400000000000001</v>
      </c>
      <c r="I569" s="196"/>
      <c r="L569" s="192"/>
      <c r="M569" s="197"/>
      <c r="N569" s="198"/>
      <c r="O569" s="198"/>
      <c r="P569" s="198"/>
      <c r="Q569" s="198"/>
      <c r="R569" s="198"/>
      <c r="S569" s="198"/>
      <c r="T569" s="199"/>
      <c r="AT569" s="193" t="s">
        <v>166</v>
      </c>
      <c r="AU569" s="193" t="s">
        <v>93</v>
      </c>
      <c r="AV569" s="14" t="s">
        <v>93</v>
      </c>
      <c r="AW569" s="14" t="s">
        <v>27</v>
      </c>
      <c r="AX569" s="14" t="s">
        <v>72</v>
      </c>
      <c r="AY569" s="193" t="s">
        <v>157</v>
      </c>
    </row>
    <row r="570" spans="2:51" s="14" customFormat="1">
      <c r="B570" s="192"/>
      <c r="D570" s="185" t="s">
        <v>166</v>
      </c>
      <c r="E570" s="193" t="s">
        <v>1</v>
      </c>
      <c r="F570" s="194" t="s">
        <v>253</v>
      </c>
      <c r="H570" s="195">
        <v>8.7999999999999995E-2</v>
      </c>
      <c r="I570" s="196"/>
      <c r="L570" s="192"/>
      <c r="M570" s="197"/>
      <c r="N570" s="198"/>
      <c r="O570" s="198"/>
      <c r="P570" s="198"/>
      <c r="Q570" s="198"/>
      <c r="R570" s="198"/>
      <c r="S570" s="198"/>
      <c r="T570" s="199"/>
      <c r="AT570" s="193" t="s">
        <v>166</v>
      </c>
      <c r="AU570" s="193" t="s">
        <v>93</v>
      </c>
      <c r="AV570" s="14" t="s">
        <v>93</v>
      </c>
      <c r="AW570" s="14" t="s">
        <v>27</v>
      </c>
      <c r="AX570" s="14" t="s">
        <v>72</v>
      </c>
      <c r="AY570" s="193" t="s">
        <v>157</v>
      </c>
    </row>
    <row r="571" spans="2:51" s="13" customFormat="1">
      <c r="B571" s="184"/>
      <c r="D571" s="185" t="s">
        <v>166</v>
      </c>
      <c r="E571" s="186" t="s">
        <v>1</v>
      </c>
      <c r="F571" s="187" t="s">
        <v>200</v>
      </c>
      <c r="H571" s="186" t="s">
        <v>1</v>
      </c>
      <c r="I571" s="188"/>
      <c r="L571" s="184"/>
      <c r="M571" s="189"/>
      <c r="N571" s="190"/>
      <c r="O571" s="190"/>
      <c r="P571" s="190"/>
      <c r="Q571" s="190"/>
      <c r="R571" s="190"/>
      <c r="S571" s="190"/>
      <c r="T571" s="191"/>
      <c r="AT571" s="186" t="s">
        <v>166</v>
      </c>
      <c r="AU571" s="186" t="s">
        <v>93</v>
      </c>
      <c r="AV571" s="13" t="s">
        <v>80</v>
      </c>
      <c r="AW571" s="13" t="s">
        <v>27</v>
      </c>
      <c r="AX571" s="13" t="s">
        <v>72</v>
      </c>
      <c r="AY571" s="186" t="s">
        <v>157</v>
      </c>
    </row>
    <row r="572" spans="2:51" s="14" customFormat="1">
      <c r="B572" s="192"/>
      <c r="D572" s="185" t="s">
        <v>166</v>
      </c>
      <c r="E572" s="193" t="s">
        <v>1</v>
      </c>
      <c r="F572" s="194" t="s">
        <v>265</v>
      </c>
      <c r="H572" s="195">
        <v>29.82</v>
      </c>
      <c r="I572" s="196"/>
      <c r="L572" s="192"/>
      <c r="M572" s="197"/>
      <c r="N572" s="198"/>
      <c r="O572" s="198"/>
      <c r="P572" s="198"/>
      <c r="Q572" s="198"/>
      <c r="R572" s="198"/>
      <c r="S572" s="198"/>
      <c r="T572" s="199"/>
      <c r="AT572" s="193" t="s">
        <v>166</v>
      </c>
      <c r="AU572" s="193" t="s">
        <v>93</v>
      </c>
      <c r="AV572" s="14" t="s">
        <v>93</v>
      </c>
      <c r="AW572" s="14" t="s">
        <v>27</v>
      </c>
      <c r="AX572" s="14" t="s">
        <v>72</v>
      </c>
      <c r="AY572" s="193" t="s">
        <v>157</v>
      </c>
    </row>
    <row r="573" spans="2:51" s="14" customFormat="1">
      <c r="B573" s="192"/>
      <c r="D573" s="185" t="s">
        <v>166</v>
      </c>
      <c r="E573" s="193" t="s">
        <v>1</v>
      </c>
      <c r="F573" s="194" t="s">
        <v>255</v>
      </c>
      <c r="H573" s="195">
        <v>-5.4539999999999997</v>
      </c>
      <c r="I573" s="196"/>
      <c r="L573" s="192"/>
      <c r="M573" s="197"/>
      <c r="N573" s="198"/>
      <c r="O573" s="198"/>
      <c r="P573" s="198"/>
      <c r="Q573" s="198"/>
      <c r="R573" s="198"/>
      <c r="S573" s="198"/>
      <c r="T573" s="199"/>
      <c r="AT573" s="193" t="s">
        <v>166</v>
      </c>
      <c r="AU573" s="193" t="s">
        <v>93</v>
      </c>
      <c r="AV573" s="14" t="s">
        <v>93</v>
      </c>
      <c r="AW573" s="14" t="s">
        <v>27</v>
      </c>
      <c r="AX573" s="14" t="s">
        <v>72</v>
      </c>
      <c r="AY573" s="193" t="s">
        <v>157</v>
      </c>
    </row>
    <row r="574" spans="2:51" s="13" customFormat="1">
      <c r="B574" s="184"/>
      <c r="D574" s="185" t="s">
        <v>166</v>
      </c>
      <c r="E574" s="186" t="s">
        <v>1</v>
      </c>
      <c r="F574" s="187" t="s">
        <v>202</v>
      </c>
      <c r="H574" s="186" t="s">
        <v>1</v>
      </c>
      <c r="I574" s="188"/>
      <c r="L574" s="184"/>
      <c r="M574" s="189"/>
      <c r="N574" s="190"/>
      <c r="O574" s="190"/>
      <c r="P574" s="190"/>
      <c r="Q574" s="190"/>
      <c r="R574" s="190"/>
      <c r="S574" s="190"/>
      <c r="T574" s="191"/>
      <c r="AT574" s="186" t="s">
        <v>166</v>
      </c>
      <c r="AU574" s="186" t="s">
        <v>93</v>
      </c>
      <c r="AV574" s="13" t="s">
        <v>80</v>
      </c>
      <c r="AW574" s="13" t="s">
        <v>27</v>
      </c>
      <c r="AX574" s="13" t="s">
        <v>72</v>
      </c>
      <c r="AY574" s="186" t="s">
        <v>157</v>
      </c>
    </row>
    <row r="575" spans="2:51" s="14" customFormat="1">
      <c r="B575" s="192"/>
      <c r="D575" s="185" t="s">
        <v>166</v>
      </c>
      <c r="E575" s="193" t="s">
        <v>1</v>
      </c>
      <c r="F575" s="194" t="s">
        <v>266</v>
      </c>
      <c r="H575" s="195">
        <v>27.783000000000001</v>
      </c>
      <c r="I575" s="196"/>
      <c r="L575" s="192"/>
      <c r="M575" s="197"/>
      <c r="N575" s="198"/>
      <c r="O575" s="198"/>
      <c r="P575" s="198"/>
      <c r="Q575" s="198"/>
      <c r="R575" s="198"/>
      <c r="S575" s="198"/>
      <c r="T575" s="199"/>
      <c r="AT575" s="193" t="s">
        <v>166</v>
      </c>
      <c r="AU575" s="193" t="s">
        <v>93</v>
      </c>
      <c r="AV575" s="14" t="s">
        <v>93</v>
      </c>
      <c r="AW575" s="14" t="s">
        <v>27</v>
      </c>
      <c r="AX575" s="14" t="s">
        <v>72</v>
      </c>
      <c r="AY575" s="193" t="s">
        <v>157</v>
      </c>
    </row>
    <row r="576" spans="2:51" s="14" customFormat="1">
      <c r="B576" s="192"/>
      <c r="D576" s="185" t="s">
        <v>166</v>
      </c>
      <c r="E576" s="193" t="s">
        <v>1</v>
      </c>
      <c r="F576" s="194" t="s">
        <v>267</v>
      </c>
      <c r="H576" s="195">
        <v>1.413</v>
      </c>
      <c r="I576" s="196"/>
      <c r="L576" s="192"/>
      <c r="M576" s="197"/>
      <c r="N576" s="198"/>
      <c r="O576" s="198"/>
      <c r="P576" s="198"/>
      <c r="Q576" s="198"/>
      <c r="R576" s="198"/>
      <c r="S576" s="198"/>
      <c r="T576" s="199"/>
      <c r="AT576" s="193" t="s">
        <v>166</v>
      </c>
      <c r="AU576" s="193" t="s">
        <v>93</v>
      </c>
      <c r="AV576" s="14" t="s">
        <v>93</v>
      </c>
      <c r="AW576" s="14" t="s">
        <v>27</v>
      </c>
      <c r="AX576" s="14" t="s">
        <v>72</v>
      </c>
      <c r="AY576" s="193" t="s">
        <v>157</v>
      </c>
    </row>
    <row r="577" spans="2:51" s="14" customFormat="1">
      <c r="B577" s="192"/>
      <c r="D577" s="185" t="s">
        <v>166</v>
      </c>
      <c r="E577" s="193" t="s">
        <v>1</v>
      </c>
      <c r="F577" s="194" t="s">
        <v>268</v>
      </c>
      <c r="H577" s="195">
        <v>-7.4740000000000002</v>
      </c>
      <c r="I577" s="196"/>
      <c r="L577" s="192"/>
      <c r="M577" s="197"/>
      <c r="N577" s="198"/>
      <c r="O577" s="198"/>
      <c r="P577" s="198"/>
      <c r="Q577" s="198"/>
      <c r="R577" s="198"/>
      <c r="S577" s="198"/>
      <c r="T577" s="199"/>
      <c r="AT577" s="193" t="s">
        <v>166</v>
      </c>
      <c r="AU577" s="193" t="s">
        <v>93</v>
      </c>
      <c r="AV577" s="14" t="s">
        <v>93</v>
      </c>
      <c r="AW577" s="14" t="s">
        <v>27</v>
      </c>
      <c r="AX577" s="14" t="s">
        <v>72</v>
      </c>
      <c r="AY577" s="193" t="s">
        <v>157</v>
      </c>
    </row>
    <row r="578" spans="2:51" s="14" customFormat="1">
      <c r="B578" s="192"/>
      <c r="D578" s="185" t="s">
        <v>166</v>
      </c>
      <c r="E578" s="193" t="s">
        <v>1</v>
      </c>
      <c r="F578" s="194" t="s">
        <v>260</v>
      </c>
      <c r="H578" s="195">
        <v>-0.252</v>
      </c>
      <c r="I578" s="196"/>
      <c r="L578" s="192"/>
      <c r="M578" s="197"/>
      <c r="N578" s="198"/>
      <c r="O578" s="198"/>
      <c r="P578" s="198"/>
      <c r="Q578" s="198"/>
      <c r="R578" s="198"/>
      <c r="S578" s="198"/>
      <c r="T578" s="199"/>
      <c r="AT578" s="193" t="s">
        <v>166</v>
      </c>
      <c r="AU578" s="193" t="s">
        <v>93</v>
      </c>
      <c r="AV578" s="14" t="s">
        <v>93</v>
      </c>
      <c r="AW578" s="14" t="s">
        <v>27</v>
      </c>
      <c r="AX578" s="14" t="s">
        <v>72</v>
      </c>
      <c r="AY578" s="193" t="s">
        <v>157</v>
      </c>
    </row>
    <row r="579" spans="2:51" s="14" customFormat="1">
      <c r="B579" s="192"/>
      <c r="D579" s="185" t="s">
        <v>166</v>
      </c>
      <c r="E579" s="193" t="s">
        <v>1</v>
      </c>
      <c r="F579" s="194" t="s">
        <v>261</v>
      </c>
      <c r="H579" s="195">
        <v>8.4000000000000005E-2</v>
      </c>
      <c r="I579" s="196"/>
      <c r="L579" s="192"/>
      <c r="M579" s="197"/>
      <c r="N579" s="198"/>
      <c r="O579" s="198"/>
      <c r="P579" s="198"/>
      <c r="Q579" s="198"/>
      <c r="R579" s="198"/>
      <c r="S579" s="198"/>
      <c r="T579" s="199"/>
      <c r="AT579" s="193" t="s">
        <v>166</v>
      </c>
      <c r="AU579" s="193" t="s">
        <v>93</v>
      </c>
      <c r="AV579" s="14" t="s">
        <v>93</v>
      </c>
      <c r="AW579" s="14" t="s">
        <v>27</v>
      </c>
      <c r="AX579" s="14" t="s">
        <v>72</v>
      </c>
      <c r="AY579" s="193" t="s">
        <v>157</v>
      </c>
    </row>
    <row r="580" spans="2:51" s="14" customFormat="1">
      <c r="B580" s="192"/>
      <c r="D580" s="185" t="s">
        <v>166</v>
      </c>
      <c r="E580" s="193" t="s">
        <v>1</v>
      </c>
      <c r="F580" s="194" t="s">
        <v>231</v>
      </c>
      <c r="H580" s="195">
        <v>3.0870000000000002</v>
      </c>
      <c r="I580" s="196"/>
      <c r="L580" s="192"/>
      <c r="M580" s="197"/>
      <c r="N580" s="198"/>
      <c r="O580" s="198"/>
      <c r="P580" s="198"/>
      <c r="Q580" s="198"/>
      <c r="R580" s="198"/>
      <c r="S580" s="198"/>
      <c r="T580" s="199"/>
      <c r="AT580" s="193" t="s">
        <v>166</v>
      </c>
      <c r="AU580" s="193" t="s">
        <v>93</v>
      </c>
      <c r="AV580" s="14" t="s">
        <v>93</v>
      </c>
      <c r="AW580" s="14" t="s">
        <v>27</v>
      </c>
      <c r="AX580" s="14" t="s">
        <v>72</v>
      </c>
      <c r="AY580" s="193" t="s">
        <v>157</v>
      </c>
    </row>
    <row r="581" spans="2:51" s="14" customFormat="1">
      <c r="B581" s="192"/>
      <c r="D581" s="185" t="s">
        <v>166</v>
      </c>
      <c r="E581" s="193" t="s">
        <v>1</v>
      </c>
      <c r="F581" s="194" t="s">
        <v>232</v>
      </c>
      <c r="H581" s="195">
        <v>0.20699999999999999</v>
      </c>
      <c r="I581" s="196"/>
      <c r="L581" s="192"/>
      <c r="M581" s="197"/>
      <c r="N581" s="198"/>
      <c r="O581" s="198"/>
      <c r="P581" s="198"/>
      <c r="Q581" s="198"/>
      <c r="R581" s="198"/>
      <c r="S581" s="198"/>
      <c r="T581" s="199"/>
      <c r="AT581" s="193" t="s">
        <v>166</v>
      </c>
      <c r="AU581" s="193" t="s">
        <v>93</v>
      </c>
      <c r="AV581" s="14" t="s">
        <v>93</v>
      </c>
      <c r="AW581" s="14" t="s">
        <v>27</v>
      </c>
      <c r="AX581" s="14" t="s">
        <v>72</v>
      </c>
      <c r="AY581" s="193" t="s">
        <v>157</v>
      </c>
    </row>
    <row r="582" spans="2:51" s="14" customFormat="1">
      <c r="B582" s="192"/>
      <c r="D582" s="185" t="s">
        <v>166</v>
      </c>
      <c r="E582" s="193" t="s">
        <v>1</v>
      </c>
      <c r="F582" s="194" t="s">
        <v>233</v>
      </c>
      <c r="H582" s="195">
        <v>1.8839999999999999</v>
      </c>
      <c r="I582" s="196"/>
      <c r="L582" s="192"/>
      <c r="M582" s="197"/>
      <c r="N582" s="198"/>
      <c r="O582" s="198"/>
      <c r="P582" s="198"/>
      <c r="Q582" s="198"/>
      <c r="R582" s="198"/>
      <c r="S582" s="198"/>
      <c r="T582" s="199"/>
      <c r="AT582" s="193" t="s">
        <v>166</v>
      </c>
      <c r="AU582" s="193" t="s">
        <v>93</v>
      </c>
      <c r="AV582" s="14" t="s">
        <v>93</v>
      </c>
      <c r="AW582" s="14" t="s">
        <v>27</v>
      </c>
      <c r="AX582" s="14" t="s">
        <v>72</v>
      </c>
      <c r="AY582" s="193" t="s">
        <v>157</v>
      </c>
    </row>
    <row r="583" spans="2:51" s="14" customFormat="1">
      <c r="B583" s="192"/>
      <c r="D583" s="185" t="s">
        <v>166</v>
      </c>
      <c r="E583" s="193" t="s">
        <v>1</v>
      </c>
      <c r="F583" s="194" t="s">
        <v>234</v>
      </c>
      <c r="H583" s="195">
        <v>0.314</v>
      </c>
      <c r="I583" s="196"/>
      <c r="L583" s="192"/>
      <c r="M583" s="197"/>
      <c r="N583" s="198"/>
      <c r="O583" s="198"/>
      <c r="P583" s="198"/>
      <c r="Q583" s="198"/>
      <c r="R583" s="198"/>
      <c r="S583" s="198"/>
      <c r="T583" s="199"/>
      <c r="AT583" s="193" t="s">
        <v>166</v>
      </c>
      <c r="AU583" s="193" t="s">
        <v>93</v>
      </c>
      <c r="AV583" s="14" t="s">
        <v>93</v>
      </c>
      <c r="AW583" s="14" t="s">
        <v>27</v>
      </c>
      <c r="AX583" s="14" t="s">
        <v>72</v>
      </c>
      <c r="AY583" s="193" t="s">
        <v>157</v>
      </c>
    </row>
    <row r="584" spans="2:51" s="13" customFormat="1">
      <c r="B584" s="184"/>
      <c r="D584" s="185" t="s">
        <v>166</v>
      </c>
      <c r="E584" s="186" t="s">
        <v>1</v>
      </c>
      <c r="F584" s="187" t="s">
        <v>204</v>
      </c>
      <c r="H584" s="186" t="s">
        <v>1</v>
      </c>
      <c r="I584" s="188"/>
      <c r="L584" s="184"/>
      <c r="M584" s="189"/>
      <c r="N584" s="190"/>
      <c r="O584" s="190"/>
      <c r="P584" s="190"/>
      <c r="Q584" s="190"/>
      <c r="R584" s="190"/>
      <c r="S584" s="190"/>
      <c r="T584" s="191"/>
      <c r="AT584" s="186" t="s">
        <v>166</v>
      </c>
      <c r="AU584" s="186" t="s">
        <v>93</v>
      </c>
      <c r="AV584" s="13" t="s">
        <v>80</v>
      </c>
      <c r="AW584" s="13" t="s">
        <v>27</v>
      </c>
      <c r="AX584" s="13" t="s">
        <v>72</v>
      </c>
      <c r="AY584" s="186" t="s">
        <v>157</v>
      </c>
    </row>
    <row r="585" spans="2:51" s="14" customFormat="1">
      <c r="B585" s="192"/>
      <c r="D585" s="185" t="s">
        <v>166</v>
      </c>
      <c r="E585" s="193" t="s">
        <v>1</v>
      </c>
      <c r="F585" s="194" t="s">
        <v>269</v>
      </c>
      <c r="H585" s="195">
        <v>19.53</v>
      </c>
      <c r="I585" s="196"/>
      <c r="L585" s="192"/>
      <c r="M585" s="197"/>
      <c r="N585" s="198"/>
      <c r="O585" s="198"/>
      <c r="P585" s="198"/>
      <c r="Q585" s="198"/>
      <c r="R585" s="198"/>
      <c r="S585" s="198"/>
      <c r="T585" s="199"/>
      <c r="AT585" s="193" t="s">
        <v>166</v>
      </c>
      <c r="AU585" s="193" t="s">
        <v>93</v>
      </c>
      <c r="AV585" s="14" t="s">
        <v>93</v>
      </c>
      <c r="AW585" s="14" t="s">
        <v>27</v>
      </c>
      <c r="AX585" s="14" t="s">
        <v>72</v>
      </c>
      <c r="AY585" s="193" t="s">
        <v>157</v>
      </c>
    </row>
    <row r="586" spans="2:51" s="14" customFormat="1">
      <c r="B586" s="192"/>
      <c r="D586" s="185" t="s">
        <v>166</v>
      </c>
      <c r="E586" s="193" t="s">
        <v>1</v>
      </c>
      <c r="F586" s="194" t="s">
        <v>251</v>
      </c>
      <c r="H586" s="195">
        <v>-1.8180000000000001</v>
      </c>
      <c r="I586" s="196"/>
      <c r="L586" s="192"/>
      <c r="M586" s="197"/>
      <c r="N586" s="198"/>
      <c r="O586" s="198"/>
      <c r="P586" s="198"/>
      <c r="Q586" s="198"/>
      <c r="R586" s="198"/>
      <c r="S586" s="198"/>
      <c r="T586" s="199"/>
      <c r="AT586" s="193" t="s">
        <v>166</v>
      </c>
      <c r="AU586" s="193" t="s">
        <v>93</v>
      </c>
      <c r="AV586" s="14" t="s">
        <v>93</v>
      </c>
      <c r="AW586" s="14" t="s">
        <v>27</v>
      </c>
      <c r="AX586" s="14" t="s">
        <v>72</v>
      </c>
      <c r="AY586" s="193" t="s">
        <v>157</v>
      </c>
    </row>
    <row r="587" spans="2:51" s="13" customFormat="1">
      <c r="B587" s="184"/>
      <c r="D587" s="185" t="s">
        <v>166</v>
      </c>
      <c r="E587" s="186" t="s">
        <v>1</v>
      </c>
      <c r="F587" s="187" t="s">
        <v>206</v>
      </c>
      <c r="H587" s="186" t="s">
        <v>1</v>
      </c>
      <c r="I587" s="188"/>
      <c r="L587" s="184"/>
      <c r="M587" s="189"/>
      <c r="N587" s="190"/>
      <c r="O587" s="190"/>
      <c r="P587" s="190"/>
      <c r="Q587" s="190"/>
      <c r="R587" s="190"/>
      <c r="S587" s="190"/>
      <c r="T587" s="191"/>
      <c r="AT587" s="186" t="s">
        <v>166</v>
      </c>
      <c r="AU587" s="186" t="s">
        <v>93</v>
      </c>
      <c r="AV587" s="13" t="s">
        <v>80</v>
      </c>
      <c r="AW587" s="13" t="s">
        <v>27</v>
      </c>
      <c r="AX587" s="13" t="s">
        <v>72</v>
      </c>
      <c r="AY587" s="186" t="s">
        <v>157</v>
      </c>
    </row>
    <row r="588" spans="2:51" s="14" customFormat="1">
      <c r="B588" s="192"/>
      <c r="D588" s="185" t="s">
        <v>166</v>
      </c>
      <c r="E588" s="193" t="s">
        <v>1</v>
      </c>
      <c r="F588" s="194" t="s">
        <v>270</v>
      </c>
      <c r="H588" s="195">
        <v>30.324000000000002</v>
      </c>
      <c r="I588" s="196"/>
      <c r="L588" s="192"/>
      <c r="M588" s="197"/>
      <c r="N588" s="198"/>
      <c r="O588" s="198"/>
      <c r="P588" s="198"/>
      <c r="Q588" s="198"/>
      <c r="R588" s="198"/>
      <c r="S588" s="198"/>
      <c r="T588" s="199"/>
      <c r="AT588" s="193" t="s">
        <v>166</v>
      </c>
      <c r="AU588" s="193" t="s">
        <v>93</v>
      </c>
      <c r="AV588" s="14" t="s">
        <v>93</v>
      </c>
      <c r="AW588" s="14" t="s">
        <v>27</v>
      </c>
      <c r="AX588" s="14" t="s">
        <v>72</v>
      </c>
      <c r="AY588" s="193" t="s">
        <v>157</v>
      </c>
    </row>
    <row r="589" spans="2:51" s="14" customFormat="1">
      <c r="B589" s="192"/>
      <c r="D589" s="185" t="s">
        <v>166</v>
      </c>
      <c r="E589" s="193" t="s">
        <v>1</v>
      </c>
      <c r="F589" s="194" t="s">
        <v>263</v>
      </c>
      <c r="H589" s="195">
        <v>-3.6360000000000001</v>
      </c>
      <c r="I589" s="196"/>
      <c r="L589" s="192"/>
      <c r="M589" s="197"/>
      <c r="N589" s="198"/>
      <c r="O589" s="198"/>
      <c r="P589" s="198"/>
      <c r="Q589" s="198"/>
      <c r="R589" s="198"/>
      <c r="S589" s="198"/>
      <c r="T589" s="199"/>
      <c r="AT589" s="193" t="s">
        <v>166</v>
      </c>
      <c r="AU589" s="193" t="s">
        <v>93</v>
      </c>
      <c r="AV589" s="14" t="s">
        <v>93</v>
      </c>
      <c r="AW589" s="14" t="s">
        <v>27</v>
      </c>
      <c r="AX589" s="14" t="s">
        <v>72</v>
      </c>
      <c r="AY589" s="193" t="s">
        <v>157</v>
      </c>
    </row>
    <row r="590" spans="2:51" s="14" customFormat="1">
      <c r="B590" s="192"/>
      <c r="D590" s="185" t="s">
        <v>166</v>
      </c>
      <c r="E590" s="193" t="s">
        <v>1</v>
      </c>
      <c r="F590" s="194" t="s">
        <v>235</v>
      </c>
      <c r="H590" s="195">
        <v>2.226</v>
      </c>
      <c r="I590" s="196"/>
      <c r="L590" s="192"/>
      <c r="M590" s="197"/>
      <c r="N590" s="198"/>
      <c r="O590" s="198"/>
      <c r="P590" s="198"/>
      <c r="Q590" s="198"/>
      <c r="R590" s="198"/>
      <c r="S590" s="198"/>
      <c r="T590" s="199"/>
      <c r="AT590" s="193" t="s">
        <v>166</v>
      </c>
      <c r="AU590" s="193" t="s">
        <v>93</v>
      </c>
      <c r="AV590" s="14" t="s">
        <v>93</v>
      </c>
      <c r="AW590" s="14" t="s">
        <v>27</v>
      </c>
      <c r="AX590" s="14" t="s">
        <v>72</v>
      </c>
      <c r="AY590" s="193" t="s">
        <v>157</v>
      </c>
    </row>
    <row r="591" spans="2:51" s="15" customFormat="1">
      <c r="B591" s="200"/>
      <c r="D591" s="185" t="s">
        <v>166</v>
      </c>
      <c r="E591" s="201" t="s">
        <v>94</v>
      </c>
      <c r="F591" s="202" t="s">
        <v>173</v>
      </c>
      <c r="H591" s="203">
        <v>248.53800000000001</v>
      </c>
      <c r="I591" s="204"/>
      <c r="L591" s="200"/>
      <c r="M591" s="205"/>
      <c r="N591" s="206"/>
      <c r="O591" s="206"/>
      <c r="P591" s="206"/>
      <c r="Q591" s="206"/>
      <c r="R591" s="206"/>
      <c r="S591" s="206"/>
      <c r="T591" s="207"/>
      <c r="AT591" s="201" t="s">
        <v>166</v>
      </c>
      <c r="AU591" s="201" t="s">
        <v>93</v>
      </c>
      <c r="AV591" s="15" t="s">
        <v>164</v>
      </c>
      <c r="AW591" s="15" t="s">
        <v>27</v>
      </c>
      <c r="AX591" s="15" t="s">
        <v>80</v>
      </c>
      <c r="AY591" s="201" t="s">
        <v>157</v>
      </c>
    </row>
    <row r="592" spans="2:51" s="13" customFormat="1" ht="22.5">
      <c r="B592" s="184"/>
      <c r="D592" s="185" t="s">
        <v>166</v>
      </c>
      <c r="E592" s="186" t="s">
        <v>1</v>
      </c>
      <c r="F592" s="187" t="s">
        <v>530</v>
      </c>
      <c r="H592" s="186" t="s">
        <v>1</v>
      </c>
      <c r="I592" s="188"/>
      <c r="L592" s="184"/>
      <c r="M592" s="189"/>
      <c r="N592" s="190"/>
      <c r="O592" s="190"/>
      <c r="P592" s="190"/>
      <c r="Q592" s="190"/>
      <c r="R592" s="190"/>
      <c r="S592" s="190"/>
      <c r="T592" s="191"/>
      <c r="AT592" s="186" t="s">
        <v>166</v>
      </c>
      <c r="AU592" s="186" t="s">
        <v>93</v>
      </c>
      <c r="AV592" s="13" t="s">
        <v>80</v>
      </c>
      <c r="AW592" s="13" t="s">
        <v>27</v>
      </c>
      <c r="AX592" s="13" t="s">
        <v>72</v>
      </c>
      <c r="AY592" s="186" t="s">
        <v>157</v>
      </c>
    </row>
    <row r="593" spans="1:65" s="13" customFormat="1" ht="22.5">
      <c r="B593" s="184"/>
      <c r="D593" s="185" t="s">
        <v>166</v>
      </c>
      <c r="E593" s="186" t="s">
        <v>1</v>
      </c>
      <c r="F593" s="187" t="s">
        <v>208</v>
      </c>
      <c r="H593" s="186" t="s">
        <v>1</v>
      </c>
      <c r="I593" s="188"/>
      <c r="L593" s="184"/>
      <c r="M593" s="189"/>
      <c r="N593" s="190"/>
      <c r="O593" s="190"/>
      <c r="P593" s="190"/>
      <c r="Q593" s="190"/>
      <c r="R593" s="190"/>
      <c r="S593" s="190"/>
      <c r="T593" s="191"/>
      <c r="AT593" s="186" t="s">
        <v>166</v>
      </c>
      <c r="AU593" s="186" t="s">
        <v>93</v>
      </c>
      <c r="AV593" s="13" t="s">
        <v>80</v>
      </c>
      <c r="AW593" s="13" t="s">
        <v>27</v>
      </c>
      <c r="AX593" s="13" t="s">
        <v>72</v>
      </c>
      <c r="AY593" s="186" t="s">
        <v>157</v>
      </c>
    </row>
    <row r="594" spans="1:65" s="2" customFormat="1" ht="21.75" customHeight="1">
      <c r="A594" s="35"/>
      <c r="B594" s="139"/>
      <c r="C594" s="217" t="s">
        <v>531</v>
      </c>
      <c r="D594" s="217" t="s">
        <v>469</v>
      </c>
      <c r="E594" s="218" t="s">
        <v>532</v>
      </c>
      <c r="F594" s="219" t="s">
        <v>533</v>
      </c>
      <c r="G594" s="220" t="s">
        <v>163</v>
      </c>
      <c r="H594" s="221">
        <v>255.994</v>
      </c>
      <c r="I594" s="222"/>
      <c r="J594" s="223">
        <f>ROUND(I594*H594,2)</f>
        <v>0</v>
      </c>
      <c r="K594" s="224"/>
      <c r="L594" s="225"/>
      <c r="M594" s="226" t="s">
        <v>1</v>
      </c>
      <c r="N594" s="227" t="s">
        <v>38</v>
      </c>
      <c r="O594" s="64"/>
      <c r="P594" s="181">
        <f>O594*H594</f>
        <v>0</v>
      </c>
      <c r="Q594" s="181">
        <v>2.0500000000000001E-2</v>
      </c>
      <c r="R594" s="181">
        <f>Q594*H594</f>
        <v>5.2478769999999999</v>
      </c>
      <c r="S594" s="181">
        <v>0</v>
      </c>
      <c r="T594" s="182">
        <f>S594*H594</f>
        <v>0</v>
      </c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R594" s="183" t="s">
        <v>431</v>
      </c>
      <c r="AT594" s="183" t="s">
        <v>469</v>
      </c>
      <c r="AU594" s="183" t="s">
        <v>93</v>
      </c>
      <c r="AY594" s="18" t="s">
        <v>157</v>
      </c>
      <c r="BE594" s="100">
        <f>IF(N594="základná",J594,0)</f>
        <v>0</v>
      </c>
      <c r="BF594" s="100">
        <f>IF(N594="znížená",J594,0)</f>
        <v>0</v>
      </c>
      <c r="BG594" s="100">
        <f>IF(N594="zákl. prenesená",J594,0)</f>
        <v>0</v>
      </c>
      <c r="BH594" s="100">
        <f>IF(N594="zníž. prenesená",J594,0)</f>
        <v>0</v>
      </c>
      <c r="BI594" s="100">
        <f>IF(N594="nulová",J594,0)</f>
        <v>0</v>
      </c>
      <c r="BJ594" s="18" t="s">
        <v>93</v>
      </c>
      <c r="BK594" s="100">
        <f>ROUND(I594*H594,2)</f>
        <v>0</v>
      </c>
      <c r="BL594" s="18" t="s">
        <v>316</v>
      </c>
      <c r="BM594" s="183" t="s">
        <v>534</v>
      </c>
    </row>
    <row r="595" spans="1:65" s="14" customFormat="1">
      <c r="B595" s="192"/>
      <c r="D595" s="185" t="s">
        <v>166</v>
      </c>
      <c r="E595" s="193" t="s">
        <v>1</v>
      </c>
      <c r="F595" s="194" t="s">
        <v>535</v>
      </c>
      <c r="H595" s="195">
        <v>255.994</v>
      </c>
      <c r="I595" s="196"/>
      <c r="L595" s="192"/>
      <c r="M595" s="197"/>
      <c r="N595" s="198"/>
      <c r="O595" s="198"/>
      <c r="P595" s="198"/>
      <c r="Q595" s="198"/>
      <c r="R595" s="198"/>
      <c r="S595" s="198"/>
      <c r="T595" s="199"/>
      <c r="AT595" s="193" t="s">
        <v>166</v>
      </c>
      <c r="AU595" s="193" t="s">
        <v>93</v>
      </c>
      <c r="AV595" s="14" t="s">
        <v>93</v>
      </c>
      <c r="AW595" s="14" t="s">
        <v>27</v>
      </c>
      <c r="AX595" s="14" t="s">
        <v>72</v>
      </c>
      <c r="AY595" s="193" t="s">
        <v>157</v>
      </c>
    </row>
    <row r="596" spans="1:65" s="15" customFormat="1">
      <c r="B596" s="200"/>
      <c r="D596" s="185" t="s">
        <v>166</v>
      </c>
      <c r="E596" s="201" t="s">
        <v>1</v>
      </c>
      <c r="F596" s="202" t="s">
        <v>173</v>
      </c>
      <c r="H596" s="203">
        <v>255.994</v>
      </c>
      <c r="I596" s="204"/>
      <c r="L596" s="200"/>
      <c r="M596" s="205"/>
      <c r="N596" s="206"/>
      <c r="O596" s="206"/>
      <c r="P596" s="206"/>
      <c r="Q596" s="206"/>
      <c r="R596" s="206"/>
      <c r="S596" s="206"/>
      <c r="T596" s="207"/>
      <c r="AT596" s="201" t="s">
        <v>166</v>
      </c>
      <c r="AU596" s="201" t="s">
        <v>93</v>
      </c>
      <c r="AV596" s="15" t="s">
        <v>164</v>
      </c>
      <c r="AW596" s="15" t="s">
        <v>27</v>
      </c>
      <c r="AX596" s="15" t="s">
        <v>80</v>
      </c>
      <c r="AY596" s="201" t="s">
        <v>157</v>
      </c>
    </row>
    <row r="597" spans="1:65" s="2" customFormat="1" ht="24.2" customHeight="1">
      <c r="A597" s="35"/>
      <c r="B597" s="139"/>
      <c r="C597" s="171" t="s">
        <v>536</v>
      </c>
      <c r="D597" s="171" t="s">
        <v>160</v>
      </c>
      <c r="E597" s="172" t="s">
        <v>537</v>
      </c>
      <c r="F597" s="173" t="s">
        <v>538</v>
      </c>
      <c r="G597" s="174" t="s">
        <v>427</v>
      </c>
      <c r="H597" s="216"/>
      <c r="I597" s="176"/>
      <c r="J597" s="177">
        <f>ROUND(I597*H597,2)</f>
        <v>0</v>
      </c>
      <c r="K597" s="178"/>
      <c r="L597" s="36"/>
      <c r="M597" s="179" t="s">
        <v>1</v>
      </c>
      <c r="N597" s="180" t="s">
        <v>38</v>
      </c>
      <c r="O597" s="64"/>
      <c r="P597" s="181">
        <f>O597*H597</f>
        <v>0</v>
      </c>
      <c r="Q597" s="181">
        <v>0</v>
      </c>
      <c r="R597" s="181">
        <f>Q597*H597</f>
        <v>0</v>
      </c>
      <c r="S597" s="181">
        <v>0</v>
      </c>
      <c r="T597" s="182">
        <f>S597*H597</f>
        <v>0</v>
      </c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R597" s="183" t="s">
        <v>316</v>
      </c>
      <c r="AT597" s="183" t="s">
        <v>160</v>
      </c>
      <c r="AU597" s="183" t="s">
        <v>93</v>
      </c>
      <c r="AY597" s="18" t="s">
        <v>157</v>
      </c>
      <c r="BE597" s="100">
        <f>IF(N597="základná",J597,0)</f>
        <v>0</v>
      </c>
      <c r="BF597" s="100">
        <f>IF(N597="znížená",J597,0)</f>
        <v>0</v>
      </c>
      <c r="BG597" s="100">
        <f>IF(N597="zákl. prenesená",J597,0)</f>
        <v>0</v>
      </c>
      <c r="BH597" s="100">
        <f>IF(N597="zníž. prenesená",J597,0)</f>
        <v>0</v>
      </c>
      <c r="BI597" s="100">
        <f>IF(N597="nulová",J597,0)</f>
        <v>0</v>
      </c>
      <c r="BJ597" s="18" t="s">
        <v>93</v>
      </c>
      <c r="BK597" s="100">
        <f>ROUND(I597*H597,2)</f>
        <v>0</v>
      </c>
      <c r="BL597" s="18" t="s">
        <v>316</v>
      </c>
      <c r="BM597" s="183" t="s">
        <v>539</v>
      </c>
    </row>
    <row r="598" spans="1:65" s="12" customFormat="1" ht="22.9" customHeight="1">
      <c r="B598" s="158"/>
      <c r="D598" s="159" t="s">
        <v>71</v>
      </c>
      <c r="E598" s="169" t="s">
        <v>540</v>
      </c>
      <c r="F598" s="169" t="s">
        <v>541</v>
      </c>
      <c r="I598" s="161"/>
      <c r="J598" s="170">
        <f>BK598</f>
        <v>0</v>
      </c>
      <c r="L598" s="158"/>
      <c r="M598" s="163"/>
      <c r="N598" s="164"/>
      <c r="O598" s="164"/>
      <c r="P598" s="165">
        <f>SUM(P599:P623)</f>
        <v>0</v>
      </c>
      <c r="Q598" s="164"/>
      <c r="R598" s="165">
        <f>SUM(R599:R623)</f>
        <v>6.1286439999999998E-2</v>
      </c>
      <c r="S598" s="164"/>
      <c r="T598" s="166">
        <f>SUM(T599:T623)</f>
        <v>0</v>
      </c>
      <c r="AR598" s="159" t="s">
        <v>93</v>
      </c>
      <c r="AT598" s="167" t="s">
        <v>71</v>
      </c>
      <c r="AU598" s="167" t="s">
        <v>80</v>
      </c>
      <c r="AY598" s="159" t="s">
        <v>157</v>
      </c>
      <c r="BK598" s="168">
        <f>SUM(BK599:BK623)</f>
        <v>0</v>
      </c>
    </row>
    <row r="599" spans="1:65" s="2" customFormat="1" ht="24.2" customHeight="1">
      <c r="A599" s="35"/>
      <c r="B599" s="139"/>
      <c r="C599" s="171" t="s">
        <v>542</v>
      </c>
      <c r="D599" s="171" t="s">
        <v>160</v>
      </c>
      <c r="E599" s="172" t="s">
        <v>543</v>
      </c>
      <c r="F599" s="173" t="s">
        <v>544</v>
      </c>
      <c r="G599" s="174" t="s">
        <v>163</v>
      </c>
      <c r="H599" s="175">
        <v>195.72399999999999</v>
      </c>
      <c r="I599" s="176"/>
      <c r="J599" s="177">
        <f>ROUND(I599*H599,2)</f>
        <v>0</v>
      </c>
      <c r="K599" s="178"/>
      <c r="L599" s="36"/>
      <c r="M599" s="179" t="s">
        <v>1</v>
      </c>
      <c r="N599" s="180" t="s">
        <v>38</v>
      </c>
      <c r="O599" s="64"/>
      <c r="P599" s="181">
        <f>O599*H599</f>
        <v>0</v>
      </c>
      <c r="Q599" s="181">
        <v>1E-4</v>
      </c>
      <c r="R599" s="181">
        <f>Q599*H599</f>
        <v>1.95724E-2</v>
      </c>
      <c r="S599" s="181">
        <v>0</v>
      </c>
      <c r="T599" s="182">
        <f>S599*H599</f>
        <v>0</v>
      </c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R599" s="183" t="s">
        <v>316</v>
      </c>
      <c r="AT599" s="183" t="s">
        <v>160</v>
      </c>
      <c r="AU599" s="183" t="s">
        <v>93</v>
      </c>
      <c r="AY599" s="18" t="s">
        <v>157</v>
      </c>
      <c r="BE599" s="100">
        <f>IF(N599="základná",J599,0)</f>
        <v>0</v>
      </c>
      <c r="BF599" s="100">
        <f>IF(N599="znížená",J599,0)</f>
        <v>0</v>
      </c>
      <c r="BG599" s="100">
        <f>IF(N599="zákl. prenesená",J599,0)</f>
        <v>0</v>
      </c>
      <c r="BH599" s="100">
        <f>IF(N599="zníž. prenesená",J599,0)</f>
        <v>0</v>
      </c>
      <c r="BI599" s="100">
        <f>IF(N599="nulová",J599,0)</f>
        <v>0</v>
      </c>
      <c r="BJ599" s="18" t="s">
        <v>93</v>
      </c>
      <c r="BK599" s="100">
        <f>ROUND(I599*H599,2)</f>
        <v>0</v>
      </c>
      <c r="BL599" s="18" t="s">
        <v>316</v>
      </c>
      <c r="BM599" s="183" t="s">
        <v>545</v>
      </c>
    </row>
    <row r="600" spans="1:65" s="13" customFormat="1">
      <c r="B600" s="184"/>
      <c r="D600" s="185" t="s">
        <v>166</v>
      </c>
      <c r="E600" s="186" t="s">
        <v>1</v>
      </c>
      <c r="F600" s="187" t="s">
        <v>546</v>
      </c>
      <c r="H600" s="186" t="s">
        <v>1</v>
      </c>
      <c r="I600" s="188"/>
      <c r="L600" s="184"/>
      <c r="M600" s="189"/>
      <c r="N600" s="190"/>
      <c r="O600" s="190"/>
      <c r="P600" s="190"/>
      <c r="Q600" s="190"/>
      <c r="R600" s="190"/>
      <c r="S600" s="190"/>
      <c r="T600" s="191"/>
      <c r="AT600" s="186" t="s">
        <v>166</v>
      </c>
      <c r="AU600" s="186" t="s">
        <v>93</v>
      </c>
      <c r="AV600" s="13" t="s">
        <v>80</v>
      </c>
      <c r="AW600" s="13" t="s">
        <v>27</v>
      </c>
      <c r="AX600" s="13" t="s">
        <v>72</v>
      </c>
      <c r="AY600" s="186" t="s">
        <v>157</v>
      </c>
    </row>
    <row r="601" spans="1:65" s="14" customFormat="1">
      <c r="B601" s="192"/>
      <c r="D601" s="185" t="s">
        <v>166</v>
      </c>
      <c r="E601" s="193" t="s">
        <v>1</v>
      </c>
      <c r="F601" s="194" t="s">
        <v>101</v>
      </c>
      <c r="H601" s="195">
        <v>117.992</v>
      </c>
      <c r="I601" s="196"/>
      <c r="L601" s="192"/>
      <c r="M601" s="197"/>
      <c r="N601" s="198"/>
      <c r="O601" s="198"/>
      <c r="P601" s="198"/>
      <c r="Q601" s="198"/>
      <c r="R601" s="198"/>
      <c r="S601" s="198"/>
      <c r="T601" s="199"/>
      <c r="AT601" s="193" t="s">
        <v>166</v>
      </c>
      <c r="AU601" s="193" t="s">
        <v>93</v>
      </c>
      <c r="AV601" s="14" t="s">
        <v>93</v>
      </c>
      <c r="AW601" s="14" t="s">
        <v>27</v>
      </c>
      <c r="AX601" s="14" t="s">
        <v>72</v>
      </c>
      <c r="AY601" s="193" t="s">
        <v>157</v>
      </c>
    </row>
    <row r="602" spans="1:65" s="16" customFormat="1">
      <c r="B602" s="208"/>
      <c r="D602" s="185" t="s">
        <v>166</v>
      </c>
      <c r="E602" s="209" t="s">
        <v>1</v>
      </c>
      <c r="F602" s="210" t="s">
        <v>197</v>
      </c>
      <c r="H602" s="211">
        <v>117.992</v>
      </c>
      <c r="I602" s="212"/>
      <c r="L602" s="208"/>
      <c r="M602" s="213"/>
      <c r="N602" s="214"/>
      <c r="O602" s="214"/>
      <c r="P602" s="214"/>
      <c r="Q602" s="214"/>
      <c r="R602" s="214"/>
      <c r="S602" s="214"/>
      <c r="T602" s="215"/>
      <c r="AT602" s="209" t="s">
        <v>166</v>
      </c>
      <c r="AU602" s="209" t="s">
        <v>93</v>
      </c>
      <c r="AV602" s="16" t="s">
        <v>178</v>
      </c>
      <c r="AW602" s="16" t="s">
        <v>27</v>
      </c>
      <c r="AX602" s="16" t="s">
        <v>72</v>
      </c>
      <c r="AY602" s="209" t="s">
        <v>157</v>
      </c>
    </row>
    <row r="603" spans="1:65" s="13" customFormat="1">
      <c r="B603" s="184"/>
      <c r="D603" s="185" t="s">
        <v>166</v>
      </c>
      <c r="E603" s="186" t="s">
        <v>1</v>
      </c>
      <c r="F603" s="187" t="s">
        <v>547</v>
      </c>
      <c r="H603" s="186" t="s">
        <v>1</v>
      </c>
      <c r="I603" s="188"/>
      <c r="L603" s="184"/>
      <c r="M603" s="189"/>
      <c r="N603" s="190"/>
      <c r="O603" s="190"/>
      <c r="P603" s="190"/>
      <c r="Q603" s="190"/>
      <c r="R603" s="190"/>
      <c r="S603" s="190"/>
      <c r="T603" s="191"/>
      <c r="AT603" s="186" t="s">
        <v>166</v>
      </c>
      <c r="AU603" s="186" t="s">
        <v>93</v>
      </c>
      <c r="AV603" s="13" t="s">
        <v>80</v>
      </c>
      <c r="AW603" s="13" t="s">
        <v>27</v>
      </c>
      <c r="AX603" s="13" t="s">
        <v>72</v>
      </c>
      <c r="AY603" s="186" t="s">
        <v>157</v>
      </c>
    </row>
    <row r="604" spans="1:65" s="13" customFormat="1">
      <c r="B604" s="184"/>
      <c r="D604" s="185" t="s">
        <v>166</v>
      </c>
      <c r="E604" s="186" t="s">
        <v>1</v>
      </c>
      <c r="F604" s="187" t="s">
        <v>191</v>
      </c>
      <c r="H604" s="186" t="s">
        <v>1</v>
      </c>
      <c r="I604" s="188"/>
      <c r="L604" s="184"/>
      <c r="M604" s="189"/>
      <c r="N604" s="190"/>
      <c r="O604" s="190"/>
      <c r="P604" s="190"/>
      <c r="Q604" s="190"/>
      <c r="R604" s="190"/>
      <c r="S604" s="190"/>
      <c r="T604" s="191"/>
      <c r="AT604" s="186" t="s">
        <v>166</v>
      </c>
      <c r="AU604" s="186" t="s">
        <v>93</v>
      </c>
      <c r="AV604" s="13" t="s">
        <v>80</v>
      </c>
      <c r="AW604" s="13" t="s">
        <v>27</v>
      </c>
      <c r="AX604" s="13" t="s">
        <v>72</v>
      </c>
      <c r="AY604" s="186" t="s">
        <v>157</v>
      </c>
    </row>
    <row r="605" spans="1:65" s="14" customFormat="1">
      <c r="B605" s="192"/>
      <c r="D605" s="185" t="s">
        <v>166</v>
      </c>
      <c r="E605" s="193" t="s">
        <v>1</v>
      </c>
      <c r="F605" s="194" t="s">
        <v>548</v>
      </c>
      <c r="H605" s="195">
        <v>1.8360000000000001</v>
      </c>
      <c r="I605" s="196"/>
      <c r="L605" s="192"/>
      <c r="M605" s="197"/>
      <c r="N605" s="198"/>
      <c r="O605" s="198"/>
      <c r="P605" s="198"/>
      <c r="Q605" s="198"/>
      <c r="R605" s="198"/>
      <c r="S605" s="198"/>
      <c r="T605" s="199"/>
      <c r="AT605" s="193" t="s">
        <v>166</v>
      </c>
      <c r="AU605" s="193" t="s">
        <v>93</v>
      </c>
      <c r="AV605" s="14" t="s">
        <v>93</v>
      </c>
      <c r="AW605" s="14" t="s">
        <v>27</v>
      </c>
      <c r="AX605" s="14" t="s">
        <v>72</v>
      </c>
      <c r="AY605" s="193" t="s">
        <v>157</v>
      </c>
    </row>
    <row r="606" spans="1:65" s="13" customFormat="1">
      <c r="B606" s="184"/>
      <c r="D606" s="185" t="s">
        <v>166</v>
      </c>
      <c r="E606" s="186" t="s">
        <v>1</v>
      </c>
      <c r="F606" s="187" t="s">
        <v>195</v>
      </c>
      <c r="H606" s="186" t="s">
        <v>1</v>
      </c>
      <c r="I606" s="188"/>
      <c r="L606" s="184"/>
      <c r="M606" s="189"/>
      <c r="N606" s="190"/>
      <c r="O606" s="190"/>
      <c r="P606" s="190"/>
      <c r="Q606" s="190"/>
      <c r="R606" s="190"/>
      <c r="S606" s="190"/>
      <c r="T606" s="191"/>
      <c r="AT606" s="186" t="s">
        <v>166</v>
      </c>
      <c r="AU606" s="186" t="s">
        <v>93</v>
      </c>
      <c r="AV606" s="13" t="s">
        <v>80</v>
      </c>
      <c r="AW606" s="13" t="s">
        <v>27</v>
      </c>
      <c r="AX606" s="13" t="s">
        <v>72</v>
      </c>
      <c r="AY606" s="186" t="s">
        <v>157</v>
      </c>
    </row>
    <row r="607" spans="1:65" s="14" customFormat="1">
      <c r="B607" s="192"/>
      <c r="D607" s="185" t="s">
        <v>166</v>
      </c>
      <c r="E607" s="193" t="s">
        <v>1</v>
      </c>
      <c r="F607" s="194" t="s">
        <v>549</v>
      </c>
      <c r="H607" s="195">
        <v>0.51</v>
      </c>
      <c r="I607" s="196"/>
      <c r="L607" s="192"/>
      <c r="M607" s="197"/>
      <c r="N607" s="198"/>
      <c r="O607" s="198"/>
      <c r="P607" s="198"/>
      <c r="Q607" s="198"/>
      <c r="R607" s="198"/>
      <c r="S607" s="198"/>
      <c r="T607" s="199"/>
      <c r="AT607" s="193" t="s">
        <v>166</v>
      </c>
      <c r="AU607" s="193" t="s">
        <v>93</v>
      </c>
      <c r="AV607" s="14" t="s">
        <v>93</v>
      </c>
      <c r="AW607" s="14" t="s">
        <v>27</v>
      </c>
      <c r="AX607" s="14" t="s">
        <v>72</v>
      </c>
      <c r="AY607" s="193" t="s">
        <v>157</v>
      </c>
    </row>
    <row r="608" spans="1:65" s="13" customFormat="1">
      <c r="B608" s="184"/>
      <c r="D608" s="185" t="s">
        <v>166</v>
      </c>
      <c r="E608" s="186" t="s">
        <v>1</v>
      </c>
      <c r="F608" s="187" t="s">
        <v>202</v>
      </c>
      <c r="H608" s="186" t="s">
        <v>1</v>
      </c>
      <c r="I608" s="188"/>
      <c r="L608" s="184"/>
      <c r="M608" s="189"/>
      <c r="N608" s="190"/>
      <c r="O608" s="190"/>
      <c r="P608" s="190"/>
      <c r="Q608" s="190"/>
      <c r="R608" s="190"/>
      <c r="S608" s="190"/>
      <c r="T608" s="191"/>
      <c r="AT608" s="186" t="s">
        <v>166</v>
      </c>
      <c r="AU608" s="186" t="s">
        <v>93</v>
      </c>
      <c r="AV608" s="13" t="s">
        <v>80</v>
      </c>
      <c r="AW608" s="13" t="s">
        <v>27</v>
      </c>
      <c r="AX608" s="13" t="s">
        <v>72</v>
      </c>
      <c r="AY608" s="186" t="s">
        <v>157</v>
      </c>
    </row>
    <row r="609" spans="1:65" s="14" customFormat="1">
      <c r="B609" s="192"/>
      <c r="D609" s="185" t="s">
        <v>166</v>
      </c>
      <c r="E609" s="193" t="s">
        <v>1</v>
      </c>
      <c r="F609" s="194" t="s">
        <v>550</v>
      </c>
      <c r="H609" s="195">
        <v>1.4450000000000001</v>
      </c>
      <c r="I609" s="196"/>
      <c r="L609" s="192"/>
      <c r="M609" s="197"/>
      <c r="N609" s="198"/>
      <c r="O609" s="198"/>
      <c r="P609" s="198"/>
      <c r="Q609" s="198"/>
      <c r="R609" s="198"/>
      <c r="S609" s="198"/>
      <c r="T609" s="199"/>
      <c r="AT609" s="193" t="s">
        <v>166</v>
      </c>
      <c r="AU609" s="193" t="s">
        <v>93</v>
      </c>
      <c r="AV609" s="14" t="s">
        <v>93</v>
      </c>
      <c r="AW609" s="14" t="s">
        <v>27</v>
      </c>
      <c r="AX609" s="14" t="s">
        <v>72</v>
      </c>
      <c r="AY609" s="193" t="s">
        <v>157</v>
      </c>
    </row>
    <row r="610" spans="1:65" s="13" customFormat="1">
      <c r="B610" s="184"/>
      <c r="D610" s="185" t="s">
        <v>166</v>
      </c>
      <c r="E610" s="186" t="s">
        <v>1</v>
      </c>
      <c r="F610" s="187" t="s">
        <v>206</v>
      </c>
      <c r="H610" s="186" t="s">
        <v>1</v>
      </c>
      <c r="I610" s="188"/>
      <c r="L610" s="184"/>
      <c r="M610" s="189"/>
      <c r="N610" s="190"/>
      <c r="O610" s="190"/>
      <c r="P610" s="190"/>
      <c r="Q610" s="190"/>
      <c r="R610" s="190"/>
      <c r="S610" s="190"/>
      <c r="T610" s="191"/>
      <c r="AT610" s="186" t="s">
        <v>166</v>
      </c>
      <c r="AU610" s="186" t="s">
        <v>93</v>
      </c>
      <c r="AV610" s="13" t="s">
        <v>80</v>
      </c>
      <c r="AW610" s="13" t="s">
        <v>27</v>
      </c>
      <c r="AX610" s="13" t="s">
        <v>72</v>
      </c>
      <c r="AY610" s="186" t="s">
        <v>157</v>
      </c>
    </row>
    <row r="611" spans="1:65" s="14" customFormat="1">
      <c r="B611" s="192"/>
      <c r="D611" s="185" t="s">
        <v>166</v>
      </c>
      <c r="E611" s="193" t="s">
        <v>1</v>
      </c>
      <c r="F611" s="194" t="s">
        <v>551</v>
      </c>
      <c r="H611" s="195">
        <v>0.90100000000000002</v>
      </c>
      <c r="I611" s="196"/>
      <c r="L611" s="192"/>
      <c r="M611" s="197"/>
      <c r="N611" s="198"/>
      <c r="O611" s="198"/>
      <c r="P611" s="198"/>
      <c r="Q611" s="198"/>
      <c r="R611" s="198"/>
      <c r="S611" s="198"/>
      <c r="T611" s="199"/>
      <c r="AT611" s="193" t="s">
        <v>166</v>
      </c>
      <c r="AU611" s="193" t="s">
        <v>93</v>
      </c>
      <c r="AV611" s="14" t="s">
        <v>93</v>
      </c>
      <c r="AW611" s="14" t="s">
        <v>27</v>
      </c>
      <c r="AX611" s="14" t="s">
        <v>72</v>
      </c>
      <c r="AY611" s="193" t="s">
        <v>157</v>
      </c>
    </row>
    <row r="612" spans="1:65" s="16" customFormat="1">
      <c r="B612" s="208"/>
      <c r="D612" s="185" t="s">
        <v>166</v>
      </c>
      <c r="E612" s="209" t="s">
        <v>103</v>
      </c>
      <c r="F612" s="210" t="s">
        <v>197</v>
      </c>
      <c r="H612" s="211">
        <v>4.6920000000000002</v>
      </c>
      <c r="I612" s="212"/>
      <c r="L612" s="208"/>
      <c r="M612" s="213"/>
      <c r="N612" s="214"/>
      <c r="O612" s="214"/>
      <c r="P612" s="214"/>
      <c r="Q612" s="214"/>
      <c r="R612" s="214"/>
      <c r="S612" s="214"/>
      <c r="T612" s="215"/>
      <c r="AT612" s="209" t="s">
        <v>166</v>
      </c>
      <c r="AU612" s="209" t="s">
        <v>93</v>
      </c>
      <c r="AV612" s="16" t="s">
        <v>178</v>
      </c>
      <c r="AW612" s="16" t="s">
        <v>27</v>
      </c>
      <c r="AX612" s="16" t="s">
        <v>72</v>
      </c>
      <c r="AY612" s="209" t="s">
        <v>157</v>
      </c>
    </row>
    <row r="613" spans="1:65" s="14" customFormat="1">
      <c r="B613" s="192"/>
      <c r="D613" s="185" t="s">
        <v>166</v>
      </c>
      <c r="E613" s="193" t="s">
        <v>1</v>
      </c>
      <c r="F613" s="194" t="s">
        <v>106</v>
      </c>
      <c r="H613" s="195">
        <v>2.11</v>
      </c>
      <c r="I613" s="196"/>
      <c r="L613" s="192"/>
      <c r="M613" s="197"/>
      <c r="N613" s="198"/>
      <c r="O613" s="198"/>
      <c r="P613" s="198"/>
      <c r="Q613" s="198"/>
      <c r="R613" s="198"/>
      <c r="S613" s="198"/>
      <c r="T613" s="199"/>
      <c r="AT613" s="193" t="s">
        <v>166</v>
      </c>
      <c r="AU613" s="193" t="s">
        <v>93</v>
      </c>
      <c r="AV613" s="14" t="s">
        <v>93</v>
      </c>
      <c r="AW613" s="14" t="s">
        <v>27</v>
      </c>
      <c r="AX613" s="14" t="s">
        <v>72</v>
      </c>
      <c r="AY613" s="193" t="s">
        <v>157</v>
      </c>
    </row>
    <row r="614" spans="1:65" s="14" customFormat="1">
      <c r="B614" s="192"/>
      <c r="D614" s="185" t="s">
        <v>166</v>
      </c>
      <c r="E614" s="193" t="s">
        <v>1</v>
      </c>
      <c r="F614" s="194" t="s">
        <v>108</v>
      </c>
      <c r="H614" s="195">
        <v>70.930000000000007</v>
      </c>
      <c r="I614" s="196"/>
      <c r="L614" s="192"/>
      <c r="M614" s="197"/>
      <c r="N614" s="198"/>
      <c r="O614" s="198"/>
      <c r="P614" s="198"/>
      <c r="Q614" s="198"/>
      <c r="R614" s="198"/>
      <c r="S614" s="198"/>
      <c r="T614" s="199"/>
      <c r="AT614" s="193" t="s">
        <v>166</v>
      </c>
      <c r="AU614" s="193" t="s">
        <v>93</v>
      </c>
      <c r="AV614" s="14" t="s">
        <v>93</v>
      </c>
      <c r="AW614" s="14" t="s">
        <v>27</v>
      </c>
      <c r="AX614" s="14" t="s">
        <v>72</v>
      </c>
      <c r="AY614" s="193" t="s">
        <v>157</v>
      </c>
    </row>
    <row r="615" spans="1:65" s="16" customFormat="1">
      <c r="B615" s="208"/>
      <c r="D615" s="185" t="s">
        <v>166</v>
      </c>
      <c r="E615" s="209" t="s">
        <v>1</v>
      </c>
      <c r="F615" s="210" t="s">
        <v>197</v>
      </c>
      <c r="H615" s="211">
        <v>73.040000000000006</v>
      </c>
      <c r="I615" s="212"/>
      <c r="L615" s="208"/>
      <c r="M615" s="213"/>
      <c r="N615" s="214"/>
      <c r="O615" s="214"/>
      <c r="P615" s="214"/>
      <c r="Q615" s="214"/>
      <c r="R615" s="214"/>
      <c r="S615" s="214"/>
      <c r="T615" s="215"/>
      <c r="AT615" s="209" t="s">
        <v>166</v>
      </c>
      <c r="AU615" s="209" t="s">
        <v>93</v>
      </c>
      <c r="AV615" s="16" t="s">
        <v>178</v>
      </c>
      <c r="AW615" s="16" t="s">
        <v>27</v>
      </c>
      <c r="AX615" s="16" t="s">
        <v>72</v>
      </c>
      <c r="AY615" s="209" t="s">
        <v>157</v>
      </c>
    </row>
    <row r="616" spans="1:65" s="15" customFormat="1">
      <c r="B616" s="200"/>
      <c r="D616" s="185" t="s">
        <v>166</v>
      </c>
      <c r="E616" s="201" t="s">
        <v>97</v>
      </c>
      <c r="F616" s="202" t="s">
        <v>173</v>
      </c>
      <c r="H616" s="203">
        <v>195.72399999999999</v>
      </c>
      <c r="I616" s="204"/>
      <c r="L616" s="200"/>
      <c r="M616" s="205"/>
      <c r="N616" s="206"/>
      <c r="O616" s="206"/>
      <c r="P616" s="206"/>
      <c r="Q616" s="206"/>
      <c r="R616" s="206"/>
      <c r="S616" s="206"/>
      <c r="T616" s="207"/>
      <c r="AT616" s="201" t="s">
        <v>166</v>
      </c>
      <c r="AU616" s="201" t="s">
        <v>93</v>
      </c>
      <c r="AV616" s="15" t="s">
        <v>164</v>
      </c>
      <c r="AW616" s="15" t="s">
        <v>27</v>
      </c>
      <c r="AX616" s="15" t="s">
        <v>80</v>
      </c>
      <c r="AY616" s="201" t="s">
        <v>157</v>
      </c>
    </row>
    <row r="617" spans="1:65" s="2" customFormat="1" ht="37.9" customHeight="1">
      <c r="A617" s="35"/>
      <c r="B617" s="139"/>
      <c r="C617" s="171" t="s">
        <v>552</v>
      </c>
      <c r="D617" s="171" t="s">
        <v>160</v>
      </c>
      <c r="E617" s="172" t="s">
        <v>553</v>
      </c>
      <c r="F617" s="173" t="s">
        <v>554</v>
      </c>
      <c r="G617" s="174" t="s">
        <v>163</v>
      </c>
      <c r="H617" s="175">
        <v>195.72399999999999</v>
      </c>
      <c r="I617" s="176"/>
      <c r="J617" s="177">
        <f>ROUND(I617*H617,2)</f>
        <v>0</v>
      </c>
      <c r="K617" s="178"/>
      <c r="L617" s="36"/>
      <c r="M617" s="179" t="s">
        <v>1</v>
      </c>
      <c r="N617" s="180" t="s">
        <v>38</v>
      </c>
      <c r="O617" s="64"/>
      <c r="P617" s="181">
        <f>O617*H617</f>
        <v>0</v>
      </c>
      <c r="Q617" s="181">
        <v>2.1000000000000001E-4</v>
      </c>
      <c r="R617" s="181">
        <f>Q617*H617</f>
        <v>4.1102039999999999E-2</v>
      </c>
      <c r="S617" s="181">
        <v>0</v>
      </c>
      <c r="T617" s="182">
        <f>S617*H617</f>
        <v>0</v>
      </c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R617" s="183" t="s">
        <v>316</v>
      </c>
      <c r="AT617" s="183" t="s">
        <v>160</v>
      </c>
      <c r="AU617" s="183" t="s">
        <v>93</v>
      </c>
      <c r="AY617" s="18" t="s">
        <v>157</v>
      </c>
      <c r="BE617" s="100">
        <f>IF(N617="základná",J617,0)</f>
        <v>0</v>
      </c>
      <c r="BF617" s="100">
        <f>IF(N617="znížená",J617,0)</f>
        <v>0</v>
      </c>
      <c r="BG617" s="100">
        <f>IF(N617="zákl. prenesená",J617,0)</f>
        <v>0</v>
      </c>
      <c r="BH617" s="100">
        <f>IF(N617="zníž. prenesená",J617,0)</f>
        <v>0</v>
      </c>
      <c r="BI617" s="100">
        <f>IF(N617="nulová",J617,0)</f>
        <v>0</v>
      </c>
      <c r="BJ617" s="18" t="s">
        <v>93</v>
      </c>
      <c r="BK617" s="100">
        <f>ROUND(I617*H617,2)</f>
        <v>0</v>
      </c>
      <c r="BL617" s="18" t="s">
        <v>316</v>
      </c>
      <c r="BM617" s="183" t="s">
        <v>555</v>
      </c>
    </row>
    <row r="618" spans="1:65" s="14" customFormat="1">
      <c r="B618" s="192"/>
      <c r="D618" s="185" t="s">
        <v>166</v>
      </c>
      <c r="E618" s="193" t="s">
        <v>1</v>
      </c>
      <c r="F618" s="194" t="s">
        <v>97</v>
      </c>
      <c r="H618" s="195">
        <v>195.72399999999999</v>
      </c>
      <c r="I618" s="196"/>
      <c r="L618" s="192"/>
      <c r="M618" s="197"/>
      <c r="N618" s="198"/>
      <c r="O618" s="198"/>
      <c r="P618" s="198"/>
      <c r="Q618" s="198"/>
      <c r="R618" s="198"/>
      <c r="S618" s="198"/>
      <c r="T618" s="199"/>
      <c r="AT618" s="193" t="s">
        <v>166</v>
      </c>
      <c r="AU618" s="193" t="s">
        <v>93</v>
      </c>
      <c r="AV618" s="14" t="s">
        <v>93</v>
      </c>
      <c r="AW618" s="14" t="s">
        <v>27</v>
      </c>
      <c r="AX618" s="14" t="s">
        <v>72</v>
      </c>
      <c r="AY618" s="193" t="s">
        <v>157</v>
      </c>
    </row>
    <row r="619" spans="1:65" s="15" customFormat="1">
      <c r="B619" s="200"/>
      <c r="D619" s="185" t="s">
        <v>166</v>
      </c>
      <c r="E619" s="201" t="s">
        <v>1</v>
      </c>
      <c r="F619" s="202" t="s">
        <v>173</v>
      </c>
      <c r="H619" s="203">
        <v>195.72399999999999</v>
      </c>
      <c r="I619" s="204"/>
      <c r="L619" s="200"/>
      <c r="M619" s="205"/>
      <c r="N619" s="206"/>
      <c r="O619" s="206"/>
      <c r="P619" s="206"/>
      <c r="Q619" s="206"/>
      <c r="R619" s="206"/>
      <c r="S619" s="206"/>
      <c r="T619" s="207"/>
      <c r="AT619" s="201" t="s">
        <v>166</v>
      </c>
      <c r="AU619" s="201" t="s">
        <v>93</v>
      </c>
      <c r="AV619" s="15" t="s">
        <v>164</v>
      </c>
      <c r="AW619" s="15" t="s">
        <v>27</v>
      </c>
      <c r="AX619" s="15" t="s">
        <v>80</v>
      </c>
      <c r="AY619" s="201" t="s">
        <v>157</v>
      </c>
    </row>
    <row r="620" spans="1:65" s="2" customFormat="1" ht="24.2" customHeight="1">
      <c r="A620" s="35"/>
      <c r="B620" s="139"/>
      <c r="C620" s="171" t="s">
        <v>556</v>
      </c>
      <c r="D620" s="171" t="s">
        <v>160</v>
      </c>
      <c r="E620" s="172" t="s">
        <v>557</v>
      </c>
      <c r="F620" s="173" t="s">
        <v>558</v>
      </c>
      <c r="G620" s="174" t="s">
        <v>163</v>
      </c>
      <c r="H620" s="175">
        <v>4.08</v>
      </c>
      <c r="I620" s="176"/>
      <c r="J620" s="177">
        <f>ROUND(I620*H620,2)</f>
        <v>0</v>
      </c>
      <c r="K620" s="178"/>
      <c r="L620" s="36"/>
      <c r="M620" s="179" t="s">
        <v>1</v>
      </c>
      <c r="N620" s="180" t="s">
        <v>38</v>
      </c>
      <c r="O620" s="64"/>
      <c r="P620" s="181">
        <f>O620*H620</f>
        <v>0</v>
      </c>
      <c r="Q620" s="181">
        <v>1.4999999999999999E-4</v>
      </c>
      <c r="R620" s="181">
        <f>Q620*H620</f>
        <v>6.1199999999999991E-4</v>
      </c>
      <c r="S620" s="181">
        <v>0</v>
      </c>
      <c r="T620" s="182">
        <f>S620*H620</f>
        <v>0</v>
      </c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R620" s="183" t="s">
        <v>316</v>
      </c>
      <c r="AT620" s="183" t="s">
        <v>160</v>
      </c>
      <c r="AU620" s="183" t="s">
        <v>93</v>
      </c>
      <c r="AY620" s="18" t="s">
        <v>157</v>
      </c>
      <c r="BE620" s="100">
        <f>IF(N620="základná",J620,0)</f>
        <v>0</v>
      </c>
      <c r="BF620" s="100">
        <f>IF(N620="znížená",J620,0)</f>
        <v>0</v>
      </c>
      <c r="BG620" s="100">
        <f>IF(N620="zákl. prenesená",J620,0)</f>
        <v>0</v>
      </c>
      <c r="BH620" s="100">
        <f>IF(N620="zníž. prenesená",J620,0)</f>
        <v>0</v>
      </c>
      <c r="BI620" s="100">
        <f>IF(N620="nulová",J620,0)</f>
        <v>0</v>
      </c>
      <c r="BJ620" s="18" t="s">
        <v>93</v>
      </c>
      <c r="BK620" s="100">
        <f>ROUND(I620*H620,2)</f>
        <v>0</v>
      </c>
      <c r="BL620" s="18" t="s">
        <v>316</v>
      </c>
      <c r="BM620" s="183" t="s">
        <v>559</v>
      </c>
    </row>
    <row r="621" spans="1:65" s="13" customFormat="1">
      <c r="B621" s="184"/>
      <c r="D621" s="185" t="s">
        <v>166</v>
      </c>
      <c r="E621" s="186" t="s">
        <v>1</v>
      </c>
      <c r="F621" s="187" t="s">
        <v>560</v>
      </c>
      <c r="H621" s="186" t="s">
        <v>1</v>
      </c>
      <c r="I621" s="188"/>
      <c r="L621" s="184"/>
      <c r="M621" s="189"/>
      <c r="N621" s="190"/>
      <c r="O621" s="190"/>
      <c r="P621" s="190"/>
      <c r="Q621" s="190"/>
      <c r="R621" s="190"/>
      <c r="S621" s="190"/>
      <c r="T621" s="191"/>
      <c r="AT621" s="186" t="s">
        <v>166</v>
      </c>
      <c r="AU621" s="186" t="s">
        <v>93</v>
      </c>
      <c r="AV621" s="13" t="s">
        <v>80</v>
      </c>
      <c r="AW621" s="13" t="s">
        <v>27</v>
      </c>
      <c r="AX621" s="13" t="s">
        <v>72</v>
      </c>
      <c r="AY621" s="186" t="s">
        <v>157</v>
      </c>
    </row>
    <row r="622" spans="1:65" s="14" customFormat="1">
      <c r="B622" s="192"/>
      <c r="D622" s="185" t="s">
        <v>166</v>
      </c>
      <c r="E622" s="193" t="s">
        <v>1</v>
      </c>
      <c r="F622" s="194" t="s">
        <v>561</v>
      </c>
      <c r="H622" s="195">
        <v>4.08</v>
      </c>
      <c r="I622" s="196"/>
      <c r="L622" s="192"/>
      <c r="M622" s="197"/>
      <c r="N622" s="198"/>
      <c r="O622" s="198"/>
      <c r="P622" s="198"/>
      <c r="Q622" s="198"/>
      <c r="R622" s="198"/>
      <c r="S622" s="198"/>
      <c r="T622" s="199"/>
      <c r="AT622" s="193" t="s">
        <v>166</v>
      </c>
      <c r="AU622" s="193" t="s">
        <v>93</v>
      </c>
      <c r="AV622" s="14" t="s">
        <v>93</v>
      </c>
      <c r="AW622" s="14" t="s">
        <v>27</v>
      </c>
      <c r="AX622" s="14" t="s">
        <v>72</v>
      </c>
      <c r="AY622" s="193" t="s">
        <v>157</v>
      </c>
    </row>
    <row r="623" spans="1:65" s="15" customFormat="1">
      <c r="B623" s="200"/>
      <c r="D623" s="185" t="s">
        <v>166</v>
      </c>
      <c r="E623" s="201" t="s">
        <v>1</v>
      </c>
      <c r="F623" s="202" t="s">
        <v>173</v>
      </c>
      <c r="H623" s="203">
        <v>4.08</v>
      </c>
      <c r="I623" s="204"/>
      <c r="L623" s="200"/>
      <c r="M623" s="205"/>
      <c r="N623" s="206"/>
      <c r="O623" s="206"/>
      <c r="P623" s="206"/>
      <c r="Q623" s="206"/>
      <c r="R623" s="206"/>
      <c r="S623" s="206"/>
      <c r="T623" s="207"/>
      <c r="AT623" s="201" t="s">
        <v>166</v>
      </c>
      <c r="AU623" s="201" t="s">
        <v>93</v>
      </c>
      <c r="AV623" s="15" t="s">
        <v>164</v>
      </c>
      <c r="AW623" s="15" t="s">
        <v>27</v>
      </c>
      <c r="AX623" s="15" t="s">
        <v>80</v>
      </c>
      <c r="AY623" s="201" t="s">
        <v>157</v>
      </c>
    </row>
    <row r="624" spans="1:65" s="12" customFormat="1" ht="25.9" customHeight="1">
      <c r="B624" s="158"/>
      <c r="D624" s="159" t="s">
        <v>71</v>
      </c>
      <c r="E624" s="160" t="s">
        <v>562</v>
      </c>
      <c r="F624" s="160" t="s">
        <v>563</v>
      </c>
      <c r="I624" s="161"/>
      <c r="J624" s="162">
        <f>BK624</f>
        <v>0</v>
      </c>
      <c r="L624" s="158"/>
      <c r="M624" s="163"/>
      <c r="N624" s="164"/>
      <c r="O624" s="164"/>
      <c r="P624" s="165">
        <f>SUM(P625:P727)</f>
        <v>0</v>
      </c>
      <c r="Q624" s="164"/>
      <c r="R624" s="165">
        <f>SUM(R625:R727)</f>
        <v>1.0251969999999999</v>
      </c>
      <c r="S624" s="164"/>
      <c r="T624" s="166">
        <f>SUM(T625:T727)</f>
        <v>0</v>
      </c>
      <c r="AR624" s="159" t="s">
        <v>164</v>
      </c>
      <c r="AT624" s="167" t="s">
        <v>71</v>
      </c>
      <c r="AU624" s="167" t="s">
        <v>72</v>
      </c>
      <c r="AY624" s="159" t="s">
        <v>157</v>
      </c>
      <c r="BK624" s="168">
        <f>SUM(BK625:BK727)</f>
        <v>0</v>
      </c>
    </row>
    <row r="625" spans="1:65" s="2" customFormat="1" ht="33" customHeight="1">
      <c r="A625" s="35"/>
      <c r="B625" s="139"/>
      <c r="C625" s="171" t="s">
        <v>564</v>
      </c>
      <c r="D625" s="171" t="s">
        <v>160</v>
      </c>
      <c r="E625" s="172" t="s">
        <v>565</v>
      </c>
      <c r="F625" s="173" t="s">
        <v>566</v>
      </c>
      <c r="G625" s="174" t="s">
        <v>163</v>
      </c>
      <c r="H625" s="175">
        <v>0.85</v>
      </c>
      <c r="I625" s="176"/>
      <c r="J625" s="177">
        <f>ROUND(I625*H625,2)</f>
        <v>0</v>
      </c>
      <c r="K625" s="178"/>
      <c r="L625" s="36"/>
      <c r="M625" s="179" t="s">
        <v>1</v>
      </c>
      <c r="N625" s="180" t="s">
        <v>38</v>
      </c>
      <c r="O625" s="64"/>
      <c r="P625" s="181">
        <f>O625*H625</f>
        <v>0</v>
      </c>
      <c r="Q625" s="181">
        <v>0</v>
      </c>
      <c r="R625" s="181">
        <f>Q625*H625</f>
        <v>0</v>
      </c>
      <c r="S625" s="181">
        <v>0</v>
      </c>
      <c r="T625" s="182">
        <f>S625*H625</f>
        <v>0</v>
      </c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R625" s="183" t="s">
        <v>164</v>
      </c>
      <c r="AT625" s="183" t="s">
        <v>160</v>
      </c>
      <c r="AU625" s="183" t="s">
        <v>80</v>
      </c>
      <c r="AY625" s="18" t="s">
        <v>157</v>
      </c>
      <c r="BE625" s="100">
        <f>IF(N625="základná",J625,0)</f>
        <v>0</v>
      </c>
      <c r="BF625" s="100">
        <f>IF(N625="znížená",J625,0)</f>
        <v>0</v>
      </c>
      <c r="BG625" s="100">
        <f>IF(N625="zákl. prenesená",J625,0)</f>
        <v>0</v>
      </c>
      <c r="BH625" s="100">
        <f>IF(N625="zníž. prenesená",J625,0)</f>
        <v>0</v>
      </c>
      <c r="BI625" s="100">
        <f>IF(N625="nulová",J625,0)</f>
        <v>0</v>
      </c>
      <c r="BJ625" s="18" t="s">
        <v>93</v>
      </c>
      <c r="BK625" s="100">
        <f>ROUND(I625*H625,2)</f>
        <v>0</v>
      </c>
      <c r="BL625" s="18" t="s">
        <v>164</v>
      </c>
      <c r="BM625" s="183" t="s">
        <v>567</v>
      </c>
    </row>
    <row r="626" spans="1:65" s="14" customFormat="1">
      <c r="B626" s="192"/>
      <c r="D626" s="185" t="s">
        <v>166</v>
      </c>
      <c r="E626" s="193" t="s">
        <v>1</v>
      </c>
      <c r="F626" s="194" t="s">
        <v>568</v>
      </c>
      <c r="H626" s="195">
        <v>0.85</v>
      </c>
      <c r="I626" s="196"/>
      <c r="L626" s="192"/>
      <c r="M626" s="197"/>
      <c r="N626" s="198"/>
      <c r="O626" s="198"/>
      <c r="P626" s="198"/>
      <c r="Q626" s="198"/>
      <c r="R626" s="198"/>
      <c r="S626" s="198"/>
      <c r="T626" s="199"/>
      <c r="AT626" s="193" t="s">
        <v>166</v>
      </c>
      <c r="AU626" s="193" t="s">
        <v>80</v>
      </c>
      <c r="AV626" s="14" t="s">
        <v>93</v>
      </c>
      <c r="AW626" s="14" t="s">
        <v>27</v>
      </c>
      <c r="AX626" s="14" t="s">
        <v>72</v>
      </c>
      <c r="AY626" s="193" t="s">
        <v>157</v>
      </c>
    </row>
    <row r="627" spans="1:65" s="15" customFormat="1">
      <c r="B627" s="200"/>
      <c r="D627" s="185" t="s">
        <v>166</v>
      </c>
      <c r="E627" s="201" t="s">
        <v>1</v>
      </c>
      <c r="F627" s="202" t="s">
        <v>173</v>
      </c>
      <c r="H627" s="203">
        <v>0.85</v>
      </c>
      <c r="I627" s="204"/>
      <c r="L627" s="200"/>
      <c r="M627" s="205"/>
      <c r="N627" s="206"/>
      <c r="O627" s="206"/>
      <c r="P627" s="206"/>
      <c r="Q627" s="206"/>
      <c r="R627" s="206"/>
      <c r="S627" s="206"/>
      <c r="T627" s="207"/>
      <c r="AT627" s="201" t="s">
        <v>166</v>
      </c>
      <c r="AU627" s="201" t="s">
        <v>80</v>
      </c>
      <c r="AV627" s="15" t="s">
        <v>164</v>
      </c>
      <c r="AW627" s="15" t="s">
        <v>27</v>
      </c>
      <c r="AX627" s="15" t="s">
        <v>80</v>
      </c>
      <c r="AY627" s="201" t="s">
        <v>157</v>
      </c>
    </row>
    <row r="628" spans="1:65" s="2" customFormat="1" ht="33" customHeight="1">
      <c r="A628" s="35"/>
      <c r="B628" s="139"/>
      <c r="C628" s="171" t="s">
        <v>569</v>
      </c>
      <c r="D628" s="171" t="s">
        <v>160</v>
      </c>
      <c r="E628" s="172" t="s">
        <v>570</v>
      </c>
      <c r="F628" s="173" t="s">
        <v>571</v>
      </c>
      <c r="G628" s="174" t="s">
        <v>319</v>
      </c>
      <c r="H628" s="175">
        <v>2</v>
      </c>
      <c r="I628" s="176"/>
      <c r="J628" s="177">
        <f>ROUND(I628*H628,2)</f>
        <v>0</v>
      </c>
      <c r="K628" s="178"/>
      <c r="L628" s="36"/>
      <c r="M628" s="179" t="s">
        <v>1</v>
      </c>
      <c r="N628" s="180" t="s">
        <v>38</v>
      </c>
      <c r="O628" s="64"/>
      <c r="P628" s="181">
        <f>O628*H628</f>
        <v>0</v>
      </c>
      <c r="Q628" s="181">
        <v>0</v>
      </c>
      <c r="R628" s="181">
        <f>Q628*H628</f>
        <v>0</v>
      </c>
      <c r="S628" s="181">
        <v>0</v>
      </c>
      <c r="T628" s="182">
        <f>S628*H628</f>
        <v>0</v>
      </c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R628" s="183" t="s">
        <v>164</v>
      </c>
      <c r="AT628" s="183" t="s">
        <v>160</v>
      </c>
      <c r="AU628" s="183" t="s">
        <v>80</v>
      </c>
      <c r="AY628" s="18" t="s">
        <v>157</v>
      </c>
      <c r="BE628" s="100">
        <f>IF(N628="základná",J628,0)</f>
        <v>0</v>
      </c>
      <c r="BF628" s="100">
        <f>IF(N628="znížená",J628,0)</f>
        <v>0</v>
      </c>
      <c r="BG628" s="100">
        <f>IF(N628="zákl. prenesená",J628,0)</f>
        <v>0</v>
      </c>
      <c r="BH628" s="100">
        <f>IF(N628="zníž. prenesená",J628,0)</f>
        <v>0</v>
      </c>
      <c r="BI628" s="100">
        <f>IF(N628="nulová",J628,0)</f>
        <v>0</v>
      </c>
      <c r="BJ628" s="18" t="s">
        <v>93</v>
      </c>
      <c r="BK628" s="100">
        <f>ROUND(I628*H628,2)</f>
        <v>0</v>
      </c>
      <c r="BL628" s="18" t="s">
        <v>164</v>
      </c>
      <c r="BM628" s="183" t="s">
        <v>572</v>
      </c>
    </row>
    <row r="629" spans="1:65" s="2" customFormat="1" ht="21.75" customHeight="1">
      <c r="A629" s="35"/>
      <c r="B629" s="139"/>
      <c r="C629" s="171" t="s">
        <v>573</v>
      </c>
      <c r="D629" s="171" t="s">
        <v>160</v>
      </c>
      <c r="E629" s="172" t="s">
        <v>574</v>
      </c>
      <c r="F629" s="173" t="s">
        <v>575</v>
      </c>
      <c r="G629" s="174" t="s">
        <v>331</v>
      </c>
      <c r="H629" s="175">
        <v>62</v>
      </c>
      <c r="I629" s="176"/>
      <c r="J629" s="177">
        <f>ROUND(I629*H629,2)</f>
        <v>0</v>
      </c>
      <c r="K629" s="178"/>
      <c r="L629" s="36"/>
      <c r="M629" s="179" t="s">
        <v>1</v>
      </c>
      <c r="N629" s="180" t="s">
        <v>38</v>
      </c>
      <c r="O629" s="64"/>
      <c r="P629" s="181">
        <f>O629*H629</f>
        <v>0</v>
      </c>
      <c r="Q629" s="181">
        <v>0</v>
      </c>
      <c r="R629" s="181">
        <f>Q629*H629</f>
        <v>0</v>
      </c>
      <c r="S629" s="181">
        <v>0</v>
      </c>
      <c r="T629" s="182">
        <f>S629*H629</f>
        <v>0</v>
      </c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R629" s="183" t="s">
        <v>164</v>
      </c>
      <c r="AT629" s="183" t="s">
        <v>160</v>
      </c>
      <c r="AU629" s="183" t="s">
        <v>80</v>
      </c>
      <c r="AY629" s="18" t="s">
        <v>157</v>
      </c>
      <c r="BE629" s="100">
        <f>IF(N629="základná",J629,0)</f>
        <v>0</v>
      </c>
      <c r="BF629" s="100">
        <f>IF(N629="znížená",J629,0)</f>
        <v>0</v>
      </c>
      <c r="BG629" s="100">
        <f>IF(N629="zákl. prenesená",J629,0)</f>
        <v>0</v>
      </c>
      <c r="BH629" s="100">
        <f>IF(N629="zníž. prenesená",J629,0)</f>
        <v>0</v>
      </c>
      <c r="BI629" s="100">
        <f>IF(N629="nulová",J629,0)</f>
        <v>0</v>
      </c>
      <c r="BJ629" s="18" t="s">
        <v>93</v>
      </c>
      <c r="BK629" s="100">
        <f>ROUND(I629*H629,2)</f>
        <v>0</v>
      </c>
      <c r="BL629" s="18" t="s">
        <v>164</v>
      </c>
      <c r="BM629" s="183" t="s">
        <v>576</v>
      </c>
    </row>
    <row r="630" spans="1:65" s="14" customFormat="1">
      <c r="B630" s="192"/>
      <c r="D630" s="185" t="s">
        <v>166</v>
      </c>
      <c r="E630" s="193" t="s">
        <v>1</v>
      </c>
      <c r="F630" s="194" t="s">
        <v>577</v>
      </c>
      <c r="H630" s="195">
        <v>23</v>
      </c>
      <c r="I630" s="196"/>
      <c r="L630" s="192"/>
      <c r="M630" s="197"/>
      <c r="N630" s="198"/>
      <c r="O630" s="198"/>
      <c r="P630" s="198"/>
      <c r="Q630" s="198"/>
      <c r="R630" s="198"/>
      <c r="S630" s="198"/>
      <c r="T630" s="199"/>
      <c r="AT630" s="193" t="s">
        <v>166</v>
      </c>
      <c r="AU630" s="193" t="s">
        <v>80</v>
      </c>
      <c r="AV630" s="14" t="s">
        <v>93</v>
      </c>
      <c r="AW630" s="14" t="s">
        <v>27</v>
      </c>
      <c r="AX630" s="14" t="s">
        <v>72</v>
      </c>
      <c r="AY630" s="193" t="s">
        <v>157</v>
      </c>
    </row>
    <row r="631" spans="1:65" s="14" customFormat="1">
      <c r="B631" s="192"/>
      <c r="D631" s="185" t="s">
        <v>166</v>
      </c>
      <c r="E631" s="193" t="s">
        <v>1</v>
      </c>
      <c r="F631" s="194" t="s">
        <v>578</v>
      </c>
      <c r="H631" s="195">
        <v>39</v>
      </c>
      <c r="I631" s="196"/>
      <c r="L631" s="192"/>
      <c r="M631" s="197"/>
      <c r="N631" s="198"/>
      <c r="O631" s="198"/>
      <c r="P631" s="198"/>
      <c r="Q631" s="198"/>
      <c r="R631" s="198"/>
      <c r="S631" s="198"/>
      <c r="T631" s="199"/>
      <c r="AT631" s="193" t="s">
        <v>166</v>
      </c>
      <c r="AU631" s="193" t="s">
        <v>80</v>
      </c>
      <c r="AV631" s="14" t="s">
        <v>93</v>
      </c>
      <c r="AW631" s="14" t="s">
        <v>27</v>
      </c>
      <c r="AX631" s="14" t="s">
        <v>72</v>
      </c>
      <c r="AY631" s="193" t="s">
        <v>157</v>
      </c>
    </row>
    <row r="632" spans="1:65" s="15" customFormat="1">
      <c r="B632" s="200"/>
      <c r="D632" s="185" t="s">
        <v>166</v>
      </c>
      <c r="E632" s="201" t="s">
        <v>1</v>
      </c>
      <c r="F632" s="202" t="s">
        <v>579</v>
      </c>
      <c r="H632" s="203">
        <v>62</v>
      </c>
      <c r="I632" s="204"/>
      <c r="L632" s="200"/>
      <c r="M632" s="205"/>
      <c r="N632" s="206"/>
      <c r="O632" s="206"/>
      <c r="P632" s="206"/>
      <c r="Q632" s="206"/>
      <c r="R632" s="206"/>
      <c r="S632" s="206"/>
      <c r="T632" s="207"/>
      <c r="AT632" s="201" t="s">
        <v>166</v>
      </c>
      <c r="AU632" s="201" t="s">
        <v>80</v>
      </c>
      <c r="AV632" s="15" t="s">
        <v>164</v>
      </c>
      <c r="AW632" s="15" t="s">
        <v>27</v>
      </c>
      <c r="AX632" s="15" t="s">
        <v>80</v>
      </c>
      <c r="AY632" s="201" t="s">
        <v>157</v>
      </c>
    </row>
    <row r="633" spans="1:65" s="2" customFormat="1" ht="24.2" customHeight="1">
      <c r="A633" s="35"/>
      <c r="B633" s="139"/>
      <c r="C633" s="171" t="s">
        <v>580</v>
      </c>
      <c r="D633" s="171" t="s">
        <v>160</v>
      </c>
      <c r="E633" s="172" t="s">
        <v>581</v>
      </c>
      <c r="F633" s="173" t="s">
        <v>582</v>
      </c>
      <c r="G633" s="174" t="s">
        <v>331</v>
      </c>
      <c r="H633" s="175">
        <v>32</v>
      </c>
      <c r="I633" s="176"/>
      <c r="J633" s="177">
        <f>ROUND(I633*H633,2)</f>
        <v>0</v>
      </c>
      <c r="K633" s="178"/>
      <c r="L633" s="36"/>
      <c r="M633" s="179" t="s">
        <v>1</v>
      </c>
      <c r="N633" s="180" t="s">
        <v>38</v>
      </c>
      <c r="O633" s="64"/>
      <c r="P633" s="181">
        <f>O633*H633</f>
        <v>0</v>
      </c>
      <c r="Q633" s="181">
        <v>0</v>
      </c>
      <c r="R633" s="181">
        <f>Q633*H633</f>
        <v>0</v>
      </c>
      <c r="S633" s="181">
        <v>0</v>
      </c>
      <c r="T633" s="182">
        <f>S633*H633</f>
        <v>0</v>
      </c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R633" s="183" t="s">
        <v>316</v>
      </c>
      <c r="AT633" s="183" t="s">
        <v>160</v>
      </c>
      <c r="AU633" s="183" t="s">
        <v>80</v>
      </c>
      <c r="AY633" s="18" t="s">
        <v>157</v>
      </c>
      <c r="BE633" s="100">
        <f>IF(N633="základná",J633,0)</f>
        <v>0</v>
      </c>
      <c r="BF633" s="100">
        <f>IF(N633="znížená",J633,0)</f>
        <v>0</v>
      </c>
      <c r="BG633" s="100">
        <f>IF(N633="zákl. prenesená",J633,0)</f>
        <v>0</v>
      </c>
      <c r="BH633" s="100">
        <f>IF(N633="zníž. prenesená",J633,0)</f>
        <v>0</v>
      </c>
      <c r="BI633" s="100">
        <f>IF(N633="nulová",J633,0)</f>
        <v>0</v>
      </c>
      <c r="BJ633" s="18" t="s">
        <v>93</v>
      </c>
      <c r="BK633" s="100">
        <f>ROUND(I633*H633,2)</f>
        <v>0</v>
      </c>
      <c r="BL633" s="18" t="s">
        <v>316</v>
      </c>
      <c r="BM633" s="183" t="s">
        <v>583</v>
      </c>
    </row>
    <row r="634" spans="1:65" s="14" customFormat="1">
      <c r="B634" s="192"/>
      <c r="D634" s="185" t="s">
        <v>166</v>
      </c>
      <c r="E634" s="193" t="s">
        <v>1</v>
      </c>
      <c r="F634" s="194" t="s">
        <v>584</v>
      </c>
      <c r="H634" s="195">
        <v>32</v>
      </c>
      <c r="I634" s="196"/>
      <c r="L634" s="192"/>
      <c r="M634" s="197"/>
      <c r="N634" s="198"/>
      <c r="O634" s="198"/>
      <c r="P634" s="198"/>
      <c r="Q634" s="198"/>
      <c r="R634" s="198"/>
      <c r="S634" s="198"/>
      <c r="T634" s="199"/>
      <c r="AT634" s="193" t="s">
        <v>166</v>
      </c>
      <c r="AU634" s="193" t="s">
        <v>80</v>
      </c>
      <c r="AV634" s="14" t="s">
        <v>93</v>
      </c>
      <c r="AW634" s="14" t="s">
        <v>27</v>
      </c>
      <c r="AX634" s="14" t="s">
        <v>72</v>
      </c>
      <c r="AY634" s="193" t="s">
        <v>157</v>
      </c>
    </row>
    <row r="635" spans="1:65" s="15" customFormat="1">
      <c r="B635" s="200"/>
      <c r="D635" s="185" t="s">
        <v>166</v>
      </c>
      <c r="E635" s="201" t="s">
        <v>1</v>
      </c>
      <c r="F635" s="202" t="s">
        <v>173</v>
      </c>
      <c r="H635" s="203">
        <v>32</v>
      </c>
      <c r="I635" s="204"/>
      <c r="L635" s="200"/>
      <c r="M635" s="205"/>
      <c r="N635" s="206"/>
      <c r="O635" s="206"/>
      <c r="P635" s="206"/>
      <c r="Q635" s="206"/>
      <c r="R635" s="206"/>
      <c r="S635" s="206"/>
      <c r="T635" s="207"/>
      <c r="AT635" s="201" t="s">
        <v>166</v>
      </c>
      <c r="AU635" s="201" t="s">
        <v>80</v>
      </c>
      <c r="AV635" s="15" t="s">
        <v>164</v>
      </c>
      <c r="AW635" s="15" t="s">
        <v>27</v>
      </c>
      <c r="AX635" s="15" t="s">
        <v>80</v>
      </c>
      <c r="AY635" s="201" t="s">
        <v>157</v>
      </c>
    </row>
    <row r="636" spans="1:65" s="2" customFormat="1" ht="24.2" customHeight="1">
      <c r="A636" s="35"/>
      <c r="B636" s="139"/>
      <c r="C636" s="217" t="s">
        <v>585</v>
      </c>
      <c r="D636" s="217" t="s">
        <v>469</v>
      </c>
      <c r="E636" s="218" t="s">
        <v>586</v>
      </c>
      <c r="F636" s="219" t="s">
        <v>587</v>
      </c>
      <c r="G636" s="220" t="s">
        <v>331</v>
      </c>
      <c r="H636" s="221">
        <v>32.64</v>
      </c>
      <c r="I636" s="222"/>
      <c r="J636" s="223">
        <f>ROUND(I636*H636,2)</f>
        <v>0</v>
      </c>
      <c r="K636" s="224"/>
      <c r="L636" s="225"/>
      <c r="M636" s="226" t="s">
        <v>1</v>
      </c>
      <c r="N636" s="227" t="s">
        <v>38</v>
      </c>
      <c r="O636" s="64"/>
      <c r="P636" s="181">
        <f>O636*H636</f>
        <v>0</v>
      </c>
      <c r="Q636" s="181">
        <v>4.0000000000000003E-5</v>
      </c>
      <c r="R636" s="181">
        <f>Q636*H636</f>
        <v>1.3056000000000001E-3</v>
      </c>
      <c r="S636" s="181">
        <v>0</v>
      </c>
      <c r="T636" s="182">
        <f>S636*H636</f>
        <v>0</v>
      </c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R636" s="183" t="s">
        <v>431</v>
      </c>
      <c r="AT636" s="183" t="s">
        <v>469</v>
      </c>
      <c r="AU636" s="183" t="s">
        <v>80</v>
      </c>
      <c r="AY636" s="18" t="s">
        <v>157</v>
      </c>
      <c r="BE636" s="100">
        <f>IF(N636="základná",J636,0)</f>
        <v>0</v>
      </c>
      <c r="BF636" s="100">
        <f>IF(N636="znížená",J636,0)</f>
        <v>0</v>
      </c>
      <c r="BG636" s="100">
        <f>IF(N636="zákl. prenesená",J636,0)</f>
        <v>0</v>
      </c>
      <c r="BH636" s="100">
        <f>IF(N636="zníž. prenesená",J636,0)</f>
        <v>0</v>
      </c>
      <c r="BI636" s="100">
        <f>IF(N636="nulová",J636,0)</f>
        <v>0</v>
      </c>
      <c r="BJ636" s="18" t="s">
        <v>93</v>
      </c>
      <c r="BK636" s="100">
        <f>ROUND(I636*H636,2)</f>
        <v>0</v>
      </c>
      <c r="BL636" s="18" t="s">
        <v>316</v>
      </c>
      <c r="BM636" s="183" t="s">
        <v>588</v>
      </c>
    </row>
    <row r="637" spans="1:65" s="14" customFormat="1">
      <c r="B637" s="192"/>
      <c r="D637" s="185" t="s">
        <v>166</v>
      </c>
      <c r="E637" s="193" t="s">
        <v>1</v>
      </c>
      <c r="F637" s="194" t="s">
        <v>589</v>
      </c>
      <c r="H637" s="195">
        <v>32.64</v>
      </c>
      <c r="I637" s="196"/>
      <c r="L637" s="192"/>
      <c r="M637" s="197"/>
      <c r="N637" s="198"/>
      <c r="O637" s="198"/>
      <c r="P637" s="198"/>
      <c r="Q637" s="198"/>
      <c r="R637" s="198"/>
      <c r="S637" s="198"/>
      <c r="T637" s="199"/>
      <c r="AT637" s="193" t="s">
        <v>166</v>
      </c>
      <c r="AU637" s="193" t="s">
        <v>80</v>
      </c>
      <c r="AV637" s="14" t="s">
        <v>93</v>
      </c>
      <c r="AW637" s="14" t="s">
        <v>27</v>
      </c>
      <c r="AX637" s="14" t="s">
        <v>72</v>
      </c>
      <c r="AY637" s="193" t="s">
        <v>157</v>
      </c>
    </row>
    <row r="638" spans="1:65" s="15" customFormat="1">
      <c r="B638" s="200"/>
      <c r="D638" s="185" t="s">
        <v>166</v>
      </c>
      <c r="E638" s="201" t="s">
        <v>1</v>
      </c>
      <c r="F638" s="202" t="s">
        <v>173</v>
      </c>
      <c r="H638" s="203">
        <v>32.64</v>
      </c>
      <c r="I638" s="204"/>
      <c r="L638" s="200"/>
      <c r="M638" s="205"/>
      <c r="N638" s="206"/>
      <c r="O638" s="206"/>
      <c r="P638" s="206"/>
      <c r="Q638" s="206"/>
      <c r="R638" s="206"/>
      <c r="S638" s="206"/>
      <c r="T638" s="207"/>
      <c r="AT638" s="201" t="s">
        <v>166</v>
      </c>
      <c r="AU638" s="201" t="s">
        <v>80</v>
      </c>
      <c r="AV638" s="15" t="s">
        <v>164</v>
      </c>
      <c r="AW638" s="15" t="s">
        <v>27</v>
      </c>
      <c r="AX638" s="15" t="s">
        <v>80</v>
      </c>
      <c r="AY638" s="201" t="s">
        <v>157</v>
      </c>
    </row>
    <row r="639" spans="1:65" s="2" customFormat="1" ht="24.2" customHeight="1">
      <c r="A639" s="35"/>
      <c r="B639" s="139"/>
      <c r="C639" s="171" t="s">
        <v>590</v>
      </c>
      <c r="D639" s="171" t="s">
        <v>160</v>
      </c>
      <c r="E639" s="172" t="s">
        <v>591</v>
      </c>
      <c r="F639" s="173" t="s">
        <v>592</v>
      </c>
      <c r="G639" s="174" t="s">
        <v>331</v>
      </c>
      <c r="H639" s="175">
        <v>7</v>
      </c>
      <c r="I639" s="176"/>
      <c r="J639" s="177">
        <f>ROUND(I639*H639,2)</f>
        <v>0</v>
      </c>
      <c r="K639" s="178"/>
      <c r="L639" s="36"/>
      <c r="M639" s="179" t="s">
        <v>1</v>
      </c>
      <c r="N639" s="180" t="s">
        <v>38</v>
      </c>
      <c r="O639" s="64"/>
      <c r="P639" s="181">
        <f>O639*H639</f>
        <v>0</v>
      </c>
      <c r="Q639" s="181">
        <v>2.0000000000000002E-5</v>
      </c>
      <c r="R639" s="181">
        <f>Q639*H639</f>
        <v>1.4000000000000001E-4</v>
      </c>
      <c r="S639" s="181">
        <v>0</v>
      </c>
      <c r="T639" s="182">
        <f>S639*H639</f>
        <v>0</v>
      </c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R639" s="183" t="s">
        <v>316</v>
      </c>
      <c r="AT639" s="183" t="s">
        <v>160</v>
      </c>
      <c r="AU639" s="183" t="s">
        <v>80</v>
      </c>
      <c r="AY639" s="18" t="s">
        <v>157</v>
      </c>
      <c r="BE639" s="100">
        <f>IF(N639="základná",J639,0)</f>
        <v>0</v>
      </c>
      <c r="BF639" s="100">
        <f>IF(N639="znížená",J639,0)</f>
        <v>0</v>
      </c>
      <c r="BG639" s="100">
        <f>IF(N639="zákl. prenesená",J639,0)</f>
        <v>0</v>
      </c>
      <c r="BH639" s="100">
        <f>IF(N639="zníž. prenesená",J639,0)</f>
        <v>0</v>
      </c>
      <c r="BI639" s="100">
        <f>IF(N639="nulová",J639,0)</f>
        <v>0</v>
      </c>
      <c r="BJ639" s="18" t="s">
        <v>93</v>
      </c>
      <c r="BK639" s="100">
        <f>ROUND(I639*H639,2)</f>
        <v>0</v>
      </c>
      <c r="BL639" s="18" t="s">
        <v>316</v>
      </c>
      <c r="BM639" s="183" t="s">
        <v>593</v>
      </c>
    </row>
    <row r="640" spans="1:65" s="14" customFormat="1">
      <c r="B640" s="192"/>
      <c r="D640" s="185" t="s">
        <v>166</v>
      </c>
      <c r="E640" s="193" t="s">
        <v>1</v>
      </c>
      <c r="F640" s="194" t="s">
        <v>594</v>
      </c>
      <c r="H640" s="195">
        <v>7</v>
      </c>
      <c r="I640" s="196"/>
      <c r="L640" s="192"/>
      <c r="M640" s="197"/>
      <c r="N640" s="198"/>
      <c r="O640" s="198"/>
      <c r="P640" s="198"/>
      <c r="Q640" s="198"/>
      <c r="R640" s="198"/>
      <c r="S640" s="198"/>
      <c r="T640" s="199"/>
      <c r="AT640" s="193" t="s">
        <v>166</v>
      </c>
      <c r="AU640" s="193" t="s">
        <v>80</v>
      </c>
      <c r="AV640" s="14" t="s">
        <v>93</v>
      </c>
      <c r="AW640" s="14" t="s">
        <v>27</v>
      </c>
      <c r="AX640" s="14" t="s">
        <v>72</v>
      </c>
      <c r="AY640" s="193" t="s">
        <v>157</v>
      </c>
    </row>
    <row r="641" spans="1:65" s="15" customFormat="1">
      <c r="B641" s="200"/>
      <c r="D641" s="185" t="s">
        <v>166</v>
      </c>
      <c r="E641" s="201" t="s">
        <v>1</v>
      </c>
      <c r="F641" s="202" t="s">
        <v>173</v>
      </c>
      <c r="H641" s="203">
        <v>7</v>
      </c>
      <c r="I641" s="204"/>
      <c r="L641" s="200"/>
      <c r="M641" s="205"/>
      <c r="N641" s="206"/>
      <c r="O641" s="206"/>
      <c r="P641" s="206"/>
      <c r="Q641" s="206"/>
      <c r="R641" s="206"/>
      <c r="S641" s="206"/>
      <c r="T641" s="207"/>
      <c r="AT641" s="201" t="s">
        <v>166</v>
      </c>
      <c r="AU641" s="201" t="s">
        <v>80</v>
      </c>
      <c r="AV641" s="15" t="s">
        <v>164</v>
      </c>
      <c r="AW641" s="15" t="s">
        <v>27</v>
      </c>
      <c r="AX641" s="15" t="s">
        <v>80</v>
      </c>
      <c r="AY641" s="201" t="s">
        <v>157</v>
      </c>
    </row>
    <row r="642" spans="1:65" s="2" customFormat="1" ht="24.2" customHeight="1">
      <c r="A642" s="35"/>
      <c r="B642" s="139"/>
      <c r="C642" s="217" t="s">
        <v>595</v>
      </c>
      <c r="D642" s="217" t="s">
        <v>469</v>
      </c>
      <c r="E642" s="218" t="s">
        <v>596</v>
      </c>
      <c r="F642" s="219" t="s">
        <v>597</v>
      </c>
      <c r="G642" s="220" t="s">
        <v>331</v>
      </c>
      <c r="H642" s="221">
        <v>7.14</v>
      </c>
      <c r="I642" s="222"/>
      <c r="J642" s="223">
        <f t="shared" ref="J642:J673" si="5">ROUND(I642*H642,2)</f>
        <v>0</v>
      </c>
      <c r="K642" s="224"/>
      <c r="L642" s="225"/>
      <c r="M642" s="226" t="s">
        <v>1</v>
      </c>
      <c r="N642" s="227" t="s">
        <v>38</v>
      </c>
      <c r="O642" s="64"/>
      <c r="P642" s="181">
        <f t="shared" ref="P642:P673" si="6">O642*H642</f>
        <v>0</v>
      </c>
      <c r="Q642" s="181">
        <v>1.0000000000000001E-5</v>
      </c>
      <c r="R642" s="181">
        <f t="shared" ref="R642:R673" si="7">Q642*H642</f>
        <v>7.1400000000000001E-5</v>
      </c>
      <c r="S642" s="181">
        <v>0</v>
      </c>
      <c r="T642" s="182">
        <f t="shared" ref="T642:T673" si="8">S642*H642</f>
        <v>0</v>
      </c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R642" s="183" t="s">
        <v>431</v>
      </c>
      <c r="AT642" s="183" t="s">
        <v>469</v>
      </c>
      <c r="AU642" s="183" t="s">
        <v>80</v>
      </c>
      <c r="AY642" s="18" t="s">
        <v>157</v>
      </c>
      <c r="BE642" s="100">
        <f t="shared" ref="BE642:BE673" si="9">IF(N642="základná",J642,0)</f>
        <v>0</v>
      </c>
      <c r="BF642" s="100">
        <f t="shared" ref="BF642:BF673" si="10">IF(N642="znížená",J642,0)</f>
        <v>0</v>
      </c>
      <c r="BG642" s="100">
        <f t="shared" ref="BG642:BG673" si="11">IF(N642="zákl. prenesená",J642,0)</f>
        <v>0</v>
      </c>
      <c r="BH642" s="100">
        <f t="shared" ref="BH642:BH673" si="12">IF(N642="zníž. prenesená",J642,0)</f>
        <v>0</v>
      </c>
      <c r="BI642" s="100">
        <f t="shared" ref="BI642:BI673" si="13">IF(N642="nulová",J642,0)</f>
        <v>0</v>
      </c>
      <c r="BJ642" s="18" t="s">
        <v>93</v>
      </c>
      <c r="BK642" s="100">
        <f t="shared" ref="BK642:BK673" si="14">ROUND(I642*H642,2)</f>
        <v>0</v>
      </c>
      <c r="BL642" s="18" t="s">
        <v>316</v>
      </c>
      <c r="BM642" s="183" t="s">
        <v>598</v>
      </c>
    </row>
    <row r="643" spans="1:65" s="2" customFormat="1" ht="21.75" customHeight="1">
      <c r="A643" s="35"/>
      <c r="B643" s="139"/>
      <c r="C643" s="171" t="s">
        <v>599</v>
      </c>
      <c r="D643" s="171" t="s">
        <v>160</v>
      </c>
      <c r="E643" s="172" t="s">
        <v>600</v>
      </c>
      <c r="F643" s="173" t="s">
        <v>601</v>
      </c>
      <c r="G643" s="174" t="s">
        <v>331</v>
      </c>
      <c r="H643" s="175">
        <v>4</v>
      </c>
      <c r="I643" s="176"/>
      <c r="J643" s="177">
        <f t="shared" si="5"/>
        <v>0</v>
      </c>
      <c r="K643" s="178"/>
      <c r="L643" s="36"/>
      <c r="M643" s="179" t="s">
        <v>1</v>
      </c>
      <c r="N643" s="180" t="s">
        <v>38</v>
      </c>
      <c r="O643" s="64"/>
      <c r="P643" s="181">
        <f t="shared" si="6"/>
        <v>0</v>
      </c>
      <c r="Q643" s="181">
        <v>2.0000000000000001E-4</v>
      </c>
      <c r="R643" s="181">
        <f t="shared" si="7"/>
        <v>8.0000000000000004E-4</v>
      </c>
      <c r="S643" s="181">
        <v>0</v>
      </c>
      <c r="T643" s="182">
        <f t="shared" si="8"/>
        <v>0</v>
      </c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R643" s="183" t="s">
        <v>316</v>
      </c>
      <c r="AT643" s="183" t="s">
        <v>160</v>
      </c>
      <c r="AU643" s="183" t="s">
        <v>80</v>
      </c>
      <c r="AY643" s="18" t="s">
        <v>157</v>
      </c>
      <c r="BE643" s="100">
        <f t="shared" si="9"/>
        <v>0</v>
      </c>
      <c r="BF643" s="100">
        <f t="shared" si="10"/>
        <v>0</v>
      </c>
      <c r="BG643" s="100">
        <f t="shared" si="11"/>
        <v>0</v>
      </c>
      <c r="BH643" s="100">
        <f t="shared" si="12"/>
        <v>0</v>
      </c>
      <c r="BI643" s="100">
        <f t="shared" si="13"/>
        <v>0</v>
      </c>
      <c r="BJ643" s="18" t="s">
        <v>93</v>
      </c>
      <c r="BK643" s="100">
        <f t="shared" si="14"/>
        <v>0</v>
      </c>
      <c r="BL643" s="18" t="s">
        <v>316</v>
      </c>
      <c r="BM643" s="183" t="s">
        <v>602</v>
      </c>
    </row>
    <row r="644" spans="1:65" s="2" customFormat="1" ht="16.5" customHeight="1">
      <c r="A644" s="35"/>
      <c r="B644" s="139"/>
      <c r="C644" s="171" t="s">
        <v>603</v>
      </c>
      <c r="D644" s="171" t="s">
        <v>160</v>
      </c>
      <c r="E644" s="172" t="s">
        <v>604</v>
      </c>
      <c r="F644" s="173" t="s">
        <v>605</v>
      </c>
      <c r="G644" s="174" t="s">
        <v>331</v>
      </c>
      <c r="H644" s="175">
        <v>5</v>
      </c>
      <c r="I644" s="176"/>
      <c r="J644" s="177">
        <f t="shared" si="5"/>
        <v>0</v>
      </c>
      <c r="K644" s="178"/>
      <c r="L644" s="36"/>
      <c r="M644" s="179" t="s">
        <v>1</v>
      </c>
      <c r="N644" s="180" t="s">
        <v>38</v>
      </c>
      <c r="O644" s="64"/>
      <c r="P644" s="181">
        <f t="shared" si="6"/>
        <v>0</v>
      </c>
      <c r="Q644" s="181">
        <v>8.0000000000000007E-5</v>
      </c>
      <c r="R644" s="181">
        <f t="shared" si="7"/>
        <v>4.0000000000000002E-4</v>
      </c>
      <c r="S644" s="181">
        <v>0</v>
      </c>
      <c r="T644" s="182">
        <f t="shared" si="8"/>
        <v>0</v>
      </c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R644" s="183" t="s">
        <v>316</v>
      </c>
      <c r="AT644" s="183" t="s">
        <v>160</v>
      </c>
      <c r="AU644" s="183" t="s">
        <v>80</v>
      </c>
      <c r="AY644" s="18" t="s">
        <v>157</v>
      </c>
      <c r="BE644" s="100">
        <f t="shared" si="9"/>
        <v>0</v>
      </c>
      <c r="BF644" s="100">
        <f t="shared" si="10"/>
        <v>0</v>
      </c>
      <c r="BG644" s="100">
        <f t="shared" si="11"/>
        <v>0</v>
      </c>
      <c r="BH644" s="100">
        <f t="shared" si="12"/>
        <v>0</v>
      </c>
      <c r="BI644" s="100">
        <f t="shared" si="13"/>
        <v>0</v>
      </c>
      <c r="BJ644" s="18" t="s">
        <v>93</v>
      </c>
      <c r="BK644" s="100">
        <f t="shared" si="14"/>
        <v>0</v>
      </c>
      <c r="BL644" s="18" t="s">
        <v>316</v>
      </c>
      <c r="BM644" s="183" t="s">
        <v>606</v>
      </c>
    </row>
    <row r="645" spans="1:65" s="2" customFormat="1" ht="24.2" customHeight="1">
      <c r="A645" s="35"/>
      <c r="B645" s="139"/>
      <c r="C645" s="217" t="s">
        <v>607</v>
      </c>
      <c r="D645" s="217" t="s">
        <v>469</v>
      </c>
      <c r="E645" s="218" t="s">
        <v>608</v>
      </c>
      <c r="F645" s="219" t="s">
        <v>609</v>
      </c>
      <c r="G645" s="220" t="s">
        <v>319</v>
      </c>
      <c r="H645" s="221">
        <v>9</v>
      </c>
      <c r="I645" s="222"/>
      <c r="J645" s="223">
        <f t="shared" si="5"/>
        <v>0</v>
      </c>
      <c r="K645" s="224"/>
      <c r="L645" s="225"/>
      <c r="M645" s="226" t="s">
        <v>1</v>
      </c>
      <c r="N645" s="227" t="s">
        <v>38</v>
      </c>
      <c r="O645" s="64"/>
      <c r="P645" s="181">
        <f t="shared" si="6"/>
        <v>0</v>
      </c>
      <c r="Q645" s="181">
        <v>2.4000000000000001E-4</v>
      </c>
      <c r="R645" s="181">
        <f t="shared" si="7"/>
        <v>2.16E-3</v>
      </c>
      <c r="S645" s="181">
        <v>0</v>
      </c>
      <c r="T645" s="182">
        <f t="shared" si="8"/>
        <v>0</v>
      </c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R645" s="183" t="s">
        <v>431</v>
      </c>
      <c r="AT645" s="183" t="s">
        <v>469</v>
      </c>
      <c r="AU645" s="183" t="s">
        <v>80</v>
      </c>
      <c r="AY645" s="18" t="s">
        <v>157</v>
      </c>
      <c r="BE645" s="100">
        <f t="shared" si="9"/>
        <v>0</v>
      </c>
      <c r="BF645" s="100">
        <f t="shared" si="10"/>
        <v>0</v>
      </c>
      <c r="BG645" s="100">
        <f t="shared" si="11"/>
        <v>0</v>
      </c>
      <c r="BH645" s="100">
        <f t="shared" si="12"/>
        <v>0</v>
      </c>
      <c r="BI645" s="100">
        <f t="shared" si="13"/>
        <v>0</v>
      </c>
      <c r="BJ645" s="18" t="s">
        <v>93</v>
      </c>
      <c r="BK645" s="100">
        <f t="shared" si="14"/>
        <v>0</v>
      </c>
      <c r="BL645" s="18" t="s">
        <v>316</v>
      </c>
      <c r="BM645" s="183" t="s">
        <v>610</v>
      </c>
    </row>
    <row r="646" spans="1:65" s="2" customFormat="1" ht="21.75" customHeight="1">
      <c r="A646" s="35"/>
      <c r="B646" s="139"/>
      <c r="C646" s="171" t="s">
        <v>611</v>
      </c>
      <c r="D646" s="171" t="s">
        <v>160</v>
      </c>
      <c r="E646" s="172" t="s">
        <v>612</v>
      </c>
      <c r="F646" s="173" t="s">
        <v>613</v>
      </c>
      <c r="G646" s="174" t="s">
        <v>331</v>
      </c>
      <c r="H646" s="175">
        <v>5</v>
      </c>
      <c r="I646" s="176"/>
      <c r="J646" s="177">
        <f t="shared" si="5"/>
        <v>0</v>
      </c>
      <c r="K646" s="178"/>
      <c r="L646" s="36"/>
      <c r="M646" s="179" t="s">
        <v>1</v>
      </c>
      <c r="N646" s="180" t="s">
        <v>38</v>
      </c>
      <c r="O646" s="64"/>
      <c r="P646" s="181">
        <f t="shared" si="6"/>
        <v>0</v>
      </c>
      <c r="Q646" s="181">
        <v>2.0000000000000001E-4</v>
      </c>
      <c r="R646" s="181">
        <f t="shared" si="7"/>
        <v>1E-3</v>
      </c>
      <c r="S646" s="181">
        <v>0</v>
      </c>
      <c r="T646" s="182">
        <f t="shared" si="8"/>
        <v>0</v>
      </c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R646" s="183" t="s">
        <v>316</v>
      </c>
      <c r="AT646" s="183" t="s">
        <v>160</v>
      </c>
      <c r="AU646" s="183" t="s">
        <v>80</v>
      </c>
      <c r="AY646" s="18" t="s">
        <v>157</v>
      </c>
      <c r="BE646" s="100">
        <f t="shared" si="9"/>
        <v>0</v>
      </c>
      <c r="BF646" s="100">
        <f t="shared" si="10"/>
        <v>0</v>
      </c>
      <c r="BG646" s="100">
        <f t="shared" si="11"/>
        <v>0</v>
      </c>
      <c r="BH646" s="100">
        <f t="shared" si="12"/>
        <v>0</v>
      </c>
      <c r="BI646" s="100">
        <f t="shared" si="13"/>
        <v>0</v>
      </c>
      <c r="BJ646" s="18" t="s">
        <v>93</v>
      </c>
      <c r="BK646" s="100">
        <f t="shared" si="14"/>
        <v>0</v>
      </c>
      <c r="BL646" s="18" t="s">
        <v>316</v>
      </c>
      <c r="BM646" s="183" t="s">
        <v>614</v>
      </c>
    </row>
    <row r="647" spans="1:65" s="2" customFormat="1" ht="16.5" customHeight="1">
      <c r="A647" s="35"/>
      <c r="B647" s="139"/>
      <c r="C647" s="171" t="s">
        <v>615</v>
      </c>
      <c r="D647" s="171" t="s">
        <v>160</v>
      </c>
      <c r="E647" s="172" t="s">
        <v>616</v>
      </c>
      <c r="F647" s="173" t="s">
        <v>617</v>
      </c>
      <c r="G647" s="174" t="s">
        <v>331</v>
      </c>
      <c r="H647" s="175">
        <v>5</v>
      </c>
      <c r="I647" s="176"/>
      <c r="J647" s="177">
        <f t="shared" si="5"/>
        <v>0</v>
      </c>
      <c r="K647" s="178"/>
      <c r="L647" s="36"/>
      <c r="M647" s="179" t="s">
        <v>1</v>
      </c>
      <c r="N647" s="180" t="s">
        <v>38</v>
      </c>
      <c r="O647" s="64"/>
      <c r="P647" s="181">
        <f t="shared" si="6"/>
        <v>0</v>
      </c>
      <c r="Q647" s="181">
        <v>6.9999999999999994E-5</v>
      </c>
      <c r="R647" s="181">
        <f t="shared" si="7"/>
        <v>3.4999999999999994E-4</v>
      </c>
      <c r="S647" s="181">
        <v>0</v>
      </c>
      <c r="T647" s="182">
        <f t="shared" si="8"/>
        <v>0</v>
      </c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R647" s="183" t="s">
        <v>316</v>
      </c>
      <c r="AT647" s="183" t="s">
        <v>160</v>
      </c>
      <c r="AU647" s="183" t="s">
        <v>80</v>
      </c>
      <c r="AY647" s="18" t="s">
        <v>157</v>
      </c>
      <c r="BE647" s="100">
        <f t="shared" si="9"/>
        <v>0</v>
      </c>
      <c r="BF647" s="100">
        <f t="shared" si="10"/>
        <v>0</v>
      </c>
      <c r="BG647" s="100">
        <f t="shared" si="11"/>
        <v>0</v>
      </c>
      <c r="BH647" s="100">
        <f t="shared" si="12"/>
        <v>0</v>
      </c>
      <c r="BI647" s="100">
        <f t="shared" si="13"/>
        <v>0</v>
      </c>
      <c r="BJ647" s="18" t="s">
        <v>93</v>
      </c>
      <c r="BK647" s="100">
        <f t="shared" si="14"/>
        <v>0</v>
      </c>
      <c r="BL647" s="18" t="s">
        <v>316</v>
      </c>
      <c r="BM647" s="183" t="s">
        <v>618</v>
      </c>
    </row>
    <row r="648" spans="1:65" s="2" customFormat="1" ht="24.2" customHeight="1">
      <c r="A648" s="35"/>
      <c r="B648" s="139"/>
      <c r="C648" s="217" t="s">
        <v>619</v>
      </c>
      <c r="D648" s="217" t="s">
        <v>469</v>
      </c>
      <c r="E648" s="218" t="s">
        <v>620</v>
      </c>
      <c r="F648" s="219" t="s">
        <v>621</v>
      </c>
      <c r="G648" s="220" t="s">
        <v>319</v>
      </c>
      <c r="H648" s="221">
        <v>10</v>
      </c>
      <c r="I648" s="222"/>
      <c r="J648" s="223">
        <f t="shared" si="5"/>
        <v>0</v>
      </c>
      <c r="K648" s="224"/>
      <c r="L648" s="225"/>
      <c r="M648" s="226" t="s">
        <v>1</v>
      </c>
      <c r="N648" s="227" t="s">
        <v>38</v>
      </c>
      <c r="O648" s="64"/>
      <c r="P648" s="181">
        <f t="shared" si="6"/>
        <v>0</v>
      </c>
      <c r="Q648" s="181">
        <v>3.1E-4</v>
      </c>
      <c r="R648" s="181">
        <f t="shared" si="7"/>
        <v>3.0999999999999999E-3</v>
      </c>
      <c r="S648" s="181">
        <v>0</v>
      </c>
      <c r="T648" s="182">
        <f t="shared" si="8"/>
        <v>0</v>
      </c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R648" s="183" t="s">
        <v>431</v>
      </c>
      <c r="AT648" s="183" t="s">
        <v>469</v>
      </c>
      <c r="AU648" s="183" t="s">
        <v>80</v>
      </c>
      <c r="AY648" s="18" t="s">
        <v>157</v>
      </c>
      <c r="BE648" s="100">
        <f t="shared" si="9"/>
        <v>0</v>
      </c>
      <c r="BF648" s="100">
        <f t="shared" si="10"/>
        <v>0</v>
      </c>
      <c r="BG648" s="100">
        <f t="shared" si="11"/>
        <v>0</v>
      </c>
      <c r="BH648" s="100">
        <f t="shared" si="12"/>
        <v>0</v>
      </c>
      <c r="BI648" s="100">
        <f t="shared" si="13"/>
        <v>0</v>
      </c>
      <c r="BJ648" s="18" t="s">
        <v>93</v>
      </c>
      <c r="BK648" s="100">
        <f t="shared" si="14"/>
        <v>0</v>
      </c>
      <c r="BL648" s="18" t="s">
        <v>316</v>
      </c>
      <c r="BM648" s="183" t="s">
        <v>622</v>
      </c>
    </row>
    <row r="649" spans="1:65" s="2" customFormat="1" ht="21.75" customHeight="1">
      <c r="A649" s="35"/>
      <c r="B649" s="139"/>
      <c r="C649" s="171" t="s">
        <v>623</v>
      </c>
      <c r="D649" s="171" t="s">
        <v>160</v>
      </c>
      <c r="E649" s="172" t="s">
        <v>624</v>
      </c>
      <c r="F649" s="173" t="s">
        <v>625</v>
      </c>
      <c r="G649" s="174" t="s">
        <v>331</v>
      </c>
      <c r="H649" s="175">
        <v>4</v>
      </c>
      <c r="I649" s="176"/>
      <c r="J649" s="177">
        <f t="shared" si="5"/>
        <v>0</v>
      </c>
      <c r="K649" s="178"/>
      <c r="L649" s="36"/>
      <c r="M649" s="179" t="s">
        <v>1</v>
      </c>
      <c r="N649" s="180" t="s">
        <v>38</v>
      </c>
      <c r="O649" s="64"/>
      <c r="P649" s="181">
        <f t="shared" si="6"/>
        <v>0</v>
      </c>
      <c r="Q649" s="181">
        <v>2.7999999999999998E-4</v>
      </c>
      <c r="R649" s="181">
        <f t="shared" si="7"/>
        <v>1.1199999999999999E-3</v>
      </c>
      <c r="S649" s="181">
        <v>0</v>
      </c>
      <c r="T649" s="182">
        <f t="shared" si="8"/>
        <v>0</v>
      </c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R649" s="183" t="s">
        <v>316</v>
      </c>
      <c r="AT649" s="183" t="s">
        <v>160</v>
      </c>
      <c r="AU649" s="183" t="s">
        <v>80</v>
      </c>
      <c r="AY649" s="18" t="s">
        <v>157</v>
      </c>
      <c r="BE649" s="100">
        <f t="shared" si="9"/>
        <v>0</v>
      </c>
      <c r="BF649" s="100">
        <f t="shared" si="10"/>
        <v>0</v>
      </c>
      <c r="BG649" s="100">
        <f t="shared" si="11"/>
        <v>0</v>
      </c>
      <c r="BH649" s="100">
        <f t="shared" si="12"/>
        <v>0</v>
      </c>
      <c r="BI649" s="100">
        <f t="shared" si="13"/>
        <v>0</v>
      </c>
      <c r="BJ649" s="18" t="s">
        <v>93</v>
      </c>
      <c r="BK649" s="100">
        <f t="shared" si="14"/>
        <v>0</v>
      </c>
      <c r="BL649" s="18" t="s">
        <v>316</v>
      </c>
      <c r="BM649" s="183" t="s">
        <v>626</v>
      </c>
    </row>
    <row r="650" spans="1:65" s="2" customFormat="1" ht="24.2" customHeight="1">
      <c r="A650" s="35"/>
      <c r="B650" s="139"/>
      <c r="C650" s="217" t="s">
        <v>627</v>
      </c>
      <c r="D650" s="217" t="s">
        <v>469</v>
      </c>
      <c r="E650" s="218" t="s">
        <v>628</v>
      </c>
      <c r="F650" s="219" t="s">
        <v>629</v>
      </c>
      <c r="G650" s="220" t="s">
        <v>319</v>
      </c>
      <c r="H650" s="221">
        <v>4</v>
      </c>
      <c r="I650" s="222"/>
      <c r="J650" s="223">
        <f t="shared" si="5"/>
        <v>0</v>
      </c>
      <c r="K650" s="224"/>
      <c r="L650" s="225"/>
      <c r="M650" s="226" t="s">
        <v>1</v>
      </c>
      <c r="N650" s="227" t="s">
        <v>38</v>
      </c>
      <c r="O650" s="64"/>
      <c r="P650" s="181">
        <f t="shared" si="6"/>
        <v>0</v>
      </c>
      <c r="Q650" s="181">
        <v>4.8999999999999998E-4</v>
      </c>
      <c r="R650" s="181">
        <f t="shared" si="7"/>
        <v>1.9599999999999999E-3</v>
      </c>
      <c r="S650" s="181">
        <v>0</v>
      </c>
      <c r="T650" s="182">
        <f t="shared" si="8"/>
        <v>0</v>
      </c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R650" s="183" t="s">
        <v>431</v>
      </c>
      <c r="AT650" s="183" t="s">
        <v>469</v>
      </c>
      <c r="AU650" s="183" t="s">
        <v>80</v>
      </c>
      <c r="AY650" s="18" t="s">
        <v>157</v>
      </c>
      <c r="BE650" s="100">
        <f t="shared" si="9"/>
        <v>0</v>
      </c>
      <c r="BF650" s="100">
        <f t="shared" si="10"/>
        <v>0</v>
      </c>
      <c r="BG650" s="100">
        <f t="shared" si="11"/>
        <v>0</v>
      </c>
      <c r="BH650" s="100">
        <f t="shared" si="12"/>
        <v>0</v>
      </c>
      <c r="BI650" s="100">
        <f t="shared" si="13"/>
        <v>0</v>
      </c>
      <c r="BJ650" s="18" t="s">
        <v>93</v>
      </c>
      <c r="BK650" s="100">
        <f t="shared" si="14"/>
        <v>0</v>
      </c>
      <c r="BL650" s="18" t="s">
        <v>316</v>
      </c>
      <c r="BM650" s="183" t="s">
        <v>630</v>
      </c>
    </row>
    <row r="651" spans="1:65" s="2" customFormat="1" ht="21.75" customHeight="1">
      <c r="A651" s="35"/>
      <c r="B651" s="139"/>
      <c r="C651" s="171" t="s">
        <v>631</v>
      </c>
      <c r="D651" s="171" t="s">
        <v>160</v>
      </c>
      <c r="E651" s="172" t="s">
        <v>632</v>
      </c>
      <c r="F651" s="173" t="s">
        <v>633</v>
      </c>
      <c r="G651" s="174" t="s">
        <v>331</v>
      </c>
      <c r="H651" s="175">
        <v>11</v>
      </c>
      <c r="I651" s="176"/>
      <c r="J651" s="177">
        <f t="shared" si="5"/>
        <v>0</v>
      </c>
      <c r="K651" s="178"/>
      <c r="L651" s="36"/>
      <c r="M651" s="179" t="s">
        <v>1</v>
      </c>
      <c r="N651" s="180" t="s">
        <v>38</v>
      </c>
      <c r="O651" s="64"/>
      <c r="P651" s="181">
        <f t="shared" si="6"/>
        <v>0</v>
      </c>
      <c r="Q651" s="181">
        <v>1.9000000000000001E-4</v>
      </c>
      <c r="R651" s="181">
        <f t="shared" si="7"/>
        <v>2.0900000000000003E-3</v>
      </c>
      <c r="S651" s="181">
        <v>0</v>
      </c>
      <c r="T651" s="182">
        <f t="shared" si="8"/>
        <v>0</v>
      </c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R651" s="183" t="s">
        <v>316</v>
      </c>
      <c r="AT651" s="183" t="s">
        <v>160</v>
      </c>
      <c r="AU651" s="183" t="s">
        <v>80</v>
      </c>
      <c r="AY651" s="18" t="s">
        <v>157</v>
      </c>
      <c r="BE651" s="100">
        <f t="shared" si="9"/>
        <v>0</v>
      </c>
      <c r="BF651" s="100">
        <f t="shared" si="10"/>
        <v>0</v>
      </c>
      <c r="BG651" s="100">
        <f t="shared" si="11"/>
        <v>0</v>
      </c>
      <c r="BH651" s="100">
        <f t="shared" si="12"/>
        <v>0</v>
      </c>
      <c r="BI651" s="100">
        <f t="shared" si="13"/>
        <v>0</v>
      </c>
      <c r="BJ651" s="18" t="s">
        <v>93</v>
      </c>
      <c r="BK651" s="100">
        <f t="shared" si="14"/>
        <v>0</v>
      </c>
      <c r="BL651" s="18" t="s">
        <v>316</v>
      </c>
      <c r="BM651" s="183" t="s">
        <v>634</v>
      </c>
    </row>
    <row r="652" spans="1:65" s="2" customFormat="1" ht="21.75" customHeight="1">
      <c r="A652" s="35"/>
      <c r="B652" s="139"/>
      <c r="C652" s="171" t="s">
        <v>635</v>
      </c>
      <c r="D652" s="171" t="s">
        <v>160</v>
      </c>
      <c r="E652" s="172" t="s">
        <v>636</v>
      </c>
      <c r="F652" s="173" t="s">
        <v>637</v>
      </c>
      <c r="G652" s="174" t="s">
        <v>331</v>
      </c>
      <c r="H652" s="175">
        <v>33</v>
      </c>
      <c r="I652" s="176"/>
      <c r="J652" s="177">
        <f t="shared" si="5"/>
        <v>0</v>
      </c>
      <c r="K652" s="178"/>
      <c r="L652" s="36"/>
      <c r="M652" s="179" t="s">
        <v>1</v>
      </c>
      <c r="N652" s="180" t="s">
        <v>38</v>
      </c>
      <c r="O652" s="64"/>
      <c r="P652" s="181">
        <f t="shared" si="6"/>
        <v>0</v>
      </c>
      <c r="Q652" s="181">
        <v>1E-4</v>
      </c>
      <c r="R652" s="181">
        <f t="shared" si="7"/>
        <v>3.3E-3</v>
      </c>
      <c r="S652" s="181">
        <v>0</v>
      </c>
      <c r="T652" s="182">
        <f t="shared" si="8"/>
        <v>0</v>
      </c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R652" s="183" t="s">
        <v>316</v>
      </c>
      <c r="AT652" s="183" t="s">
        <v>160</v>
      </c>
      <c r="AU652" s="183" t="s">
        <v>80</v>
      </c>
      <c r="AY652" s="18" t="s">
        <v>157</v>
      </c>
      <c r="BE652" s="100">
        <f t="shared" si="9"/>
        <v>0</v>
      </c>
      <c r="BF652" s="100">
        <f t="shared" si="10"/>
        <v>0</v>
      </c>
      <c r="BG652" s="100">
        <f t="shared" si="11"/>
        <v>0</v>
      </c>
      <c r="BH652" s="100">
        <f t="shared" si="12"/>
        <v>0</v>
      </c>
      <c r="BI652" s="100">
        <f t="shared" si="13"/>
        <v>0</v>
      </c>
      <c r="BJ652" s="18" t="s">
        <v>93</v>
      </c>
      <c r="BK652" s="100">
        <f t="shared" si="14"/>
        <v>0</v>
      </c>
      <c r="BL652" s="18" t="s">
        <v>316</v>
      </c>
      <c r="BM652" s="183" t="s">
        <v>638</v>
      </c>
    </row>
    <row r="653" spans="1:65" s="2" customFormat="1" ht="24.2" customHeight="1">
      <c r="A653" s="35"/>
      <c r="B653" s="139"/>
      <c r="C653" s="217" t="s">
        <v>639</v>
      </c>
      <c r="D653" s="217" t="s">
        <v>469</v>
      </c>
      <c r="E653" s="218" t="s">
        <v>640</v>
      </c>
      <c r="F653" s="219" t="s">
        <v>641</v>
      </c>
      <c r="G653" s="220" t="s">
        <v>319</v>
      </c>
      <c r="H653" s="221">
        <v>44</v>
      </c>
      <c r="I653" s="222"/>
      <c r="J653" s="223">
        <f t="shared" si="5"/>
        <v>0</v>
      </c>
      <c r="K653" s="224"/>
      <c r="L653" s="225"/>
      <c r="M653" s="226" t="s">
        <v>1</v>
      </c>
      <c r="N653" s="227" t="s">
        <v>38</v>
      </c>
      <c r="O653" s="64"/>
      <c r="P653" s="181">
        <f t="shared" si="6"/>
        <v>0</v>
      </c>
      <c r="Q653" s="181">
        <v>1.0300000000000001E-3</v>
      </c>
      <c r="R653" s="181">
        <f t="shared" si="7"/>
        <v>4.5320000000000006E-2</v>
      </c>
      <c r="S653" s="181">
        <v>0</v>
      </c>
      <c r="T653" s="182">
        <f t="shared" si="8"/>
        <v>0</v>
      </c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R653" s="183" t="s">
        <v>431</v>
      </c>
      <c r="AT653" s="183" t="s">
        <v>469</v>
      </c>
      <c r="AU653" s="183" t="s">
        <v>80</v>
      </c>
      <c r="AY653" s="18" t="s">
        <v>157</v>
      </c>
      <c r="BE653" s="100">
        <f t="shared" si="9"/>
        <v>0</v>
      </c>
      <c r="BF653" s="100">
        <f t="shared" si="10"/>
        <v>0</v>
      </c>
      <c r="BG653" s="100">
        <f t="shared" si="11"/>
        <v>0</v>
      </c>
      <c r="BH653" s="100">
        <f t="shared" si="12"/>
        <v>0</v>
      </c>
      <c r="BI653" s="100">
        <f t="shared" si="13"/>
        <v>0</v>
      </c>
      <c r="BJ653" s="18" t="s">
        <v>93</v>
      </c>
      <c r="BK653" s="100">
        <f t="shared" si="14"/>
        <v>0</v>
      </c>
      <c r="BL653" s="18" t="s">
        <v>316</v>
      </c>
      <c r="BM653" s="183" t="s">
        <v>642</v>
      </c>
    </row>
    <row r="654" spans="1:65" s="2" customFormat="1" ht="16.5" customHeight="1">
      <c r="A654" s="35"/>
      <c r="B654" s="139"/>
      <c r="C654" s="171" t="s">
        <v>643</v>
      </c>
      <c r="D654" s="171" t="s">
        <v>160</v>
      </c>
      <c r="E654" s="172" t="s">
        <v>644</v>
      </c>
      <c r="F654" s="173" t="s">
        <v>645</v>
      </c>
      <c r="G654" s="174" t="s">
        <v>319</v>
      </c>
      <c r="H654" s="175">
        <v>11</v>
      </c>
      <c r="I654" s="176"/>
      <c r="J654" s="177">
        <f t="shared" si="5"/>
        <v>0</v>
      </c>
      <c r="K654" s="178"/>
      <c r="L654" s="36"/>
      <c r="M654" s="179" t="s">
        <v>1</v>
      </c>
      <c r="N654" s="180" t="s">
        <v>38</v>
      </c>
      <c r="O654" s="64"/>
      <c r="P654" s="181">
        <f t="shared" si="6"/>
        <v>0</v>
      </c>
      <c r="Q654" s="181">
        <v>1E-4</v>
      </c>
      <c r="R654" s="181">
        <f t="shared" si="7"/>
        <v>1.1000000000000001E-3</v>
      </c>
      <c r="S654" s="181">
        <v>0</v>
      </c>
      <c r="T654" s="182">
        <f t="shared" si="8"/>
        <v>0</v>
      </c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R654" s="183" t="s">
        <v>316</v>
      </c>
      <c r="AT654" s="183" t="s">
        <v>160</v>
      </c>
      <c r="AU654" s="183" t="s">
        <v>80</v>
      </c>
      <c r="AY654" s="18" t="s">
        <v>157</v>
      </c>
      <c r="BE654" s="100">
        <f t="shared" si="9"/>
        <v>0</v>
      </c>
      <c r="BF654" s="100">
        <f t="shared" si="10"/>
        <v>0</v>
      </c>
      <c r="BG654" s="100">
        <f t="shared" si="11"/>
        <v>0</v>
      </c>
      <c r="BH654" s="100">
        <f t="shared" si="12"/>
        <v>0</v>
      </c>
      <c r="BI654" s="100">
        <f t="shared" si="13"/>
        <v>0</v>
      </c>
      <c r="BJ654" s="18" t="s">
        <v>93</v>
      </c>
      <c r="BK654" s="100">
        <f t="shared" si="14"/>
        <v>0</v>
      </c>
      <c r="BL654" s="18" t="s">
        <v>316</v>
      </c>
      <c r="BM654" s="183" t="s">
        <v>646</v>
      </c>
    </row>
    <row r="655" spans="1:65" s="2" customFormat="1" ht="24.2" customHeight="1">
      <c r="A655" s="35"/>
      <c r="B655" s="139"/>
      <c r="C655" s="217" t="s">
        <v>647</v>
      </c>
      <c r="D655" s="217" t="s">
        <v>469</v>
      </c>
      <c r="E655" s="218" t="s">
        <v>648</v>
      </c>
      <c r="F655" s="219" t="s">
        <v>649</v>
      </c>
      <c r="G655" s="220" t="s">
        <v>319</v>
      </c>
      <c r="H655" s="221">
        <v>11</v>
      </c>
      <c r="I655" s="222"/>
      <c r="J655" s="223">
        <f t="shared" si="5"/>
        <v>0</v>
      </c>
      <c r="K655" s="224"/>
      <c r="L655" s="225"/>
      <c r="M655" s="226" t="s">
        <v>1</v>
      </c>
      <c r="N655" s="227" t="s">
        <v>38</v>
      </c>
      <c r="O655" s="64"/>
      <c r="P655" s="181">
        <f t="shared" si="6"/>
        <v>0</v>
      </c>
      <c r="Q655" s="181">
        <v>4.0000000000000003E-5</v>
      </c>
      <c r="R655" s="181">
        <f t="shared" si="7"/>
        <v>4.4000000000000002E-4</v>
      </c>
      <c r="S655" s="181">
        <v>0</v>
      </c>
      <c r="T655" s="182">
        <f t="shared" si="8"/>
        <v>0</v>
      </c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R655" s="183" t="s">
        <v>431</v>
      </c>
      <c r="AT655" s="183" t="s">
        <v>469</v>
      </c>
      <c r="AU655" s="183" t="s">
        <v>80</v>
      </c>
      <c r="AY655" s="18" t="s">
        <v>157</v>
      </c>
      <c r="BE655" s="100">
        <f t="shared" si="9"/>
        <v>0</v>
      </c>
      <c r="BF655" s="100">
        <f t="shared" si="10"/>
        <v>0</v>
      </c>
      <c r="BG655" s="100">
        <f t="shared" si="11"/>
        <v>0</v>
      </c>
      <c r="BH655" s="100">
        <f t="shared" si="12"/>
        <v>0</v>
      </c>
      <c r="BI655" s="100">
        <f t="shared" si="13"/>
        <v>0</v>
      </c>
      <c r="BJ655" s="18" t="s">
        <v>93</v>
      </c>
      <c r="BK655" s="100">
        <f t="shared" si="14"/>
        <v>0</v>
      </c>
      <c r="BL655" s="18" t="s">
        <v>316</v>
      </c>
      <c r="BM655" s="183" t="s">
        <v>650</v>
      </c>
    </row>
    <row r="656" spans="1:65" s="2" customFormat="1" ht="16.5" customHeight="1">
      <c r="A656" s="35"/>
      <c r="B656" s="139"/>
      <c r="C656" s="171" t="s">
        <v>651</v>
      </c>
      <c r="D656" s="171" t="s">
        <v>160</v>
      </c>
      <c r="E656" s="172" t="s">
        <v>652</v>
      </c>
      <c r="F656" s="173" t="s">
        <v>653</v>
      </c>
      <c r="G656" s="174" t="s">
        <v>319</v>
      </c>
      <c r="H656" s="175">
        <v>16</v>
      </c>
      <c r="I656" s="176"/>
      <c r="J656" s="177">
        <f t="shared" si="5"/>
        <v>0</v>
      </c>
      <c r="K656" s="178"/>
      <c r="L656" s="36"/>
      <c r="M656" s="179" t="s">
        <v>1</v>
      </c>
      <c r="N656" s="180" t="s">
        <v>38</v>
      </c>
      <c r="O656" s="64"/>
      <c r="P656" s="181">
        <f t="shared" si="6"/>
        <v>0</v>
      </c>
      <c r="Q656" s="181">
        <v>1E-4</v>
      </c>
      <c r="R656" s="181">
        <f t="shared" si="7"/>
        <v>1.6000000000000001E-3</v>
      </c>
      <c r="S656" s="181">
        <v>0</v>
      </c>
      <c r="T656" s="182">
        <f t="shared" si="8"/>
        <v>0</v>
      </c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R656" s="183" t="s">
        <v>316</v>
      </c>
      <c r="AT656" s="183" t="s">
        <v>160</v>
      </c>
      <c r="AU656" s="183" t="s">
        <v>80</v>
      </c>
      <c r="AY656" s="18" t="s">
        <v>157</v>
      </c>
      <c r="BE656" s="100">
        <f t="shared" si="9"/>
        <v>0</v>
      </c>
      <c r="BF656" s="100">
        <f t="shared" si="10"/>
        <v>0</v>
      </c>
      <c r="BG656" s="100">
        <f t="shared" si="11"/>
        <v>0</v>
      </c>
      <c r="BH656" s="100">
        <f t="shared" si="12"/>
        <v>0</v>
      </c>
      <c r="BI656" s="100">
        <f t="shared" si="13"/>
        <v>0</v>
      </c>
      <c r="BJ656" s="18" t="s">
        <v>93</v>
      </c>
      <c r="BK656" s="100">
        <f t="shared" si="14"/>
        <v>0</v>
      </c>
      <c r="BL656" s="18" t="s">
        <v>316</v>
      </c>
      <c r="BM656" s="183" t="s">
        <v>654</v>
      </c>
    </row>
    <row r="657" spans="1:65" s="2" customFormat="1" ht="24.2" customHeight="1">
      <c r="A657" s="35"/>
      <c r="B657" s="139"/>
      <c r="C657" s="217" t="s">
        <v>655</v>
      </c>
      <c r="D657" s="217" t="s">
        <v>469</v>
      </c>
      <c r="E657" s="218" t="s">
        <v>656</v>
      </c>
      <c r="F657" s="219" t="s">
        <v>657</v>
      </c>
      <c r="G657" s="220" t="s">
        <v>319</v>
      </c>
      <c r="H657" s="221">
        <v>16</v>
      </c>
      <c r="I657" s="222"/>
      <c r="J657" s="223">
        <f t="shared" si="5"/>
        <v>0</v>
      </c>
      <c r="K657" s="224"/>
      <c r="L657" s="225"/>
      <c r="M657" s="226" t="s">
        <v>1</v>
      </c>
      <c r="N657" s="227" t="s">
        <v>38</v>
      </c>
      <c r="O657" s="64"/>
      <c r="P657" s="181">
        <f t="shared" si="6"/>
        <v>0</v>
      </c>
      <c r="Q657" s="181">
        <v>5.0000000000000002E-5</v>
      </c>
      <c r="R657" s="181">
        <f t="shared" si="7"/>
        <v>8.0000000000000004E-4</v>
      </c>
      <c r="S657" s="181">
        <v>0</v>
      </c>
      <c r="T657" s="182">
        <f t="shared" si="8"/>
        <v>0</v>
      </c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R657" s="183" t="s">
        <v>431</v>
      </c>
      <c r="AT657" s="183" t="s">
        <v>469</v>
      </c>
      <c r="AU657" s="183" t="s">
        <v>80</v>
      </c>
      <c r="AY657" s="18" t="s">
        <v>157</v>
      </c>
      <c r="BE657" s="100">
        <f t="shared" si="9"/>
        <v>0</v>
      </c>
      <c r="BF657" s="100">
        <f t="shared" si="10"/>
        <v>0</v>
      </c>
      <c r="BG657" s="100">
        <f t="shared" si="11"/>
        <v>0</v>
      </c>
      <c r="BH657" s="100">
        <f t="shared" si="12"/>
        <v>0</v>
      </c>
      <c r="BI657" s="100">
        <f t="shared" si="13"/>
        <v>0</v>
      </c>
      <c r="BJ657" s="18" t="s">
        <v>93</v>
      </c>
      <c r="BK657" s="100">
        <f t="shared" si="14"/>
        <v>0</v>
      </c>
      <c r="BL657" s="18" t="s">
        <v>316</v>
      </c>
      <c r="BM657" s="183" t="s">
        <v>658</v>
      </c>
    </row>
    <row r="658" spans="1:65" s="2" customFormat="1" ht="16.5" customHeight="1">
      <c r="A658" s="35"/>
      <c r="B658" s="139"/>
      <c r="C658" s="171" t="s">
        <v>659</v>
      </c>
      <c r="D658" s="171" t="s">
        <v>160</v>
      </c>
      <c r="E658" s="172" t="s">
        <v>660</v>
      </c>
      <c r="F658" s="173" t="s">
        <v>661</v>
      </c>
      <c r="G658" s="174" t="s">
        <v>319</v>
      </c>
      <c r="H658" s="175">
        <v>1</v>
      </c>
      <c r="I658" s="176"/>
      <c r="J658" s="177">
        <f t="shared" si="5"/>
        <v>0</v>
      </c>
      <c r="K658" s="178"/>
      <c r="L658" s="36"/>
      <c r="M658" s="179" t="s">
        <v>1</v>
      </c>
      <c r="N658" s="180" t="s">
        <v>38</v>
      </c>
      <c r="O658" s="64"/>
      <c r="P658" s="181">
        <f t="shared" si="6"/>
        <v>0</v>
      </c>
      <c r="Q658" s="181">
        <v>1.3999999999999999E-4</v>
      </c>
      <c r="R658" s="181">
        <f t="shared" si="7"/>
        <v>1.3999999999999999E-4</v>
      </c>
      <c r="S658" s="181">
        <v>0</v>
      </c>
      <c r="T658" s="182">
        <f t="shared" si="8"/>
        <v>0</v>
      </c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R658" s="183" t="s">
        <v>316</v>
      </c>
      <c r="AT658" s="183" t="s">
        <v>160</v>
      </c>
      <c r="AU658" s="183" t="s">
        <v>80</v>
      </c>
      <c r="AY658" s="18" t="s">
        <v>157</v>
      </c>
      <c r="BE658" s="100">
        <f t="shared" si="9"/>
        <v>0</v>
      </c>
      <c r="BF658" s="100">
        <f t="shared" si="10"/>
        <v>0</v>
      </c>
      <c r="BG658" s="100">
        <f t="shared" si="11"/>
        <v>0</v>
      </c>
      <c r="BH658" s="100">
        <f t="shared" si="12"/>
        <v>0</v>
      </c>
      <c r="BI658" s="100">
        <f t="shared" si="13"/>
        <v>0</v>
      </c>
      <c r="BJ658" s="18" t="s">
        <v>93</v>
      </c>
      <c r="BK658" s="100">
        <f t="shared" si="14"/>
        <v>0</v>
      </c>
      <c r="BL658" s="18" t="s">
        <v>316</v>
      </c>
      <c r="BM658" s="183" t="s">
        <v>662</v>
      </c>
    </row>
    <row r="659" spans="1:65" s="2" customFormat="1" ht="24.2" customHeight="1">
      <c r="A659" s="35"/>
      <c r="B659" s="139"/>
      <c r="C659" s="217" t="s">
        <v>13</v>
      </c>
      <c r="D659" s="217" t="s">
        <v>469</v>
      </c>
      <c r="E659" s="218" t="s">
        <v>663</v>
      </c>
      <c r="F659" s="219" t="s">
        <v>664</v>
      </c>
      <c r="G659" s="220" t="s">
        <v>319</v>
      </c>
      <c r="H659" s="221">
        <v>1</v>
      </c>
      <c r="I659" s="222"/>
      <c r="J659" s="223">
        <f t="shared" si="5"/>
        <v>0</v>
      </c>
      <c r="K659" s="224"/>
      <c r="L659" s="225"/>
      <c r="M659" s="226" t="s">
        <v>1</v>
      </c>
      <c r="N659" s="227" t="s">
        <v>38</v>
      </c>
      <c r="O659" s="64"/>
      <c r="P659" s="181">
        <f t="shared" si="6"/>
        <v>0</v>
      </c>
      <c r="Q659" s="181">
        <v>8.0000000000000007E-5</v>
      </c>
      <c r="R659" s="181">
        <f t="shared" si="7"/>
        <v>8.0000000000000007E-5</v>
      </c>
      <c r="S659" s="181">
        <v>0</v>
      </c>
      <c r="T659" s="182">
        <f t="shared" si="8"/>
        <v>0</v>
      </c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R659" s="183" t="s">
        <v>431</v>
      </c>
      <c r="AT659" s="183" t="s">
        <v>469</v>
      </c>
      <c r="AU659" s="183" t="s">
        <v>80</v>
      </c>
      <c r="AY659" s="18" t="s">
        <v>157</v>
      </c>
      <c r="BE659" s="100">
        <f t="shared" si="9"/>
        <v>0</v>
      </c>
      <c r="BF659" s="100">
        <f t="shared" si="10"/>
        <v>0</v>
      </c>
      <c r="BG659" s="100">
        <f t="shared" si="11"/>
        <v>0</v>
      </c>
      <c r="BH659" s="100">
        <f t="shared" si="12"/>
        <v>0</v>
      </c>
      <c r="BI659" s="100">
        <f t="shared" si="13"/>
        <v>0</v>
      </c>
      <c r="BJ659" s="18" t="s">
        <v>93</v>
      </c>
      <c r="BK659" s="100">
        <f t="shared" si="14"/>
        <v>0</v>
      </c>
      <c r="BL659" s="18" t="s">
        <v>316</v>
      </c>
      <c r="BM659" s="183" t="s">
        <v>665</v>
      </c>
    </row>
    <row r="660" spans="1:65" s="2" customFormat="1" ht="16.5" customHeight="1">
      <c r="A660" s="35"/>
      <c r="B660" s="139"/>
      <c r="C660" s="171" t="s">
        <v>666</v>
      </c>
      <c r="D660" s="171" t="s">
        <v>160</v>
      </c>
      <c r="E660" s="172" t="s">
        <v>667</v>
      </c>
      <c r="F660" s="173" t="s">
        <v>668</v>
      </c>
      <c r="G660" s="174" t="s">
        <v>319</v>
      </c>
      <c r="H660" s="175">
        <v>39</v>
      </c>
      <c r="I660" s="176"/>
      <c r="J660" s="177">
        <f t="shared" si="5"/>
        <v>0</v>
      </c>
      <c r="K660" s="178"/>
      <c r="L660" s="36"/>
      <c r="M660" s="179" t="s">
        <v>1</v>
      </c>
      <c r="N660" s="180" t="s">
        <v>38</v>
      </c>
      <c r="O660" s="64"/>
      <c r="P660" s="181">
        <f t="shared" si="6"/>
        <v>0</v>
      </c>
      <c r="Q660" s="181">
        <v>1.9000000000000001E-4</v>
      </c>
      <c r="R660" s="181">
        <f t="shared" si="7"/>
        <v>7.4100000000000008E-3</v>
      </c>
      <c r="S660" s="181">
        <v>0</v>
      </c>
      <c r="T660" s="182">
        <f t="shared" si="8"/>
        <v>0</v>
      </c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R660" s="183" t="s">
        <v>316</v>
      </c>
      <c r="AT660" s="183" t="s">
        <v>160</v>
      </c>
      <c r="AU660" s="183" t="s">
        <v>80</v>
      </c>
      <c r="AY660" s="18" t="s">
        <v>157</v>
      </c>
      <c r="BE660" s="100">
        <f t="shared" si="9"/>
        <v>0</v>
      </c>
      <c r="BF660" s="100">
        <f t="shared" si="10"/>
        <v>0</v>
      </c>
      <c r="BG660" s="100">
        <f t="shared" si="11"/>
        <v>0</v>
      </c>
      <c r="BH660" s="100">
        <f t="shared" si="12"/>
        <v>0</v>
      </c>
      <c r="BI660" s="100">
        <f t="shared" si="13"/>
        <v>0</v>
      </c>
      <c r="BJ660" s="18" t="s">
        <v>93</v>
      </c>
      <c r="BK660" s="100">
        <f t="shared" si="14"/>
        <v>0</v>
      </c>
      <c r="BL660" s="18" t="s">
        <v>316</v>
      </c>
      <c r="BM660" s="183" t="s">
        <v>669</v>
      </c>
    </row>
    <row r="661" spans="1:65" s="2" customFormat="1" ht="24.2" customHeight="1">
      <c r="A661" s="35"/>
      <c r="B661" s="139"/>
      <c r="C661" s="217" t="s">
        <v>670</v>
      </c>
      <c r="D661" s="217" t="s">
        <v>469</v>
      </c>
      <c r="E661" s="218" t="s">
        <v>671</v>
      </c>
      <c r="F661" s="219" t="s">
        <v>672</v>
      </c>
      <c r="G661" s="220" t="s">
        <v>319</v>
      </c>
      <c r="H661" s="221">
        <v>37</v>
      </c>
      <c r="I661" s="222"/>
      <c r="J661" s="223">
        <f t="shared" si="5"/>
        <v>0</v>
      </c>
      <c r="K661" s="224"/>
      <c r="L661" s="225"/>
      <c r="M661" s="226" t="s">
        <v>1</v>
      </c>
      <c r="N661" s="227" t="s">
        <v>38</v>
      </c>
      <c r="O661" s="64"/>
      <c r="P661" s="181">
        <f t="shared" si="6"/>
        <v>0</v>
      </c>
      <c r="Q661" s="181">
        <v>2.1000000000000001E-4</v>
      </c>
      <c r="R661" s="181">
        <f t="shared" si="7"/>
        <v>7.77E-3</v>
      </c>
      <c r="S661" s="181">
        <v>0</v>
      </c>
      <c r="T661" s="182">
        <f t="shared" si="8"/>
        <v>0</v>
      </c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R661" s="183" t="s">
        <v>431</v>
      </c>
      <c r="AT661" s="183" t="s">
        <v>469</v>
      </c>
      <c r="AU661" s="183" t="s">
        <v>80</v>
      </c>
      <c r="AY661" s="18" t="s">
        <v>157</v>
      </c>
      <c r="BE661" s="100">
        <f t="shared" si="9"/>
        <v>0</v>
      </c>
      <c r="BF661" s="100">
        <f t="shared" si="10"/>
        <v>0</v>
      </c>
      <c r="BG661" s="100">
        <f t="shared" si="11"/>
        <v>0</v>
      </c>
      <c r="BH661" s="100">
        <f t="shared" si="12"/>
        <v>0</v>
      </c>
      <c r="BI661" s="100">
        <f t="shared" si="13"/>
        <v>0</v>
      </c>
      <c r="BJ661" s="18" t="s">
        <v>93</v>
      </c>
      <c r="BK661" s="100">
        <f t="shared" si="14"/>
        <v>0</v>
      </c>
      <c r="BL661" s="18" t="s">
        <v>316</v>
      </c>
      <c r="BM661" s="183" t="s">
        <v>673</v>
      </c>
    </row>
    <row r="662" spans="1:65" s="2" customFormat="1" ht="24.2" customHeight="1">
      <c r="A662" s="35"/>
      <c r="B662" s="139"/>
      <c r="C662" s="217" t="s">
        <v>674</v>
      </c>
      <c r="D662" s="217" t="s">
        <v>469</v>
      </c>
      <c r="E662" s="218" t="s">
        <v>675</v>
      </c>
      <c r="F662" s="219" t="s">
        <v>676</v>
      </c>
      <c r="G662" s="220" t="s">
        <v>319</v>
      </c>
      <c r="H662" s="221">
        <v>2</v>
      </c>
      <c r="I662" s="222"/>
      <c r="J662" s="223">
        <f t="shared" si="5"/>
        <v>0</v>
      </c>
      <c r="K662" s="224"/>
      <c r="L662" s="225"/>
      <c r="M662" s="226" t="s">
        <v>1</v>
      </c>
      <c r="N662" s="227" t="s">
        <v>38</v>
      </c>
      <c r="O662" s="64"/>
      <c r="P662" s="181">
        <f t="shared" si="6"/>
        <v>0</v>
      </c>
      <c r="Q662" s="181">
        <v>2.4000000000000001E-4</v>
      </c>
      <c r="R662" s="181">
        <f t="shared" si="7"/>
        <v>4.8000000000000001E-4</v>
      </c>
      <c r="S662" s="181">
        <v>0</v>
      </c>
      <c r="T662" s="182">
        <f t="shared" si="8"/>
        <v>0</v>
      </c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R662" s="183" t="s">
        <v>431</v>
      </c>
      <c r="AT662" s="183" t="s">
        <v>469</v>
      </c>
      <c r="AU662" s="183" t="s">
        <v>80</v>
      </c>
      <c r="AY662" s="18" t="s">
        <v>157</v>
      </c>
      <c r="BE662" s="100">
        <f t="shared" si="9"/>
        <v>0</v>
      </c>
      <c r="BF662" s="100">
        <f t="shared" si="10"/>
        <v>0</v>
      </c>
      <c r="BG662" s="100">
        <f t="shared" si="11"/>
        <v>0</v>
      </c>
      <c r="BH662" s="100">
        <f t="shared" si="12"/>
        <v>0</v>
      </c>
      <c r="BI662" s="100">
        <f t="shared" si="13"/>
        <v>0</v>
      </c>
      <c r="BJ662" s="18" t="s">
        <v>93</v>
      </c>
      <c r="BK662" s="100">
        <f t="shared" si="14"/>
        <v>0</v>
      </c>
      <c r="BL662" s="18" t="s">
        <v>316</v>
      </c>
      <c r="BM662" s="183" t="s">
        <v>677</v>
      </c>
    </row>
    <row r="663" spans="1:65" s="2" customFormat="1" ht="16.5" customHeight="1">
      <c r="A663" s="35"/>
      <c r="B663" s="139"/>
      <c r="C663" s="171" t="s">
        <v>678</v>
      </c>
      <c r="D663" s="171" t="s">
        <v>160</v>
      </c>
      <c r="E663" s="172" t="s">
        <v>679</v>
      </c>
      <c r="F663" s="173" t="s">
        <v>680</v>
      </c>
      <c r="G663" s="174" t="s">
        <v>319</v>
      </c>
      <c r="H663" s="175">
        <v>3</v>
      </c>
      <c r="I663" s="176"/>
      <c r="J663" s="177">
        <f t="shared" si="5"/>
        <v>0</v>
      </c>
      <c r="K663" s="178"/>
      <c r="L663" s="36"/>
      <c r="M663" s="179" t="s">
        <v>1</v>
      </c>
      <c r="N663" s="180" t="s">
        <v>38</v>
      </c>
      <c r="O663" s="64"/>
      <c r="P663" s="181">
        <f t="shared" si="6"/>
        <v>0</v>
      </c>
      <c r="Q663" s="181">
        <v>1E-4</v>
      </c>
      <c r="R663" s="181">
        <f t="shared" si="7"/>
        <v>3.0000000000000003E-4</v>
      </c>
      <c r="S663" s="181">
        <v>0</v>
      </c>
      <c r="T663" s="182">
        <f t="shared" si="8"/>
        <v>0</v>
      </c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R663" s="183" t="s">
        <v>316</v>
      </c>
      <c r="AT663" s="183" t="s">
        <v>160</v>
      </c>
      <c r="AU663" s="183" t="s">
        <v>80</v>
      </c>
      <c r="AY663" s="18" t="s">
        <v>157</v>
      </c>
      <c r="BE663" s="100">
        <f t="shared" si="9"/>
        <v>0</v>
      </c>
      <c r="BF663" s="100">
        <f t="shared" si="10"/>
        <v>0</v>
      </c>
      <c r="BG663" s="100">
        <f t="shared" si="11"/>
        <v>0</v>
      </c>
      <c r="BH663" s="100">
        <f t="shared" si="12"/>
        <v>0</v>
      </c>
      <c r="BI663" s="100">
        <f t="shared" si="13"/>
        <v>0</v>
      </c>
      <c r="BJ663" s="18" t="s">
        <v>93</v>
      </c>
      <c r="BK663" s="100">
        <f t="shared" si="14"/>
        <v>0</v>
      </c>
      <c r="BL663" s="18" t="s">
        <v>316</v>
      </c>
      <c r="BM663" s="183" t="s">
        <v>681</v>
      </c>
    </row>
    <row r="664" spans="1:65" s="2" customFormat="1" ht="24.2" customHeight="1">
      <c r="A664" s="35"/>
      <c r="B664" s="139"/>
      <c r="C664" s="217" t="s">
        <v>682</v>
      </c>
      <c r="D664" s="217" t="s">
        <v>469</v>
      </c>
      <c r="E664" s="218" t="s">
        <v>683</v>
      </c>
      <c r="F664" s="219" t="s">
        <v>684</v>
      </c>
      <c r="G664" s="220" t="s">
        <v>319</v>
      </c>
      <c r="H664" s="221">
        <v>3</v>
      </c>
      <c r="I664" s="222"/>
      <c r="J664" s="223">
        <f t="shared" si="5"/>
        <v>0</v>
      </c>
      <c r="K664" s="224"/>
      <c r="L664" s="225"/>
      <c r="M664" s="226" t="s">
        <v>1</v>
      </c>
      <c r="N664" s="227" t="s">
        <v>38</v>
      </c>
      <c r="O664" s="64"/>
      <c r="P664" s="181">
        <f t="shared" si="6"/>
        <v>0</v>
      </c>
      <c r="Q664" s="181">
        <v>6.9999999999999994E-5</v>
      </c>
      <c r="R664" s="181">
        <f t="shared" si="7"/>
        <v>2.0999999999999998E-4</v>
      </c>
      <c r="S664" s="181">
        <v>0</v>
      </c>
      <c r="T664" s="182">
        <f t="shared" si="8"/>
        <v>0</v>
      </c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R664" s="183" t="s">
        <v>431</v>
      </c>
      <c r="AT664" s="183" t="s">
        <v>469</v>
      </c>
      <c r="AU664" s="183" t="s">
        <v>80</v>
      </c>
      <c r="AY664" s="18" t="s">
        <v>157</v>
      </c>
      <c r="BE664" s="100">
        <f t="shared" si="9"/>
        <v>0</v>
      </c>
      <c r="BF664" s="100">
        <f t="shared" si="10"/>
        <v>0</v>
      </c>
      <c r="BG664" s="100">
        <f t="shared" si="11"/>
        <v>0</v>
      </c>
      <c r="BH664" s="100">
        <f t="shared" si="12"/>
        <v>0</v>
      </c>
      <c r="BI664" s="100">
        <f t="shared" si="13"/>
        <v>0</v>
      </c>
      <c r="BJ664" s="18" t="s">
        <v>93</v>
      </c>
      <c r="BK664" s="100">
        <f t="shared" si="14"/>
        <v>0</v>
      </c>
      <c r="BL664" s="18" t="s">
        <v>316</v>
      </c>
      <c r="BM664" s="183" t="s">
        <v>685</v>
      </c>
    </row>
    <row r="665" spans="1:65" s="2" customFormat="1" ht="16.5" customHeight="1">
      <c r="A665" s="35"/>
      <c r="B665" s="139"/>
      <c r="C665" s="171" t="s">
        <v>686</v>
      </c>
      <c r="D665" s="171" t="s">
        <v>160</v>
      </c>
      <c r="E665" s="172" t="s">
        <v>687</v>
      </c>
      <c r="F665" s="173" t="s">
        <v>688</v>
      </c>
      <c r="G665" s="174" t="s">
        <v>319</v>
      </c>
      <c r="H665" s="175">
        <v>6</v>
      </c>
      <c r="I665" s="176"/>
      <c r="J665" s="177">
        <f t="shared" si="5"/>
        <v>0</v>
      </c>
      <c r="K665" s="178"/>
      <c r="L665" s="36"/>
      <c r="M665" s="179" t="s">
        <v>1</v>
      </c>
      <c r="N665" s="180" t="s">
        <v>38</v>
      </c>
      <c r="O665" s="64"/>
      <c r="P665" s="181">
        <f t="shared" si="6"/>
        <v>0</v>
      </c>
      <c r="Q665" s="181">
        <v>1.3999999999999999E-4</v>
      </c>
      <c r="R665" s="181">
        <f t="shared" si="7"/>
        <v>8.3999999999999993E-4</v>
      </c>
      <c r="S665" s="181">
        <v>0</v>
      </c>
      <c r="T665" s="182">
        <f t="shared" si="8"/>
        <v>0</v>
      </c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R665" s="183" t="s">
        <v>316</v>
      </c>
      <c r="AT665" s="183" t="s">
        <v>160</v>
      </c>
      <c r="AU665" s="183" t="s">
        <v>80</v>
      </c>
      <c r="AY665" s="18" t="s">
        <v>157</v>
      </c>
      <c r="BE665" s="100">
        <f t="shared" si="9"/>
        <v>0</v>
      </c>
      <c r="BF665" s="100">
        <f t="shared" si="10"/>
        <v>0</v>
      </c>
      <c r="BG665" s="100">
        <f t="shared" si="11"/>
        <v>0</v>
      </c>
      <c r="BH665" s="100">
        <f t="shared" si="12"/>
        <v>0</v>
      </c>
      <c r="BI665" s="100">
        <f t="shared" si="13"/>
        <v>0</v>
      </c>
      <c r="BJ665" s="18" t="s">
        <v>93</v>
      </c>
      <c r="BK665" s="100">
        <f t="shared" si="14"/>
        <v>0</v>
      </c>
      <c r="BL665" s="18" t="s">
        <v>316</v>
      </c>
      <c r="BM665" s="183" t="s">
        <v>689</v>
      </c>
    </row>
    <row r="666" spans="1:65" s="2" customFormat="1" ht="24.2" customHeight="1">
      <c r="A666" s="35"/>
      <c r="B666" s="139"/>
      <c r="C666" s="217" t="s">
        <v>690</v>
      </c>
      <c r="D666" s="217" t="s">
        <v>469</v>
      </c>
      <c r="E666" s="218" t="s">
        <v>691</v>
      </c>
      <c r="F666" s="219" t="s">
        <v>692</v>
      </c>
      <c r="G666" s="220" t="s">
        <v>319</v>
      </c>
      <c r="H666" s="221">
        <v>3</v>
      </c>
      <c r="I666" s="222"/>
      <c r="J666" s="223">
        <f t="shared" si="5"/>
        <v>0</v>
      </c>
      <c r="K666" s="224"/>
      <c r="L666" s="225"/>
      <c r="M666" s="226" t="s">
        <v>1</v>
      </c>
      <c r="N666" s="227" t="s">
        <v>38</v>
      </c>
      <c r="O666" s="64"/>
      <c r="P666" s="181">
        <f t="shared" si="6"/>
        <v>0</v>
      </c>
      <c r="Q666" s="181">
        <v>1.3999999999999999E-4</v>
      </c>
      <c r="R666" s="181">
        <f t="shared" si="7"/>
        <v>4.1999999999999996E-4</v>
      </c>
      <c r="S666" s="181">
        <v>0</v>
      </c>
      <c r="T666" s="182">
        <f t="shared" si="8"/>
        <v>0</v>
      </c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R666" s="183" t="s">
        <v>431</v>
      </c>
      <c r="AT666" s="183" t="s">
        <v>469</v>
      </c>
      <c r="AU666" s="183" t="s">
        <v>80</v>
      </c>
      <c r="AY666" s="18" t="s">
        <v>157</v>
      </c>
      <c r="BE666" s="100">
        <f t="shared" si="9"/>
        <v>0</v>
      </c>
      <c r="BF666" s="100">
        <f t="shared" si="10"/>
        <v>0</v>
      </c>
      <c r="BG666" s="100">
        <f t="shared" si="11"/>
        <v>0</v>
      </c>
      <c r="BH666" s="100">
        <f t="shared" si="12"/>
        <v>0</v>
      </c>
      <c r="BI666" s="100">
        <f t="shared" si="13"/>
        <v>0</v>
      </c>
      <c r="BJ666" s="18" t="s">
        <v>93</v>
      </c>
      <c r="BK666" s="100">
        <f t="shared" si="14"/>
        <v>0</v>
      </c>
      <c r="BL666" s="18" t="s">
        <v>316</v>
      </c>
      <c r="BM666" s="183" t="s">
        <v>693</v>
      </c>
    </row>
    <row r="667" spans="1:65" s="2" customFormat="1" ht="24.2" customHeight="1">
      <c r="A667" s="35"/>
      <c r="B667" s="139"/>
      <c r="C667" s="217" t="s">
        <v>694</v>
      </c>
      <c r="D667" s="217" t="s">
        <v>469</v>
      </c>
      <c r="E667" s="218" t="s">
        <v>695</v>
      </c>
      <c r="F667" s="219" t="s">
        <v>696</v>
      </c>
      <c r="G667" s="220" t="s">
        <v>319</v>
      </c>
      <c r="H667" s="221">
        <v>3</v>
      </c>
      <c r="I667" s="222"/>
      <c r="J667" s="223">
        <f t="shared" si="5"/>
        <v>0</v>
      </c>
      <c r="K667" s="224"/>
      <c r="L667" s="225"/>
      <c r="M667" s="226" t="s">
        <v>1</v>
      </c>
      <c r="N667" s="227" t="s">
        <v>38</v>
      </c>
      <c r="O667" s="64"/>
      <c r="P667" s="181">
        <f t="shared" si="6"/>
        <v>0</v>
      </c>
      <c r="Q667" s="181">
        <v>1.3999999999999999E-4</v>
      </c>
      <c r="R667" s="181">
        <f t="shared" si="7"/>
        <v>4.1999999999999996E-4</v>
      </c>
      <c r="S667" s="181">
        <v>0</v>
      </c>
      <c r="T667" s="182">
        <f t="shared" si="8"/>
        <v>0</v>
      </c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R667" s="183" t="s">
        <v>431</v>
      </c>
      <c r="AT667" s="183" t="s">
        <v>469</v>
      </c>
      <c r="AU667" s="183" t="s">
        <v>80</v>
      </c>
      <c r="AY667" s="18" t="s">
        <v>157</v>
      </c>
      <c r="BE667" s="100">
        <f t="shared" si="9"/>
        <v>0</v>
      </c>
      <c r="BF667" s="100">
        <f t="shared" si="10"/>
        <v>0</v>
      </c>
      <c r="BG667" s="100">
        <f t="shared" si="11"/>
        <v>0</v>
      </c>
      <c r="BH667" s="100">
        <f t="shared" si="12"/>
        <v>0</v>
      </c>
      <c r="BI667" s="100">
        <f t="shared" si="13"/>
        <v>0</v>
      </c>
      <c r="BJ667" s="18" t="s">
        <v>93</v>
      </c>
      <c r="BK667" s="100">
        <f t="shared" si="14"/>
        <v>0</v>
      </c>
      <c r="BL667" s="18" t="s">
        <v>316</v>
      </c>
      <c r="BM667" s="183" t="s">
        <v>697</v>
      </c>
    </row>
    <row r="668" spans="1:65" s="2" customFormat="1" ht="16.5" customHeight="1">
      <c r="A668" s="35"/>
      <c r="B668" s="139"/>
      <c r="C668" s="171" t="s">
        <v>698</v>
      </c>
      <c r="D668" s="171" t="s">
        <v>160</v>
      </c>
      <c r="E668" s="172" t="s">
        <v>699</v>
      </c>
      <c r="F668" s="173" t="s">
        <v>700</v>
      </c>
      <c r="G668" s="174" t="s">
        <v>319</v>
      </c>
      <c r="H668" s="175">
        <v>14</v>
      </c>
      <c r="I668" s="176"/>
      <c r="J668" s="177">
        <f t="shared" si="5"/>
        <v>0</v>
      </c>
      <c r="K668" s="178"/>
      <c r="L668" s="36"/>
      <c r="M668" s="179" t="s">
        <v>1</v>
      </c>
      <c r="N668" s="180" t="s">
        <v>38</v>
      </c>
      <c r="O668" s="64"/>
      <c r="P668" s="181">
        <f t="shared" si="6"/>
        <v>0</v>
      </c>
      <c r="Q668" s="181">
        <v>1.9000000000000001E-4</v>
      </c>
      <c r="R668" s="181">
        <f t="shared" si="7"/>
        <v>2.66E-3</v>
      </c>
      <c r="S668" s="181">
        <v>0</v>
      </c>
      <c r="T668" s="182">
        <f t="shared" si="8"/>
        <v>0</v>
      </c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R668" s="183" t="s">
        <v>316</v>
      </c>
      <c r="AT668" s="183" t="s">
        <v>160</v>
      </c>
      <c r="AU668" s="183" t="s">
        <v>80</v>
      </c>
      <c r="AY668" s="18" t="s">
        <v>157</v>
      </c>
      <c r="BE668" s="100">
        <f t="shared" si="9"/>
        <v>0</v>
      </c>
      <c r="BF668" s="100">
        <f t="shared" si="10"/>
        <v>0</v>
      </c>
      <c r="BG668" s="100">
        <f t="shared" si="11"/>
        <v>0</v>
      </c>
      <c r="BH668" s="100">
        <f t="shared" si="12"/>
        <v>0</v>
      </c>
      <c r="BI668" s="100">
        <f t="shared" si="13"/>
        <v>0</v>
      </c>
      <c r="BJ668" s="18" t="s">
        <v>93</v>
      </c>
      <c r="BK668" s="100">
        <f t="shared" si="14"/>
        <v>0</v>
      </c>
      <c r="BL668" s="18" t="s">
        <v>316</v>
      </c>
      <c r="BM668" s="183" t="s">
        <v>701</v>
      </c>
    </row>
    <row r="669" spans="1:65" s="2" customFormat="1" ht="24.2" customHeight="1">
      <c r="A669" s="35"/>
      <c r="B669" s="139"/>
      <c r="C669" s="217" t="s">
        <v>702</v>
      </c>
      <c r="D669" s="217" t="s">
        <v>469</v>
      </c>
      <c r="E669" s="218" t="s">
        <v>703</v>
      </c>
      <c r="F669" s="219" t="s">
        <v>704</v>
      </c>
      <c r="G669" s="220" t="s">
        <v>319</v>
      </c>
      <c r="H669" s="221">
        <v>1</v>
      </c>
      <c r="I669" s="222"/>
      <c r="J669" s="223">
        <f t="shared" si="5"/>
        <v>0</v>
      </c>
      <c r="K669" s="224"/>
      <c r="L669" s="225"/>
      <c r="M669" s="226" t="s">
        <v>1</v>
      </c>
      <c r="N669" s="227" t="s">
        <v>38</v>
      </c>
      <c r="O669" s="64"/>
      <c r="P669" s="181">
        <f t="shared" si="6"/>
        <v>0</v>
      </c>
      <c r="Q669" s="181">
        <v>3.3E-4</v>
      </c>
      <c r="R669" s="181">
        <f t="shared" si="7"/>
        <v>3.3E-4</v>
      </c>
      <c r="S669" s="181">
        <v>0</v>
      </c>
      <c r="T669" s="182">
        <f t="shared" si="8"/>
        <v>0</v>
      </c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R669" s="183" t="s">
        <v>431</v>
      </c>
      <c r="AT669" s="183" t="s">
        <v>469</v>
      </c>
      <c r="AU669" s="183" t="s">
        <v>80</v>
      </c>
      <c r="AY669" s="18" t="s">
        <v>157</v>
      </c>
      <c r="BE669" s="100">
        <f t="shared" si="9"/>
        <v>0</v>
      </c>
      <c r="BF669" s="100">
        <f t="shared" si="10"/>
        <v>0</v>
      </c>
      <c r="BG669" s="100">
        <f t="shared" si="11"/>
        <v>0</v>
      </c>
      <c r="BH669" s="100">
        <f t="shared" si="12"/>
        <v>0</v>
      </c>
      <c r="BI669" s="100">
        <f t="shared" si="13"/>
        <v>0</v>
      </c>
      <c r="BJ669" s="18" t="s">
        <v>93</v>
      </c>
      <c r="BK669" s="100">
        <f t="shared" si="14"/>
        <v>0</v>
      </c>
      <c r="BL669" s="18" t="s">
        <v>316</v>
      </c>
      <c r="BM669" s="183" t="s">
        <v>705</v>
      </c>
    </row>
    <row r="670" spans="1:65" s="2" customFormat="1" ht="33" customHeight="1">
      <c r="A670" s="35"/>
      <c r="B670" s="139"/>
      <c r="C670" s="217" t="s">
        <v>706</v>
      </c>
      <c r="D670" s="217" t="s">
        <v>469</v>
      </c>
      <c r="E670" s="218" t="s">
        <v>707</v>
      </c>
      <c r="F670" s="219" t="s">
        <v>708</v>
      </c>
      <c r="G670" s="220" t="s">
        <v>319</v>
      </c>
      <c r="H670" s="221">
        <v>5</v>
      </c>
      <c r="I670" s="222"/>
      <c r="J670" s="223">
        <f t="shared" si="5"/>
        <v>0</v>
      </c>
      <c r="K670" s="224"/>
      <c r="L670" s="225"/>
      <c r="M670" s="226" t="s">
        <v>1</v>
      </c>
      <c r="N670" s="227" t="s">
        <v>38</v>
      </c>
      <c r="O670" s="64"/>
      <c r="P670" s="181">
        <f t="shared" si="6"/>
        <v>0</v>
      </c>
      <c r="Q670" s="181">
        <v>3.3E-4</v>
      </c>
      <c r="R670" s="181">
        <f t="shared" si="7"/>
        <v>1.65E-3</v>
      </c>
      <c r="S670" s="181">
        <v>0</v>
      </c>
      <c r="T670" s="182">
        <f t="shared" si="8"/>
        <v>0</v>
      </c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R670" s="183" t="s">
        <v>431</v>
      </c>
      <c r="AT670" s="183" t="s">
        <v>469</v>
      </c>
      <c r="AU670" s="183" t="s">
        <v>80</v>
      </c>
      <c r="AY670" s="18" t="s">
        <v>157</v>
      </c>
      <c r="BE670" s="100">
        <f t="shared" si="9"/>
        <v>0</v>
      </c>
      <c r="BF670" s="100">
        <f t="shared" si="10"/>
        <v>0</v>
      </c>
      <c r="BG670" s="100">
        <f t="shared" si="11"/>
        <v>0</v>
      </c>
      <c r="BH670" s="100">
        <f t="shared" si="12"/>
        <v>0</v>
      </c>
      <c r="BI670" s="100">
        <f t="shared" si="13"/>
        <v>0</v>
      </c>
      <c r="BJ670" s="18" t="s">
        <v>93</v>
      </c>
      <c r="BK670" s="100">
        <f t="shared" si="14"/>
        <v>0</v>
      </c>
      <c r="BL670" s="18" t="s">
        <v>316</v>
      </c>
      <c r="BM670" s="183" t="s">
        <v>709</v>
      </c>
    </row>
    <row r="671" spans="1:65" s="2" customFormat="1" ht="24.2" customHeight="1">
      <c r="A671" s="35"/>
      <c r="B671" s="139"/>
      <c r="C671" s="217" t="s">
        <v>710</v>
      </c>
      <c r="D671" s="217" t="s">
        <v>469</v>
      </c>
      <c r="E671" s="218" t="s">
        <v>711</v>
      </c>
      <c r="F671" s="219" t="s">
        <v>712</v>
      </c>
      <c r="G671" s="220" t="s">
        <v>319</v>
      </c>
      <c r="H671" s="221">
        <v>4</v>
      </c>
      <c r="I671" s="222"/>
      <c r="J671" s="223">
        <f t="shared" si="5"/>
        <v>0</v>
      </c>
      <c r="K671" s="224"/>
      <c r="L671" s="225"/>
      <c r="M671" s="226" t="s">
        <v>1</v>
      </c>
      <c r="N671" s="227" t="s">
        <v>38</v>
      </c>
      <c r="O671" s="64"/>
      <c r="P671" s="181">
        <f t="shared" si="6"/>
        <v>0</v>
      </c>
      <c r="Q671" s="181">
        <v>3.3E-4</v>
      </c>
      <c r="R671" s="181">
        <f t="shared" si="7"/>
        <v>1.32E-3</v>
      </c>
      <c r="S671" s="181">
        <v>0</v>
      </c>
      <c r="T671" s="182">
        <f t="shared" si="8"/>
        <v>0</v>
      </c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R671" s="183" t="s">
        <v>431</v>
      </c>
      <c r="AT671" s="183" t="s">
        <v>469</v>
      </c>
      <c r="AU671" s="183" t="s">
        <v>80</v>
      </c>
      <c r="AY671" s="18" t="s">
        <v>157</v>
      </c>
      <c r="BE671" s="100">
        <f t="shared" si="9"/>
        <v>0</v>
      </c>
      <c r="BF671" s="100">
        <f t="shared" si="10"/>
        <v>0</v>
      </c>
      <c r="BG671" s="100">
        <f t="shared" si="11"/>
        <v>0</v>
      </c>
      <c r="BH671" s="100">
        <f t="shared" si="12"/>
        <v>0</v>
      </c>
      <c r="BI671" s="100">
        <f t="shared" si="13"/>
        <v>0</v>
      </c>
      <c r="BJ671" s="18" t="s">
        <v>93</v>
      </c>
      <c r="BK671" s="100">
        <f t="shared" si="14"/>
        <v>0</v>
      </c>
      <c r="BL671" s="18" t="s">
        <v>316</v>
      </c>
      <c r="BM671" s="183" t="s">
        <v>713</v>
      </c>
    </row>
    <row r="672" spans="1:65" s="2" customFormat="1" ht="24.2" customHeight="1">
      <c r="A672" s="35"/>
      <c r="B672" s="139"/>
      <c r="C672" s="217" t="s">
        <v>714</v>
      </c>
      <c r="D672" s="217" t="s">
        <v>469</v>
      </c>
      <c r="E672" s="218" t="s">
        <v>715</v>
      </c>
      <c r="F672" s="219" t="s">
        <v>716</v>
      </c>
      <c r="G672" s="220" t="s">
        <v>319</v>
      </c>
      <c r="H672" s="221">
        <v>1</v>
      </c>
      <c r="I672" s="222"/>
      <c r="J672" s="223">
        <f t="shared" si="5"/>
        <v>0</v>
      </c>
      <c r="K672" s="224"/>
      <c r="L672" s="225"/>
      <c r="M672" s="226" t="s">
        <v>1</v>
      </c>
      <c r="N672" s="227" t="s">
        <v>38</v>
      </c>
      <c r="O672" s="64"/>
      <c r="P672" s="181">
        <f t="shared" si="6"/>
        <v>0</v>
      </c>
      <c r="Q672" s="181">
        <v>3.3E-4</v>
      </c>
      <c r="R672" s="181">
        <f t="shared" si="7"/>
        <v>3.3E-4</v>
      </c>
      <c r="S672" s="181">
        <v>0</v>
      </c>
      <c r="T672" s="182">
        <f t="shared" si="8"/>
        <v>0</v>
      </c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R672" s="183" t="s">
        <v>431</v>
      </c>
      <c r="AT672" s="183" t="s">
        <v>469</v>
      </c>
      <c r="AU672" s="183" t="s">
        <v>80</v>
      </c>
      <c r="AY672" s="18" t="s">
        <v>157</v>
      </c>
      <c r="BE672" s="100">
        <f t="shared" si="9"/>
        <v>0</v>
      </c>
      <c r="BF672" s="100">
        <f t="shared" si="10"/>
        <v>0</v>
      </c>
      <c r="BG672" s="100">
        <f t="shared" si="11"/>
        <v>0</v>
      </c>
      <c r="BH672" s="100">
        <f t="shared" si="12"/>
        <v>0</v>
      </c>
      <c r="BI672" s="100">
        <f t="shared" si="13"/>
        <v>0</v>
      </c>
      <c r="BJ672" s="18" t="s">
        <v>93</v>
      </c>
      <c r="BK672" s="100">
        <f t="shared" si="14"/>
        <v>0</v>
      </c>
      <c r="BL672" s="18" t="s">
        <v>316</v>
      </c>
      <c r="BM672" s="183" t="s">
        <v>717</v>
      </c>
    </row>
    <row r="673" spans="1:65" s="2" customFormat="1" ht="24.2" customHeight="1">
      <c r="A673" s="35"/>
      <c r="B673" s="139"/>
      <c r="C673" s="217" t="s">
        <v>718</v>
      </c>
      <c r="D673" s="217" t="s">
        <v>469</v>
      </c>
      <c r="E673" s="218" t="s">
        <v>719</v>
      </c>
      <c r="F673" s="219" t="s">
        <v>720</v>
      </c>
      <c r="G673" s="220" t="s">
        <v>319</v>
      </c>
      <c r="H673" s="221">
        <v>3</v>
      </c>
      <c r="I673" s="222"/>
      <c r="J673" s="223">
        <f t="shared" si="5"/>
        <v>0</v>
      </c>
      <c r="K673" s="224"/>
      <c r="L673" s="225"/>
      <c r="M673" s="226" t="s">
        <v>1</v>
      </c>
      <c r="N673" s="227" t="s">
        <v>38</v>
      </c>
      <c r="O673" s="64"/>
      <c r="P673" s="181">
        <f t="shared" si="6"/>
        <v>0</v>
      </c>
      <c r="Q673" s="181">
        <v>3.3E-4</v>
      </c>
      <c r="R673" s="181">
        <f t="shared" si="7"/>
        <v>9.8999999999999999E-4</v>
      </c>
      <c r="S673" s="181">
        <v>0</v>
      </c>
      <c r="T673" s="182">
        <f t="shared" si="8"/>
        <v>0</v>
      </c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R673" s="183" t="s">
        <v>431</v>
      </c>
      <c r="AT673" s="183" t="s">
        <v>469</v>
      </c>
      <c r="AU673" s="183" t="s">
        <v>80</v>
      </c>
      <c r="AY673" s="18" t="s">
        <v>157</v>
      </c>
      <c r="BE673" s="100">
        <f t="shared" si="9"/>
        <v>0</v>
      </c>
      <c r="BF673" s="100">
        <f t="shared" si="10"/>
        <v>0</v>
      </c>
      <c r="BG673" s="100">
        <f t="shared" si="11"/>
        <v>0</v>
      </c>
      <c r="BH673" s="100">
        <f t="shared" si="12"/>
        <v>0</v>
      </c>
      <c r="BI673" s="100">
        <f t="shared" si="13"/>
        <v>0</v>
      </c>
      <c r="BJ673" s="18" t="s">
        <v>93</v>
      </c>
      <c r="BK673" s="100">
        <f t="shared" si="14"/>
        <v>0</v>
      </c>
      <c r="BL673" s="18" t="s">
        <v>316</v>
      </c>
      <c r="BM673" s="183" t="s">
        <v>721</v>
      </c>
    </row>
    <row r="674" spans="1:65" s="2" customFormat="1" ht="16.5" customHeight="1">
      <c r="A674" s="35"/>
      <c r="B674" s="139"/>
      <c r="C674" s="171" t="s">
        <v>722</v>
      </c>
      <c r="D674" s="171" t="s">
        <v>160</v>
      </c>
      <c r="E674" s="172" t="s">
        <v>723</v>
      </c>
      <c r="F674" s="173" t="s">
        <v>724</v>
      </c>
      <c r="G674" s="174" t="s">
        <v>319</v>
      </c>
      <c r="H674" s="175">
        <v>3</v>
      </c>
      <c r="I674" s="176"/>
      <c r="J674" s="177">
        <f t="shared" ref="J674:J705" si="15">ROUND(I674*H674,2)</f>
        <v>0</v>
      </c>
      <c r="K674" s="178"/>
      <c r="L674" s="36"/>
      <c r="M674" s="179" t="s">
        <v>1</v>
      </c>
      <c r="N674" s="180" t="s">
        <v>38</v>
      </c>
      <c r="O674" s="64"/>
      <c r="P674" s="181">
        <f t="shared" ref="P674:P705" si="16">O674*H674</f>
        <v>0</v>
      </c>
      <c r="Q674" s="181">
        <v>1E-4</v>
      </c>
      <c r="R674" s="181">
        <f t="shared" ref="R674:R705" si="17">Q674*H674</f>
        <v>3.0000000000000003E-4</v>
      </c>
      <c r="S674" s="181">
        <v>0</v>
      </c>
      <c r="T674" s="182">
        <f t="shared" ref="T674:T705" si="18">S674*H674</f>
        <v>0</v>
      </c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R674" s="183" t="s">
        <v>316</v>
      </c>
      <c r="AT674" s="183" t="s">
        <v>160</v>
      </c>
      <c r="AU674" s="183" t="s">
        <v>80</v>
      </c>
      <c r="AY674" s="18" t="s">
        <v>157</v>
      </c>
      <c r="BE674" s="100">
        <f t="shared" ref="BE674:BE705" si="19">IF(N674="základná",J674,0)</f>
        <v>0</v>
      </c>
      <c r="BF674" s="100">
        <f t="shared" ref="BF674:BF705" si="20">IF(N674="znížená",J674,0)</f>
        <v>0</v>
      </c>
      <c r="BG674" s="100">
        <f t="shared" ref="BG674:BG705" si="21">IF(N674="zákl. prenesená",J674,0)</f>
        <v>0</v>
      </c>
      <c r="BH674" s="100">
        <f t="shared" ref="BH674:BH705" si="22">IF(N674="zníž. prenesená",J674,0)</f>
        <v>0</v>
      </c>
      <c r="BI674" s="100">
        <f t="shared" ref="BI674:BI705" si="23">IF(N674="nulová",J674,0)</f>
        <v>0</v>
      </c>
      <c r="BJ674" s="18" t="s">
        <v>93</v>
      </c>
      <c r="BK674" s="100">
        <f t="shared" ref="BK674:BK705" si="24">ROUND(I674*H674,2)</f>
        <v>0</v>
      </c>
      <c r="BL674" s="18" t="s">
        <v>316</v>
      </c>
      <c r="BM674" s="183" t="s">
        <v>725</v>
      </c>
    </row>
    <row r="675" spans="1:65" s="2" customFormat="1" ht="24.2" customHeight="1">
      <c r="A675" s="35"/>
      <c r="B675" s="139"/>
      <c r="C675" s="217" t="s">
        <v>726</v>
      </c>
      <c r="D675" s="217" t="s">
        <v>469</v>
      </c>
      <c r="E675" s="218" t="s">
        <v>727</v>
      </c>
      <c r="F675" s="219" t="s">
        <v>728</v>
      </c>
      <c r="G675" s="220" t="s">
        <v>319</v>
      </c>
      <c r="H675" s="221">
        <v>3</v>
      </c>
      <c r="I675" s="222"/>
      <c r="J675" s="223">
        <f t="shared" si="15"/>
        <v>0</v>
      </c>
      <c r="K675" s="224"/>
      <c r="L675" s="225"/>
      <c r="M675" s="226" t="s">
        <v>1</v>
      </c>
      <c r="N675" s="227" t="s">
        <v>38</v>
      </c>
      <c r="O675" s="64"/>
      <c r="P675" s="181">
        <f t="shared" si="16"/>
        <v>0</v>
      </c>
      <c r="Q675" s="181">
        <v>4.0000000000000003E-5</v>
      </c>
      <c r="R675" s="181">
        <f t="shared" si="17"/>
        <v>1.2000000000000002E-4</v>
      </c>
      <c r="S675" s="181">
        <v>0</v>
      </c>
      <c r="T675" s="182">
        <f t="shared" si="18"/>
        <v>0</v>
      </c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R675" s="183" t="s">
        <v>431</v>
      </c>
      <c r="AT675" s="183" t="s">
        <v>469</v>
      </c>
      <c r="AU675" s="183" t="s">
        <v>80</v>
      </c>
      <c r="AY675" s="18" t="s">
        <v>157</v>
      </c>
      <c r="BE675" s="100">
        <f t="shared" si="19"/>
        <v>0</v>
      </c>
      <c r="BF675" s="100">
        <f t="shared" si="20"/>
        <v>0</v>
      </c>
      <c r="BG675" s="100">
        <f t="shared" si="21"/>
        <v>0</v>
      </c>
      <c r="BH675" s="100">
        <f t="shared" si="22"/>
        <v>0</v>
      </c>
      <c r="BI675" s="100">
        <f t="shared" si="23"/>
        <v>0</v>
      </c>
      <c r="BJ675" s="18" t="s">
        <v>93</v>
      </c>
      <c r="BK675" s="100">
        <f t="shared" si="24"/>
        <v>0</v>
      </c>
      <c r="BL675" s="18" t="s">
        <v>316</v>
      </c>
      <c r="BM675" s="183" t="s">
        <v>729</v>
      </c>
    </row>
    <row r="676" spans="1:65" s="2" customFormat="1" ht="16.5" customHeight="1">
      <c r="A676" s="35"/>
      <c r="B676" s="139"/>
      <c r="C676" s="171" t="s">
        <v>730</v>
      </c>
      <c r="D676" s="171" t="s">
        <v>160</v>
      </c>
      <c r="E676" s="172" t="s">
        <v>731</v>
      </c>
      <c r="F676" s="173" t="s">
        <v>732</v>
      </c>
      <c r="G676" s="174" t="s">
        <v>319</v>
      </c>
      <c r="H676" s="175">
        <v>3</v>
      </c>
      <c r="I676" s="176"/>
      <c r="J676" s="177">
        <f t="shared" si="15"/>
        <v>0</v>
      </c>
      <c r="K676" s="178"/>
      <c r="L676" s="36"/>
      <c r="M676" s="179" t="s">
        <v>1</v>
      </c>
      <c r="N676" s="180" t="s">
        <v>38</v>
      </c>
      <c r="O676" s="64"/>
      <c r="P676" s="181">
        <f t="shared" si="16"/>
        <v>0</v>
      </c>
      <c r="Q676" s="181">
        <v>1.3999999999999999E-4</v>
      </c>
      <c r="R676" s="181">
        <f t="shared" si="17"/>
        <v>4.1999999999999996E-4</v>
      </c>
      <c r="S676" s="181">
        <v>0</v>
      </c>
      <c r="T676" s="182">
        <f t="shared" si="18"/>
        <v>0</v>
      </c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R676" s="183" t="s">
        <v>316</v>
      </c>
      <c r="AT676" s="183" t="s">
        <v>160</v>
      </c>
      <c r="AU676" s="183" t="s">
        <v>80</v>
      </c>
      <c r="AY676" s="18" t="s">
        <v>157</v>
      </c>
      <c r="BE676" s="100">
        <f t="shared" si="19"/>
        <v>0</v>
      </c>
      <c r="BF676" s="100">
        <f t="shared" si="20"/>
        <v>0</v>
      </c>
      <c r="BG676" s="100">
        <f t="shared" si="21"/>
        <v>0</v>
      </c>
      <c r="BH676" s="100">
        <f t="shared" si="22"/>
        <v>0</v>
      </c>
      <c r="BI676" s="100">
        <f t="shared" si="23"/>
        <v>0</v>
      </c>
      <c r="BJ676" s="18" t="s">
        <v>93</v>
      </c>
      <c r="BK676" s="100">
        <f t="shared" si="24"/>
        <v>0</v>
      </c>
      <c r="BL676" s="18" t="s">
        <v>316</v>
      </c>
      <c r="BM676" s="183" t="s">
        <v>733</v>
      </c>
    </row>
    <row r="677" spans="1:65" s="2" customFormat="1" ht="24.2" customHeight="1">
      <c r="A677" s="35"/>
      <c r="B677" s="139"/>
      <c r="C677" s="217" t="s">
        <v>734</v>
      </c>
      <c r="D677" s="217" t="s">
        <v>469</v>
      </c>
      <c r="E677" s="218" t="s">
        <v>735</v>
      </c>
      <c r="F677" s="219" t="s">
        <v>736</v>
      </c>
      <c r="G677" s="220" t="s">
        <v>319</v>
      </c>
      <c r="H677" s="221">
        <v>2</v>
      </c>
      <c r="I677" s="222"/>
      <c r="J677" s="223">
        <f t="shared" si="15"/>
        <v>0</v>
      </c>
      <c r="K677" s="224"/>
      <c r="L677" s="225"/>
      <c r="M677" s="226" t="s">
        <v>1</v>
      </c>
      <c r="N677" s="227" t="s">
        <v>38</v>
      </c>
      <c r="O677" s="64"/>
      <c r="P677" s="181">
        <f t="shared" si="16"/>
        <v>0</v>
      </c>
      <c r="Q677" s="181">
        <v>1E-4</v>
      </c>
      <c r="R677" s="181">
        <f t="shared" si="17"/>
        <v>2.0000000000000001E-4</v>
      </c>
      <c r="S677" s="181">
        <v>0</v>
      </c>
      <c r="T677" s="182">
        <f t="shared" si="18"/>
        <v>0</v>
      </c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R677" s="183" t="s">
        <v>431</v>
      </c>
      <c r="AT677" s="183" t="s">
        <v>469</v>
      </c>
      <c r="AU677" s="183" t="s">
        <v>80</v>
      </c>
      <c r="AY677" s="18" t="s">
        <v>157</v>
      </c>
      <c r="BE677" s="100">
        <f t="shared" si="19"/>
        <v>0</v>
      </c>
      <c r="BF677" s="100">
        <f t="shared" si="20"/>
        <v>0</v>
      </c>
      <c r="BG677" s="100">
        <f t="shared" si="21"/>
        <v>0</v>
      </c>
      <c r="BH677" s="100">
        <f t="shared" si="22"/>
        <v>0</v>
      </c>
      <c r="BI677" s="100">
        <f t="shared" si="23"/>
        <v>0</v>
      </c>
      <c r="BJ677" s="18" t="s">
        <v>93</v>
      </c>
      <c r="BK677" s="100">
        <f t="shared" si="24"/>
        <v>0</v>
      </c>
      <c r="BL677" s="18" t="s">
        <v>316</v>
      </c>
      <c r="BM677" s="183" t="s">
        <v>737</v>
      </c>
    </row>
    <row r="678" spans="1:65" s="2" customFormat="1" ht="24.2" customHeight="1">
      <c r="A678" s="35"/>
      <c r="B678" s="139"/>
      <c r="C678" s="217" t="s">
        <v>738</v>
      </c>
      <c r="D678" s="217" t="s">
        <v>469</v>
      </c>
      <c r="E678" s="218" t="s">
        <v>739</v>
      </c>
      <c r="F678" s="219" t="s">
        <v>740</v>
      </c>
      <c r="G678" s="220" t="s">
        <v>319</v>
      </c>
      <c r="H678" s="221">
        <v>1</v>
      </c>
      <c r="I678" s="222"/>
      <c r="J678" s="223">
        <f t="shared" si="15"/>
        <v>0</v>
      </c>
      <c r="K678" s="224"/>
      <c r="L678" s="225"/>
      <c r="M678" s="226" t="s">
        <v>1</v>
      </c>
      <c r="N678" s="227" t="s">
        <v>38</v>
      </c>
      <c r="O678" s="64"/>
      <c r="P678" s="181">
        <f t="shared" si="16"/>
        <v>0</v>
      </c>
      <c r="Q678" s="181">
        <v>1E-4</v>
      </c>
      <c r="R678" s="181">
        <f t="shared" si="17"/>
        <v>1E-4</v>
      </c>
      <c r="S678" s="181">
        <v>0</v>
      </c>
      <c r="T678" s="182">
        <f t="shared" si="18"/>
        <v>0</v>
      </c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R678" s="183" t="s">
        <v>431</v>
      </c>
      <c r="AT678" s="183" t="s">
        <v>469</v>
      </c>
      <c r="AU678" s="183" t="s">
        <v>80</v>
      </c>
      <c r="AY678" s="18" t="s">
        <v>157</v>
      </c>
      <c r="BE678" s="100">
        <f t="shared" si="19"/>
        <v>0</v>
      </c>
      <c r="BF678" s="100">
        <f t="shared" si="20"/>
        <v>0</v>
      </c>
      <c r="BG678" s="100">
        <f t="shared" si="21"/>
        <v>0</v>
      </c>
      <c r="BH678" s="100">
        <f t="shared" si="22"/>
        <v>0</v>
      </c>
      <c r="BI678" s="100">
        <f t="shared" si="23"/>
        <v>0</v>
      </c>
      <c r="BJ678" s="18" t="s">
        <v>93</v>
      </c>
      <c r="BK678" s="100">
        <f t="shared" si="24"/>
        <v>0</v>
      </c>
      <c r="BL678" s="18" t="s">
        <v>316</v>
      </c>
      <c r="BM678" s="183" t="s">
        <v>741</v>
      </c>
    </row>
    <row r="679" spans="1:65" s="2" customFormat="1" ht="16.5" customHeight="1">
      <c r="A679" s="35"/>
      <c r="B679" s="139"/>
      <c r="C679" s="171" t="s">
        <v>742</v>
      </c>
      <c r="D679" s="171" t="s">
        <v>160</v>
      </c>
      <c r="E679" s="172" t="s">
        <v>743</v>
      </c>
      <c r="F679" s="173" t="s">
        <v>744</v>
      </c>
      <c r="G679" s="174" t="s">
        <v>319</v>
      </c>
      <c r="H679" s="175">
        <v>2</v>
      </c>
      <c r="I679" s="176"/>
      <c r="J679" s="177">
        <f t="shared" si="15"/>
        <v>0</v>
      </c>
      <c r="K679" s="178"/>
      <c r="L679" s="36"/>
      <c r="M679" s="179" t="s">
        <v>1</v>
      </c>
      <c r="N679" s="180" t="s">
        <v>38</v>
      </c>
      <c r="O679" s="64"/>
      <c r="P679" s="181">
        <f t="shared" si="16"/>
        <v>0</v>
      </c>
      <c r="Q679" s="181">
        <v>1.9000000000000001E-4</v>
      </c>
      <c r="R679" s="181">
        <f t="shared" si="17"/>
        <v>3.8000000000000002E-4</v>
      </c>
      <c r="S679" s="181">
        <v>0</v>
      </c>
      <c r="T679" s="182">
        <f t="shared" si="18"/>
        <v>0</v>
      </c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R679" s="183" t="s">
        <v>316</v>
      </c>
      <c r="AT679" s="183" t="s">
        <v>160</v>
      </c>
      <c r="AU679" s="183" t="s">
        <v>80</v>
      </c>
      <c r="AY679" s="18" t="s">
        <v>157</v>
      </c>
      <c r="BE679" s="100">
        <f t="shared" si="19"/>
        <v>0</v>
      </c>
      <c r="BF679" s="100">
        <f t="shared" si="20"/>
        <v>0</v>
      </c>
      <c r="BG679" s="100">
        <f t="shared" si="21"/>
        <v>0</v>
      </c>
      <c r="BH679" s="100">
        <f t="shared" si="22"/>
        <v>0</v>
      </c>
      <c r="BI679" s="100">
        <f t="shared" si="23"/>
        <v>0</v>
      </c>
      <c r="BJ679" s="18" t="s">
        <v>93</v>
      </c>
      <c r="BK679" s="100">
        <f t="shared" si="24"/>
        <v>0</v>
      </c>
      <c r="BL679" s="18" t="s">
        <v>316</v>
      </c>
      <c r="BM679" s="183" t="s">
        <v>745</v>
      </c>
    </row>
    <row r="680" spans="1:65" s="2" customFormat="1" ht="24.2" customHeight="1">
      <c r="A680" s="35"/>
      <c r="B680" s="139"/>
      <c r="C680" s="217" t="s">
        <v>746</v>
      </c>
      <c r="D680" s="217" t="s">
        <v>469</v>
      </c>
      <c r="E680" s="218" t="s">
        <v>747</v>
      </c>
      <c r="F680" s="219" t="s">
        <v>748</v>
      </c>
      <c r="G680" s="220" t="s">
        <v>319</v>
      </c>
      <c r="H680" s="221">
        <v>2</v>
      </c>
      <c r="I680" s="222"/>
      <c r="J680" s="223">
        <f t="shared" si="15"/>
        <v>0</v>
      </c>
      <c r="K680" s="224"/>
      <c r="L680" s="225"/>
      <c r="M680" s="226" t="s">
        <v>1</v>
      </c>
      <c r="N680" s="227" t="s">
        <v>38</v>
      </c>
      <c r="O680" s="64"/>
      <c r="P680" s="181">
        <f t="shared" si="16"/>
        <v>0</v>
      </c>
      <c r="Q680" s="181">
        <v>1.1E-4</v>
      </c>
      <c r="R680" s="181">
        <f t="shared" si="17"/>
        <v>2.2000000000000001E-4</v>
      </c>
      <c r="S680" s="181">
        <v>0</v>
      </c>
      <c r="T680" s="182">
        <f t="shared" si="18"/>
        <v>0</v>
      </c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R680" s="183" t="s">
        <v>431</v>
      </c>
      <c r="AT680" s="183" t="s">
        <v>469</v>
      </c>
      <c r="AU680" s="183" t="s">
        <v>80</v>
      </c>
      <c r="AY680" s="18" t="s">
        <v>157</v>
      </c>
      <c r="BE680" s="100">
        <f t="shared" si="19"/>
        <v>0</v>
      </c>
      <c r="BF680" s="100">
        <f t="shared" si="20"/>
        <v>0</v>
      </c>
      <c r="BG680" s="100">
        <f t="shared" si="21"/>
        <v>0</v>
      </c>
      <c r="BH680" s="100">
        <f t="shared" si="22"/>
        <v>0</v>
      </c>
      <c r="BI680" s="100">
        <f t="shared" si="23"/>
        <v>0</v>
      </c>
      <c r="BJ680" s="18" t="s">
        <v>93</v>
      </c>
      <c r="BK680" s="100">
        <f t="shared" si="24"/>
        <v>0</v>
      </c>
      <c r="BL680" s="18" t="s">
        <v>316</v>
      </c>
      <c r="BM680" s="183" t="s">
        <v>749</v>
      </c>
    </row>
    <row r="681" spans="1:65" s="2" customFormat="1" ht="21.75" customHeight="1">
      <c r="A681" s="35"/>
      <c r="B681" s="139"/>
      <c r="C681" s="171" t="s">
        <v>750</v>
      </c>
      <c r="D681" s="171" t="s">
        <v>160</v>
      </c>
      <c r="E681" s="172" t="s">
        <v>751</v>
      </c>
      <c r="F681" s="173" t="s">
        <v>752</v>
      </c>
      <c r="G681" s="174" t="s">
        <v>319</v>
      </c>
      <c r="H681" s="175">
        <v>9</v>
      </c>
      <c r="I681" s="176"/>
      <c r="J681" s="177">
        <f t="shared" si="15"/>
        <v>0</v>
      </c>
      <c r="K681" s="178"/>
      <c r="L681" s="36"/>
      <c r="M681" s="179" t="s">
        <v>1</v>
      </c>
      <c r="N681" s="180" t="s">
        <v>38</v>
      </c>
      <c r="O681" s="64"/>
      <c r="P681" s="181">
        <f t="shared" si="16"/>
        <v>0</v>
      </c>
      <c r="Q681" s="181">
        <v>1E-4</v>
      </c>
      <c r="R681" s="181">
        <f t="shared" si="17"/>
        <v>9.0000000000000008E-4</v>
      </c>
      <c r="S681" s="181">
        <v>0</v>
      </c>
      <c r="T681" s="182">
        <f t="shared" si="18"/>
        <v>0</v>
      </c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R681" s="183" t="s">
        <v>316</v>
      </c>
      <c r="AT681" s="183" t="s">
        <v>160</v>
      </c>
      <c r="AU681" s="183" t="s">
        <v>80</v>
      </c>
      <c r="AY681" s="18" t="s">
        <v>157</v>
      </c>
      <c r="BE681" s="100">
        <f t="shared" si="19"/>
        <v>0</v>
      </c>
      <c r="BF681" s="100">
        <f t="shared" si="20"/>
        <v>0</v>
      </c>
      <c r="BG681" s="100">
        <f t="shared" si="21"/>
        <v>0</v>
      </c>
      <c r="BH681" s="100">
        <f t="shared" si="22"/>
        <v>0</v>
      </c>
      <c r="BI681" s="100">
        <f t="shared" si="23"/>
        <v>0</v>
      </c>
      <c r="BJ681" s="18" t="s">
        <v>93</v>
      </c>
      <c r="BK681" s="100">
        <f t="shared" si="24"/>
        <v>0</v>
      </c>
      <c r="BL681" s="18" t="s">
        <v>316</v>
      </c>
      <c r="BM681" s="183" t="s">
        <v>753</v>
      </c>
    </row>
    <row r="682" spans="1:65" s="2" customFormat="1" ht="37.9" customHeight="1">
      <c r="A682" s="35"/>
      <c r="B682" s="139"/>
      <c r="C682" s="217" t="s">
        <v>387</v>
      </c>
      <c r="D682" s="217" t="s">
        <v>469</v>
      </c>
      <c r="E682" s="218" t="s">
        <v>754</v>
      </c>
      <c r="F682" s="219" t="s">
        <v>755</v>
      </c>
      <c r="G682" s="220" t="s">
        <v>319</v>
      </c>
      <c r="H682" s="221">
        <v>9</v>
      </c>
      <c r="I682" s="222"/>
      <c r="J682" s="223">
        <f t="shared" si="15"/>
        <v>0</v>
      </c>
      <c r="K682" s="224"/>
      <c r="L682" s="225"/>
      <c r="M682" s="226" t="s">
        <v>1</v>
      </c>
      <c r="N682" s="227" t="s">
        <v>38</v>
      </c>
      <c r="O682" s="64"/>
      <c r="P682" s="181">
        <f t="shared" si="16"/>
        <v>0</v>
      </c>
      <c r="Q682" s="181">
        <v>1.2999999999999999E-4</v>
      </c>
      <c r="R682" s="181">
        <f t="shared" si="17"/>
        <v>1.1699999999999998E-3</v>
      </c>
      <c r="S682" s="181">
        <v>0</v>
      </c>
      <c r="T682" s="182">
        <f t="shared" si="18"/>
        <v>0</v>
      </c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R682" s="183" t="s">
        <v>431</v>
      </c>
      <c r="AT682" s="183" t="s">
        <v>469</v>
      </c>
      <c r="AU682" s="183" t="s">
        <v>80</v>
      </c>
      <c r="AY682" s="18" t="s">
        <v>157</v>
      </c>
      <c r="BE682" s="100">
        <f t="shared" si="19"/>
        <v>0</v>
      </c>
      <c r="BF682" s="100">
        <f t="shared" si="20"/>
        <v>0</v>
      </c>
      <c r="BG682" s="100">
        <f t="shared" si="21"/>
        <v>0</v>
      </c>
      <c r="BH682" s="100">
        <f t="shared" si="22"/>
        <v>0</v>
      </c>
      <c r="BI682" s="100">
        <f t="shared" si="23"/>
        <v>0</v>
      </c>
      <c r="BJ682" s="18" t="s">
        <v>93</v>
      </c>
      <c r="BK682" s="100">
        <f t="shared" si="24"/>
        <v>0</v>
      </c>
      <c r="BL682" s="18" t="s">
        <v>316</v>
      </c>
      <c r="BM682" s="183" t="s">
        <v>756</v>
      </c>
    </row>
    <row r="683" spans="1:65" s="2" customFormat="1" ht="16.5" customHeight="1">
      <c r="A683" s="35"/>
      <c r="B683" s="139"/>
      <c r="C683" s="171" t="s">
        <v>757</v>
      </c>
      <c r="D683" s="171" t="s">
        <v>160</v>
      </c>
      <c r="E683" s="172" t="s">
        <v>758</v>
      </c>
      <c r="F683" s="173" t="s">
        <v>759</v>
      </c>
      <c r="G683" s="174" t="s">
        <v>319</v>
      </c>
      <c r="H683" s="175">
        <v>8</v>
      </c>
      <c r="I683" s="176"/>
      <c r="J683" s="177">
        <f t="shared" si="15"/>
        <v>0</v>
      </c>
      <c r="K683" s="178"/>
      <c r="L683" s="36"/>
      <c r="M683" s="179" t="s">
        <v>1</v>
      </c>
      <c r="N683" s="180" t="s">
        <v>38</v>
      </c>
      <c r="O683" s="64"/>
      <c r="P683" s="181">
        <f t="shared" si="16"/>
        <v>0</v>
      </c>
      <c r="Q683" s="181">
        <v>1.9000000000000001E-4</v>
      </c>
      <c r="R683" s="181">
        <f t="shared" si="17"/>
        <v>1.5200000000000001E-3</v>
      </c>
      <c r="S683" s="181">
        <v>0</v>
      </c>
      <c r="T683" s="182">
        <f t="shared" si="18"/>
        <v>0</v>
      </c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R683" s="183" t="s">
        <v>316</v>
      </c>
      <c r="AT683" s="183" t="s">
        <v>160</v>
      </c>
      <c r="AU683" s="183" t="s">
        <v>80</v>
      </c>
      <c r="AY683" s="18" t="s">
        <v>157</v>
      </c>
      <c r="BE683" s="100">
        <f t="shared" si="19"/>
        <v>0</v>
      </c>
      <c r="BF683" s="100">
        <f t="shared" si="20"/>
        <v>0</v>
      </c>
      <c r="BG683" s="100">
        <f t="shared" si="21"/>
        <v>0</v>
      </c>
      <c r="BH683" s="100">
        <f t="shared" si="22"/>
        <v>0</v>
      </c>
      <c r="BI683" s="100">
        <f t="shared" si="23"/>
        <v>0</v>
      </c>
      <c r="BJ683" s="18" t="s">
        <v>93</v>
      </c>
      <c r="BK683" s="100">
        <f t="shared" si="24"/>
        <v>0</v>
      </c>
      <c r="BL683" s="18" t="s">
        <v>316</v>
      </c>
      <c r="BM683" s="183" t="s">
        <v>760</v>
      </c>
    </row>
    <row r="684" spans="1:65" s="2" customFormat="1" ht="24.2" customHeight="1">
      <c r="A684" s="35"/>
      <c r="B684" s="139"/>
      <c r="C684" s="217" t="s">
        <v>761</v>
      </c>
      <c r="D684" s="217" t="s">
        <v>469</v>
      </c>
      <c r="E684" s="218" t="s">
        <v>762</v>
      </c>
      <c r="F684" s="219" t="s">
        <v>763</v>
      </c>
      <c r="G684" s="220" t="s">
        <v>319</v>
      </c>
      <c r="H684" s="221">
        <v>8</v>
      </c>
      <c r="I684" s="222"/>
      <c r="J684" s="223">
        <f t="shared" si="15"/>
        <v>0</v>
      </c>
      <c r="K684" s="224"/>
      <c r="L684" s="225"/>
      <c r="M684" s="226" t="s">
        <v>1</v>
      </c>
      <c r="N684" s="227" t="s">
        <v>38</v>
      </c>
      <c r="O684" s="64"/>
      <c r="P684" s="181">
        <f t="shared" si="16"/>
        <v>0</v>
      </c>
      <c r="Q684" s="181">
        <v>3.5E-4</v>
      </c>
      <c r="R684" s="181">
        <f t="shared" si="17"/>
        <v>2.8E-3</v>
      </c>
      <c r="S684" s="181">
        <v>0</v>
      </c>
      <c r="T684" s="182">
        <f t="shared" si="18"/>
        <v>0</v>
      </c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R684" s="183" t="s">
        <v>431</v>
      </c>
      <c r="AT684" s="183" t="s">
        <v>469</v>
      </c>
      <c r="AU684" s="183" t="s">
        <v>80</v>
      </c>
      <c r="AY684" s="18" t="s">
        <v>157</v>
      </c>
      <c r="BE684" s="100">
        <f t="shared" si="19"/>
        <v>0</v>
      </c>
      <c r="BF684" s="100">
        <f t="shared" si="20"/>
        <v>0</v>
      </c>
      <c r="BG684" s="100">
        <f t="shared" si="21"/>
        <v>0</v>
      </c>
      <c r="BH684" s="100">
        <f t="shared" si="22"/>
        <v>0</v>
      </c>
      <c r="BI684" s="100">
        <f t="shared" si="23"/>
        <v>0</v>
      </c>
      <c r="BJ684" s="18" t="s">
        <v>93</v>
      </c>
      <c r="BK684" s="100">
        <f t="shared" si="24"/>
        <v>0</v>
      </c>
      <c r="BL684" s="18" t="s">
        <v>316</v>
      </c>
      <c r="BM684" s="183" t="s">
        <v>764</v>
      </c>
    </row>
    <row r="685" spans="1:65" s="2" customFormat="1" ht="16.5" customHeight="1">
      <c r="A685" s="35"/>
      <c r="B685" s="139"/>
      <c r="C685" s="171" t="s">
        <v>765</v>
      </c>
      <c r="D685" s="171" t="s">
        <v>160</v>
      </c>
      <c r="E685" s="172" t="s">
        <v>766</v>
      </c>
      <c r="F685" s="173" t="s">
        <v>767</v>
      </c>
      <c r="G685" s="174" t="s">
        <v>319</v>
      </c>
      <c r="H685" s="175">
        <v>1</v>
      </c>
      <c r="I685" s="176"/>
      <c r="J685" s="177">
        <f t="shared" si="15"/>
        <v>0</v>
      </c>
      <c r="K685" s="178"/>
      <c r="L685" s="36"/>
      <c r="M685" s="179" t="s">
        <v>1</v>
      </c>
      <c r="N685" s="180" t="s">
        <v>38</v>
      </c>
      <c r="O685" s="64"/>
      <c r="P685" s="181">
        <f t="shared" si="16"/>
        <v>0</v>
      </c>
      <c r="Q685" s="181">
        <v>0</v>
      </c>
      <c r="R685" s="181">
        <f t="shared" si="17"/>
        <v>0</v>
      </c>
      <c r="S685" s="181">
        <v>0</v>
      </c>
      <c r="T685" s="182">
        <f t="shared" si="18"/>
        <v>0</v>
      </c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R685" s="183" t="s">
        <v>316</v>
      </c>
      <c r="AT685" s="183" t="s">
        <v>160</v>
      </c>
      <c r="AU685" s="183" t="s">
        <v>80</v>
      </c>
      <c r="AY685" s="18" t="s">
        <v>157</v>
      </c>
      <c r="BE685" s="100">
        <f t="shared" si="19"/>
        <v>0</v>
      </c>
      <c r="BF685" s="100">
        <f t="shared" si="20"/>
        <v>0</v>
      </c>
      <c r="BG685" s="100">
        <f t="shared" si="21"/>
        <v>0</v>
      </c>
      <c r="BH685" s="100">
        <f t="shared" si="22"/>
        <v>0</v>
      </c>
      <c r="BI685" s="100">
        <f t="shared" si="23"/>
        <v>0</v>
      </c>
      <c r="BJ685" s="18" t="s">
        <v>93</v>
      </c>
      <c r="BK685" s="100">
        <f t="shared" si="24"/>
        <v>0</v>
      </c>
      <c r="BL685" s="18" t="s">
        <v>316</v>
      </c>
      <c r="BM685" s="183" t="s">
        <v>768</v>
      </c>
    </row>
    <row r="686" spans="1:65" s="2" customFormat="1" ht="24.2" customHeight="1">
      <c r="A686" s="35"/>
      <c r="B686" s="139"/>
      <c r="C686" s="217" t="s">
        <v>769</v>
      </c>
      <c r="D686" s="217" t="s">
        <v>469</v>
      </c>
      <c r="E686" s="218" t="s">
        <v>770</v>
      </c>
      <c r="F686" s="219" t="s">
        <v>771</v>
      </c>
      <c r="G686" s="220" t="s">
        <v>319</v>
      </c>
      <c r="H686" s="221">
        <v>1</v>
      </c>
      <c r="I686" s="222"/>
      <c r="J686" s="223">
        <f t="shared" si="15"/>
        <v>0</v>
      </c>
      <c r="K686" s="224"/>
      <c r="L686" s="225"/>
      <c r="M686" s="226" t="s">
        <v>1</v>
      </c>
      <c r="N686" s="227" t="s">
        <v>38</v>
      </c>
      <c r="O686" s="64"/>
      <c r="P686" s="181">
        <f t="shared" si="16"/>
        <v>0</v>
      </c>
      <c r="Q686" s="181">
        <v>6.0000000000000002E-5</v>
      </c>
      <c r="R686" s="181">
        <f t="shared" si="17"/>
        <v>6.0000000000000002E-5</v>
      </c>
      <c r="S686" s="181">
        <v>0</v>
      </c>
      <c r="T686" s="182">
        <f t="shared" si="18"/>
        <v>0</v>
      </c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R686" s="183" t="s">
        <v>431</v>
      </c>
      <c r="AT686" s="183" t="s">
        <v>469</v>
      </c>
      <c r="AU686" s="183" t="s">
        <v>80</v>
      </c>
      <c r="AY686" s="18" t="s">
        <v>157</v>
      </c>
      <c r="BE686" s="100">
        <f t="shared" si="19"/>
        <v>0</v>
      </c>
      <c r="BF686" s="100">
        <f t="shared" si="20"/>
        <v>0</v>
      </c>
      <c r="BG686" s="100">
        <f t="shared" si="21"/>
        <v>0</v>
      </c>
      <c r="BH686" s="100">
        <f t="shared" si="22"/>
        <v>0</v>
      </c>
      <c r="BI686" s="100">
        <f t="shared" si="23"/>
        <v>0</v>
      </c>
      <c r="BJ686" s="18" t="s">
        <v>93</v>
      </c>
      <c r="BK686" s="100">
        <f t="shared" si="24"/>
        <v>0</v>
      </c>
      <c r="BL686" s="18" t="s">
        <v>316</v>
      </c>
      <c r="BM686" s="183" t="s">
        <v>772</v>
      </c>
    </row>
    <row r="687" spans="1:65" s="2" customFormat="1" ht="24.2" customHeight="1">
      <c r="A687" s="35"/>
      <c r="B687" s="139"/>
      <c r="C687" s="171" t="s">
        <v>773</v>
      </c>
      <c r="D687" s="171" t="s">
        <v>160</v>
      </c>
      <c r="E687" s="172" t="s">
        <v>774</v>
      </c>
      <c r="F687" s="173" t="s">
        <v>775</v>
      </c>
      <c r="G687" s="174" t="s">
        <v>319</v>
      </c>
      <c r="H687" s="175">
        <v>9</v>
      </c>
      <c r="I687" s="176"/>
      <c r="J687" s="177">
        <f t="shared" si="15"/>
        <v>0</v>
      </c>
      <c r="K687" s="178"/>
      <c r="L687" s="36"/>
      <c r="M687" s="179" t="s">
        <v>1</v>
      </c>
      <c r="N687" s="180" t="s">
        <v>38</v>
      </c>
      <c r="O687" s="64"/>
      <c r="P687" s="181">
        <f t="shared" si="16"/>
        <v>0</v>
      </c>
      <c r="Q687" s="181">
        <v>0</v>
      </c>
      <c r="R687" s="181">
        <f t="shared" si="17"/>
        <v>0</v>
      </c>
      <c r="S687" s="181">
        <v>0</v>
      </c>
      <c r="T687" s="182">
        <f t="shared" si="18"/>
        <v>0</v>
      </c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R687" s="183" t="s">
        <v>316</v>
      </c>
      <c r="AT687" s="183" t="s">
        <v>160</v>
      </c>
      <c r="AU687" s="183" t="s">
        <v>80</v>
      </c>
      <c r="AY687" s="18" t="s">
        <v>157</v>
      </c>
      <c r="BE687" s="100">
        <f t="shared" si="19"/>
        <v>0</v>
      </c>
      <c r="BF687" s="100">
        <f t="shared" si="20"/>
        <v>0</v>
      </c>
      <c r="BG687" s="100">
        <f t="shared" si="21"/>
        <v>0</v>
      </c>
      <c r="BH687" s="100">
        <f t="shared" si="22"/>
        <v>0</v>
      </c>
      <c r="BI687" s="100">
        <f t="shared" si="23"/>
        <v>0</v>
      </c>
      <c r="BJ687" s="18" t="s">
        <v>93</v>
      </c>
      <c r="BK687" s="100">
        <f t="shared" si="24"/>
        <v>0</v>
      </c>
      <c r="BL687" s="18" t="s">
        <v>316</v>
      </c>
      <c r="BM687" s="183" t="s">
        <v>776</v>
      </c>
    </row>
    <row r="688" spans="1:65" s="2" customFormat="1" ht="24.2" customHeight="1">
      <c r="A688" s="35"/>
      <c r="B688" s="139"/>
      <c r="C688" s="171" t="s">
        <v>777</v>
      </c>
      <c r="D688" s="171" t="s">
        <v>160</v>
      </c>
      <c r="E688" s="172" t="s">
        <v>778</v>
      </c>
      <c r="F688" s="173" t="s">
        <v>779</v>
      </c>
      <c r="G688" s="174" t="s">
        <v>319</v>
      </c>
      <c r="H688" s="175">
        <v>5</v>
      </c>
      <c r="I688" s="176"/>
      <c r="J688" s="177">
        <f t="shared" si="15"/>
        <v>0</v>
      </c>
      <c r="K688" s="178"/>
      <c r="L688" s="36"/>
      <c r="M688" s="179" t="s">
        <v>1</v>
      </c>
      <c r="N688" s="180" t="s">
        <v>38</v>
      </c>
      <c r="O688" s="64"/>
      <c r="P688" s="181">
        <f t="shared" si="16"/>
        <v>0</v>
      </c>
      <c r="Q688" s="181">
        <v>0</v>
      </c>
      <c r="R688" s="181">
        <f t="shared" si="17"/>
        <v>0</v>
      </c>
      <c r="S688" s="181">
        <v>0</v>
      </c>
      <c r="T688" s="182">
        <f t="shared" si="18"/>
        <v>0</v>
      </c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R688" s="183" t="s">
        <v>316</v>
      </c>
      <c r="AT688" s="183" t="s">
        <v>160</v>
      </c>
      <c r="AU688" s="183" t="s">
        <v>80</v>
      </c>
      <c r="AY688" s="18" t="s">
        <v>157</v>
      </c>
      <c r="BE688" s="100">
        <f t="shared" si="19"/>
        <v>0</v>
      </c>
      <c r="BF688" s="100">
        <f t="shared" si="20"/>
        <v>0</v>
      </c>
      <c r="BG688" s="100">
        <f t="shared" si="21"/>
        <v>0</v>
      </c>
      <c r="BH688" s="100">
        <f t="shared" si="22"/>
        <v>0</v>
      </c>
      <c r="BI688" s="100">
        <f t="shared" si="23"/>
        <v>0</v>
      </c>
      <c r="BJ688" s="18" t="s">
        <v>93</v>
      </c>
      <c r="BK688" s="100">
        <f t="shared" si="24"/>
        <v>0</v>
      </c>
      <c r="BL688" s="18" t="s">
        <v>316</v>
      </c>
      <c r="BM688" s="183" t="s">
        <v>780</v>
      </c>
    </row>
    <row r="689" spans="1:65" s="2" customFormat="1" ht="24.2" customHeight="1">
      <c r="A689" s="35"/>
      <c r="B689" s="139"/>
      <c r="C689" s="171" t="s">
        <v>781</v>
      </c>
      <c r="D689" s="171" t="s">
        <v>160</v>
      </c>
      <c r="E689" s="172" t="s">
        <v>782</v>
      </c>
      <c r="F689" s="173" t="s">
        <v>783</v>
      </c>
      <c r="G689" s="174" t="s">
        <v>319</v>
      </c>
      <c r="H689" s="175">
        <v>12</v>
      </c>
      <c r="I689" s="176"/>
      <c r="J689" s="177">
        <f t="shared" si="15"/>
        <v>0</v>
      </c>
      <c r="K689" s="178"/>
      <c r="L689" s="36"/>
      <c r="M689" s="179" t="s">
        <v>1</v>
      </c>
      <c r="N689" s="180" t="s">
        <v>38</v>
      </c>
      <c r="O689" s="64"/>
      <c r="P689" s="181">
        <f t="shared" si="16"/>
        <v>0</v>
      </c>
      <c r="Q689" s="181">
        <v>0</v>
      </c>
      <c r="R689" s="181">
        <f t="shared" si="17"/>
        <v>0</v>
      </c>
      <c r="S689" s="181">
        <v>0</v>
      </c>
      <c r="T689" s="182">
        <f t="shared" si="18"/>
        <v>0</v>
      </c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R689" s="183" t="s">
        <v>316</v>
      </c>
      <c r="AT689" s="183" t="s">
        <v>160</v>
      </c>
      <c r="AU689" s="183" t="s">
        <v>80</v>
      </c>
      <c r="AY689" s="18" t="s">
        <v>157</v>
      </c>
      <c r="BE689" s="100">
        <f t="shared" si="19"/>
        <v>0</v>
      </c>
      <c r="BF689" s="100">
        <f t="shared" si="20"/>
        <v>0</v>
      </c>
      <c r="BG689" s="100">
        <f t="shared" si="21"/>
        <v>0</v>
      </c>
      <c r="BH689" s="100">
        <f t="shared" si="22"/>
        <v>0</v>
      </c>
      <c r="BI689" s="100">
        <f t="shared" si="23"/>
        <v>0</v>
      </c>
      <c r="BJ689" s="18" t="s">
        <v>93</v>
      </c>
      <c r="BK689" s="100">
        <f t="shared" si="24"/>
        <v>0</v>
      </c>
      <c r="BL689" s="18" t="s">
        <v>316</v>
      </c>
      <c r="BM689" s="183" t="s">
        <v>784</v>
      </c>
    </row>
    <row r="690" spans="1:65" s="2" customFormat="1" ht="21.75" customHeight="1">
      <c r="A690" s="35"/>
      <c r="B690" s="139"/>
      <c r="C690" s="171" t="s">
        <v>785</v>
      </c>
      <c r="D690" s="171" t="s">
        <v>160</v>
      </c>
      <c r="E690" s="172" t="s">
        <v>786</v>
      </c>
      <c r="F690" s="173" t="s">
        <v>787</v>
      </c>
      <c r="G690" s="174" t="s">
        <v>319</v>
      </c>
      <c r="H690" s="175">
        <v>2</v>
      </c>
      <c r="I690" s="176"/>
      <c r="J690" s="177">
        <f t="shared" si="15"/>
        <v>0</v>
      </c>
      <c r="K690" s="178"/>
      <c r="L690" s="36"/>
      <c r="M690" s="179" t="s">
        <v>1</v>
      </c>
      <c r="N690" s="180" t="s">
        <v>38</v>
      </c>
      <c r="O690" s="64"/>
      <c r="P690" s="181">
        <f t="shared" si="16"/>
        <v>0</v>
      </c>
      <c r="Q690" s="181">
        <v>1E-4</v>
      </c>
      <c r="R690" s="181">
        <f t="shared" si="17"/>
        <v>2.0000000000000001E-4</v>
      </c>
      <c r="S690" s="181">
        <v>0</v>
      </c>
      <c r="T690" s="182">
        <f t="shared" si="18"/>
        <v>0</v>
      </c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R690" s="183" t="s">
        <v>316</v>
      </c>
      <c r="AT690" s="183" t="s">
        <v>160</v>
      </c>
      <c r="AU690" s="183" t="s">
        <v>80</v>
      </c>
      <c r="AY690" s="18" t="s">
        <v>157</v>
      </c>
      <c r="BE690" s="100">
        <f t="shared" si="19"/>
        <v>0</v>
      </c>
      <c r="BF690" s="100">
        <f t="shared" si="20"/>
        <v>0</v>
      </c>
      <c r="BG690" s="100">
        <f t="shared" si="21"/>
        <v>0</v>
      </c>
      <c r="BH690" s="100">
        <f t="shared" si="22"/>
        <v>0</v>
      </c>
      <c r="BI690" s="100">
        <f t="shared" si="23"/>
        <v>0</v>
      </c>
      <c r="BJ690" s="18" t="s">
        <v>93</v>
      </c>
      <c r="BK690" s="100">
        <f t="shared" si="24"/>
        <v>0</v>
      </c>
      <c r="BL690" s="18" t="s">
        <v>316</v>
      </c>
      <c r="BM690" s="183" t="s">
        <v>788</v>
      </c>
    </row>
    <row r="691" spans="1:65" s="2" customFormat="1" ht="44.25" customHeight="1">
      <c r="A691" s="35"/>
      <c r="B691" s="139"/>
      <c r="C691" s="217" t="s">
        <v>789</v>
      </c>
      <c r="D691" s="217" t="s">
        <v>469</v>
      </c>
      <c r="E691" s="218" t="s">
        <v>790</v>
      </c>
      <c r="F691" s="219" t="s">
        <v>791</v>
      </c>
      <c r="G691" s="220" t="s">
        <v>319</v>
      </c>
      <c r="H691" s="221">
        <v>2</v>
      </c>
      <c r="I691" s="222"/>
      <c r="J691" s="223">
        <f t="shared" si="15"/>
        <v>0</v>
      </c>
      <c r="K691" s="224"/>
      <c r="L691" s="225"/>
      <c r="M691" s="226" t="s">
        <v>1</v>
      </c>
      <c r="N691" s="227" t="s">
        <v>38</v>
      </c>
      <c r="O691" s="64"/>
      <c r="P691" s="181">
        <f t="shared" si="16"/>
        <v>0</v>
      </c>
      <c r="Q691" s="181">
        <v>7.9000000000000001E-4</v>
      </c>
      <c r="R691" s="181">
        <f t="shared" si="17"/>
        <v>1.58E-3</v>
      </c>
      <c r="S691" s="181">
        <v>0</v>
      </c>
      <c r="T691" s="182">
        <f t="shared" si="18"/>
        <v>0</v>
      </c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R691" s="183" t="s">
        <v>431</v>
      </c>
      <c r="AT691" s="183" t="s">
        <v>469</v>
      </c>
      <c r="AU691" s="183" t="s">
        <v>80</v>
      </c>
      <c r="AY691" s="18" t="s">
        <v>157</v>
      </c>
      <c r="BE691" s="100">
        <f t="shared" si="19"/>
        <v>0</v>
      </c>
      <c r="BF691" s="100">
        <f t="shared" si="20"/>
        <v>0</v>
      </c>
      <c r="BG691" s="100">
        <f t="shared" si="21"/>
        <v>0</v>
      </c>
      <c r="BH691" s="100">
        <f t="shared" si="22"/>
        <v>0</v>
      </c>
      <c r="BI691" s="100">
        <f t="shared" si="23"/>
        <v>0</v>
      </c>
      <c r="BJ691" s="18" t="s">
        <v>93</v>
      </c>
      <c r="BK691" s="100">
        <f t="shared" si="24"/>
        <v>0</v>
      </c>
      <c r="BL691" s="18" t="s">
        <v>316</v>
      </c>
      <c r="BM691" s="183" t="s">
        <v>792</v>
      </c>
    </row>
    <row r="692" spans="1:65" s="2" customFormat="1" ht="24.2" customHeight="1">
      <c r="A692" s="35"/>
      <c r="B692" s="139"/>
      <c r="C692" s="171" t="s">
        <v>793</v>
      </c>
      <c r="D692" s="171" t="s">
        <v>160</v>
      </c>
      <c r="E692" s="172" t="s">
        <v>794</v>
      </c>
      <c r="F692" s="173" t="s">
        <v>795</v>
      </c>
      <c r="G692" s="174" t="s">
        <v>331</v>
      </c>
      <c r="H692" s="175">
        <v>67</v>
      </c>
      <c r="I692" s="176"/>
      <c r="J692" s="177">
        <f t="shared" si="15"/>
        <v>0</v>
      </c>
      <c r="K692" s="178"/>
      <c r="L692" s="36"/>
      <c r="M692" s="179" t="s">
        <v>1</v>
      </c>
      <c r="N692" s="180" t="s">
        <v>38</v>
      </c>
      <c r="O692" s="64"/>
      <c r="P692" s="181">
        <f t="shared" si="16"/>
        <v>0</v>
      </c>
      <c r="Q692" s="181">
        <v>0</v>
      </c>
      <c r="R692" s="181">
        <f t="shared" si="17"/>
        <v>0</v>
      </c>
      <c r="S692" s="181">
        <v>0</v>
      </c>
      <c r="T692" s="182">
        <f t="shared" si="18"/>
        <v>0</v>
      </c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R692" s="183" t="s">
        <v>316</v>
      </c>
      <c r="AT692" s="183" t="s">
        <v>160</v>
      </c>
      <c r="AU692" s="183" t="s">
        <v>80</v>
      </c>
      <c r="AY692" s="18" t="s">
        <v>157</v>
      </c>
      <c r="BE692" s="100">
        <f t="shared" si="19"/>
        <v>0</v>
      </c>
      <c r="BF692" s="100">
        <f t="shared" si="20"/>
        <v>0</v>
      </c>
      <c r="BG692" s="100">
        <f t="shared" si="21"/>
        <v>0</v>
      </c>
      <c r="BH692" s="100">
        <f t="shared" si="22"/>
        <v>0</v>
      </c>
      <c r="BI692" s="100">
        <f t="shared" si="23"/>
        <v>0</v>
      </c>
      <c r="BJ692" s="18" t="s">
        <v>93</v>
      </c>
      <c r="BK692" s="100">
        <f t="shared" si="24"/>
        <v>0</v>
      </c>
      <c r="BL692" s="18" t="s">
        <v>316</v>
      </c>
      <c r="BM692" s="183" t="s">
        <v>796</v>
      </c>
    </row>
    <row r="693" spans="1:65" s="2" customFormat="1" ht="24.2" customHeight="1">
      <c r="A693" s="35"/>
      <c r="B693" s="139"/>
      <c r="C693" s="171" t="s">
        <v>797</v>
      </c>
      <c r="D693" s="171" t="s">
        <v>160</v>
      </c>
      <c r="E693" s="172" t="s">
        <v>798</v>
      </c>
      <c r="F693" s="173" t="s">
        <v>799</v>
      </c>
      <c r="G693" s="174" t="s">
        <v>427</v>
      </c>
      <c r="H693" s="216"/>
      <c r="I693" s="176"/>
      <c r="J693" s="177">
        <f t="shared" si="15"/>
        <v>0</v>
      </c>
      <c r="K693" s="178"/>
      <c r="L693" s="36"/>
      <c r="M693" s="179" t="s">
        <v>1</v>
      </c>
      <c r="N693" s="180" t="s">
        <v>38</v>
      </c>
      <c r="O693" s="64"/>
      <c r="P693" s="181">
        <f t="shared" si="16"/>
        <v>0</v>
      </c>
      <c r="Q693" s="181">
        <v>0</v>
      </c>
      <c r="R693" s="181">
        <f t="shared" si="17"/>
        <v>0</v>
      </c>
      <c r="S693" s="181">
        <v>0</v>
      </c>
      <c r="T693" s="182">
        <f t="shared" si="18"/>
        <v>0</v>
      </c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R693" s="183" t="s">
        <v>316</v>
      </c>
      <c r="AT693" s="183" t="s">
        <v>160</v>
      </c>
      <c r="AU693" s="183" t="s">
        <v>80</v>
      </c>
      <c r="AY693" s="18" t="s">
        <v>157</v>
      </c>
      <c r="BE693" s="100">
        <f t="shared" si="19"/>
        <v>0</v>
      </c>
      <c r="BF693" s="100">
        <f t="shared" si="20"/>
        <v>0</v>
      </c>
      <c r="BG693" s="100">
        <f t="shared" si="21"/>
        <v>0</v>
      </c>
      <c r="BH693" s="100">
        <f t="shared" si="22"/>
        <v>0</v>
      </c>
      <c r="BI693" s="100">
        <f t="shared" si="23"/>
        <v>0</v>
      </c>
      <c r="BJ693" s="18" t="s">
        <v>93</v>
      </c>
      <c r="BK693" s="100">
        <f t="shared" si="24"/>
        <v>0</v>
      </c>
      <c r="BL693" s="18" t="s">
        <v>316</v>
      </c>
      <c r="BM693" s="183" t="s">
        <v>800</v>
      </c>
    </row>
    <row r="694" spans="1:65" s="2" customFormat="1" ht="24.2" customHeight="1">
      <c r="A694" s="35"/>
      <c r="B694" s="139"/>
      <c r="C694" s="171" t="s">
        <v>801</v>
      </c>
      <c r="D694" s="171" t="s">
        <v>160</v>
      </c>
      <c r="E694" s="172" t="s">
        <v>802</v>
      </c>
      <c r="F694" s="173" t="s">
        <v>803</v>
      </c>
      <c r="G694" s="174" t="s">
        <v>331</v>
      </c>
      <c r="H694" s="175">
        <v>39</v>
      </c>
      <c r="I694" s="176"/>
      <c r="J694" s="177">
        <f t="shared" si="15"/>
        <v>0</v>
      </c>
      <c r="K694" s="178"/>
      <c r="L694" s="36"/>
      <c r="M694" s="179" t="s">
        <v>1</v>
      </c>
      <c r="N694" s="180" t="s">
        <v>38</v>
      </c>
      <c r="O694" s="64"/>
      <c r="P694" s="181">
        <f t="shared" si="16"/>
        <v>0</v>
      </c>
      <c r="Q694" s="181">
        <v>2.2000000000000001E-4</v>
      </c>
      <c r="R694" s="181">
        <f t="shared" si="17"/>
        <v>8.5800000000000008E-3</v>
      </c>
      <c r="S694" s="181">
        <v>0</v>
      </c>
      <c r="T694" s="182">
        <f t="shared" si="18"/>
        <v>0</v>
      </c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R694" s="183" t="s">
        <v>316</v>
      </c>
      <c r="AT694" s="183" t="s">
        <v>160</v>
      </c>
      <c r="AU694" s="183" t="s">
        <v>80</v>
      </c>
      <c r="AY694" s="18" t="s">
        <v>157</v>
      </c>
      <c r="BE694" s="100">
        <f t="shared" si="19"/>
        <v>0</v>
      </c>
      <c r="BF694" s="100">
        <f t="shared" si="20"/>
        <v>0</v>
      </c>
      <c r="BG694" s="100">
        <f t="shared" si="21"/>
        <v>0</v>
      </c>
      <c r="BH694" s="100">
        <f t="shared" si="22"/>
        <v>0</v>
      </c>
      <c r="BI694" s="100">
        <f t="shared" si="23"/>
        <v>0</v>
      </c>
      <c r="BJ694" s="18" t="s">
        <v>93</v>
      </c>
      <c r="BK694" s="100">
        <f t="shared" si="24"/>
        <v>0</v>
      </c>
      <c r="BL694" s="18" t="s">
        <v>316</v>
      </c>
      <c r="BM694" s="183" t="s">
        <v>804</v>
      </c>
    </row>
    <row r="695" spans="1:65" s="2" customFormat="1" ht="16.5" customHeight="1">
      <c r="A695" s="35"/>
      <c r="B695" s="139"/>
      <c r="C695" s="171" t="s">
        <v>805</v>
      </c>
      <c r="D695" s="171" t="s">
        <v>160</v>
      </c>
      <c r="E695" s="172" t="s">
        <v>806</v>
      </c>
      <c r="F695" s="173" t="s">
        <v>807</v>
      </c>
      <c r="G695" s="174" t="s">
        <v>319</v>
      </c>
      <c r="H695" s="175">
        <v>2</v>
      </c>
      <c r="I695" s="176"/>
      <c r="J695" s="177">
        <f t="shared" si="15"/>
        <v>0</v>
      </c>
      <c r="K695" s="178"/>
      <c r="L695" s="36"/>
      <c r="M695" s="179" t="s">
        <v>1</v>
      </c>
      <c r="N695" s="180" t="s">
        <v>38</v>
      </c>
      <c r="O695" s="64"/>
      <c r="P695" s="181">
        <f t="shared" si="16"/>
        <v>0</v>
      </c>
      <c r="Q695" s="181">
        <v>0</v>
      </c>
      <c r="R695" s="181">
        <f t="shared" si="17"/>
        <v>0</v>
      </c>
      <c r="S695" s="181">
        <v>0</v>
      </c>
      <c r="T695" s="182">
        <f t="shared" si="18"/>
        <v>0</v>
      </c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R695" s="183" t="s">
        <v>316</v>
      </c>
      <c r="AT695" s="183" t="s">
        <v>160</v>
      </c>
      <c r="AU695" s="183" t="s">
        <v>80</v>
      </c>
      <c r="AY695" s="18" t="s">
        <v>157</v>
      </c>
      <c r="BE695" s="100">
        <f t="shared" si="19"/>
        <v>0</v>
      </c>
      <c r="BF695" s="100">
        <f t="shared" si="20"/>
        <v>0</v>
      </c>
      <c r="BG695" s="100">
        <f t="shared" si="21"/>
        <v>0</v>
      </c>
      <c r="BH695" s="100">
        <f t="shared" si="22"/>
        <v>0</v>
      </c>
      <c r="BI695" s="100">
        <f t="shared" si="23"/>
        <v>0</v>
      </c>
      <c r="BJ695" s="18" t="s">
        <v>93</v>
      </c>
      <c r="BK695" s="100">
        <f t="shared" si="24"/>
        <v>0</v>
      </c>
      <c r="BL695" s="18" t="s">
        <v>316</v>
      </c>
      <c r="BM695" s="183" t="s">
        <v>808</v>
      </c>
    </row>
    <row r="696" spans="1:65" s="2" customFormat="1" ht="24.2" customHeight="1">
      <c r="A696" s="35"/>
      <c r="B696" s="139"/>
      <c r="C696" s="171" t="s">
        <v>809</v>
      </c>
      <c r="D696" s="171" t="s">
        <v>160</v>
      </c>
      <c r="E696" s="172" t="s">
        <v>810</v>
      </c>
      <c r="F696" s="173" t="s">
        <v>811</v>
      </c>
      <c r="G696" s="174" t="s">
        <v>319</v>
      </c>
      <c r="H696" s="175">
        <v>33</v>
      </c>
      <c r="I696" s="176"/>
      <c r="J696" s="177">
        <f t="shared" si="15"/>
        <v>0</v>
      </c>
      <c r="K696" s="178"/>
      <c r="L696" s="36"/>
      <c r="M696" s="179" t="s">
        <v>1</v>
      </c>
      <c r="N696" s="180" t="s">
        <v>38</v>
      </c>
      <c r="O696" s="64"/>
      <c r="P696" s="181">
        <f t="shared" si="16"/>
        <v>0</v>
      </c>
      <c r="Q696" s="181">
        <v>2.0000000000000002E-5</v>
      </c>
      <c r="R696" s="181">
        <f t="shared" si="17"/>
        <v>6.600000000000001E-4</v>
      </c>
      <c r="S696" s="181">
        <v>0</v>
      </c>
      <c r="T696" s="182">
        <f t="shared" si="18"/>
        <v>0</v>
      </c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R696" s="183" t="s">
        <v>316</v>
      </c>
      <c r="AT696" s="183" t="s">
        <v>160</v>
      </c>
      <c r="AU696" s="183" t="s">
        <v>80</v>
      </c>
      <c r="AY696" s="18" t="s">
        <v>157</v>
      </c>
      <c r="BE696" s="100">
        <f t="shared" si="19"/>
        <v>0</v>
      </c>
      <c r="BF696" s="100">
        <f t="shared" si="20"/>
        <v>0</v>
      </c>
      <c r="BG696" s="100">
        <f t="shared" si="21"/>
        <v>0</v>
      </c>
      <c r="BH696" s="100">
        <f t="shared" si="22"/>
        <v>0</v>
      </c>
      <c r="BI696" s="100">
        <f t="shared" si="23"/>
        <v>0</v>
      </c>
      <c r="BJ696" s="18" t="s">
        <v>93</v>
      </c>
      <c r="BK696" s="100">
        <f t="shared" si="24"/>
        <v>0</v>
      </c>
      <c r="BL696" s="18" t="s">
        <v>316</v>
      </c>
      <c r="BM696" s="183" t="s">
        <v>812</v>
      </c>
    </row>
    <row r="697" spans="1:65" s="2" customFormat="1" ht="21.75" customHeight="1">
      <c r="A697" s="35"/>
      <c r="B697" s="139"/>
      <c r="C697" s="217" t="s">
        <v>813</v>
      </c>
      <c r="D697" s="217" t="s">
        <v>469</v>
      </c>
      <c r="E697" s="218" t="s">
        <v>814</v>
      </c>
      <c r="F697" s="219" t="s">
        <v>815</v>
      </c>
      <c r="G697" s="220" t="s">
        <v>319</v>
      </c>
      <c r="H697" s="221">
        <v>33</v>
      </c>
      <c r="I697" s="222"/>
      <c r="J697" s="223">
        <f t="shared" si="15"/>
        <v>0</v>
      </c>
      <c r="K697" s="224"/>
      <c r="L697" s="225"/>
      <c r="M697" s="226" t="s">
        <v>1</v>
      </c>
      <c r="N697" s="227" t="s">
        <v>38</v>
      </c>
      <c r="O697" s="64"/>
      <c r="P697" s="181">
        <f t="shared" si="16"/>
        <v>0</v>
      </c>
      <c r="Q697" s="181">
        <v>2.5000000000000001E-4</v>
      </c>
      <c r="R697" s="181">
        <f t="shared" si="17"/>
        <v>8.2500000000000004E-3</v>
      </c>
      <c r="S697" s="181">
        <v>0</v>
      </c>
      <c r="T697" s="182">
        <f t="shared" si="18"/>
        <v>0</v>
      </c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R697" s="183" t="s">
        <v>431</v>
      </c>
      <c r="AT697" s="183" t="s">
        <v>469</v>
      </c>
      <c r="AU697" s="183" t="s">
        <v>80</v>
      </c>
      <c r="AY697" s="18" t="s">
        <v>157</v>
      </c>
      <c r="BE697" s="100">
        <f t="shared" si="19"/>
        <v>0</v>
      </c>
      <c r="BF697" s="100">
        <f t="shared" si="20"/>
        <v>0</v>
      </c>
      <c r="BG697" s="100">
        <f t="shared" si="21"/>
        <v>0</v>
      </c>
      <c r="BH697" s="100">
        <f t="shared" si="22"/>
        <v>0</v>
      </c>
      <c r="BI697" s="100">
        <f t="shared" si="23"/>
        <v>0</v>
      </c>
      <c r="BJ697" s="18" t="s">
        <v>93</v>
      </c>
      <c r="BK697" s="100">
        <f t="shared" si="24"/>
        <v>0</v>
      </c>
      <c r="BL697" s="18" t="s">
        <v>316</v>
      </c>
      <c r="BM697" s="183" t="s">
        <v>816</v>
      </c>
    </row>
    <row r="698" spans="1:65" s="2" customFormat="1" ht="24.2" customHeight="1">
      <c r="A698" s="35"/>
      <c r="B698" s="139"/>
      <c r="C698" s="171" t="s">
        <v>817</v>
      </c>
      <c r="D698" s="171" t="s">
        <v>160</v>
      </c>
      <c r="E698" s="172" t="s">
        <v>818</v>
      </c>
      <c r="F698" s="173" t="s">
        <v>819</v>
      </c>
      <c r="G698" s="174" t="s">
        <v>331</v>
      </c>
      <c r="H698" s="175">
        <v>39</v>
      </c>
      <c r="I698" s="176"/>
      <c r="J698" s="177">
        <f t="shared" si="15"/>
        <v>0</v>
      </c>
      <c r="K698" s="178"/>
      <c r="L698" s="36"/>
      <c r="M698" s="179" t="s">
        <v>1</v>
      </c>
      <c r="N698" s="180" t="s">
        <v>38</v>
      </c>
      <c r="O698" s="64"/>
      <c r="P698" s="181">
        <f t="shared" si="16"/>
        <v>0</v>
      </c>
      <c r="Q698" s="181">
        <v>1.8000000000000001E-4</v>
      </c>
      <c r="R698" s="181">
        <f t="shared" si="17"/>
        <v>7.0200000000000002E-3</v>
      </c>
      <c r="S698" s="181">
        <v>0</v>
      </c>
      <c r="T698" s="182">
        <f t="shared" si="18"/>
        <v>0</v>
      </c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R698" s="183" t="s">
        <v>316</v>
      </c>
      <c r="AT698" s="183" t="s">
        <v>160</v>
      </c>
      <c r="AU698" s="183" t="s">
        <v>80</v>
      </c>
      <c r="AY698" s="18" t="s">
        <v>157</v>
      </c>
      <c r="BE698" s="100">
        <f t="shared" si="19"/>
        <v>0</v>
      </c>
      <c r="BF698" s="100">
        <f t="shared" si="20"/>
        <v>0</v>
      </c>
      <c r="BG698" s="100">
        <f t="shared" si="21"/>
        <v>0</v>
      </c>
      <c r="BH698" s="100">
        <f t="shared" si="22"/>
        <v>0</v>
      </c>
      <c r="BI698" s="100">
        <f t="shared" si="23"/>
        <v>0</v>
      </c>
      <c r="BJ698" s="18" t="s">
        <v>93</v>
      </c>
      <c r="BK698" s="100">
        <f t="shared" si="24"/>
        <v>0</v>
      </c>
      <c r="BL698" s="18" t="s">
        <v>316</v>
      </c>
      <c r="BM698" s="183" t="s">
        <v>820</v>
      </c>
    </row>
    <row r="699" spans="1:65" s="2" customFormat="1" ht="24.2" customHeight="1">
      <c r="A699" s="35"/>
      <c r="B699" s="139"/>
      <c r="C699" s="171" t="s">
        <v>821</v>
      </c>
      <c r="D699" s="171" t="s">
        <v>160</v>
      </c>
      <c r="E699" s="172" t="s">
        <v>822</v>
      </c>
      <c r="F699" s="173" t="s">
        <v>823</v>
      </c>
      <c r="G699" s="174" t="s">
        <v>331</v>
      </c>
      <c r="H699" s="175">
        <v>39</v>
      </c>
      <c r="I699" s="176"/>
      <c r="J699" s="177">
        <f t="shared" si="15"/>
        <v>0</v>
      </c>
      <c r="K699" s="178"/>
      <c r="L699" s="36"/>
      <c r="M699" s="179" t="s">
        <v>1</v>
      </c>
      <c r="N699" s="180" t="s">
        <v>38</v>
      </c>
      <c r="O699" s="64"/>
      <c r="P699" s="181">
        <f t="shared" si="16"/>
        <v>0</v>
      </c>
      <c r="Q699" s="181">
        <v>1.0000000000000001E-5</v>
      </c>
      <c r="R699" s="181">
        <f t="shared" si="17"/>
        <v>3.9000000000000005E-4</v>
      </c>
      <c r="S699" s="181">
        <v>0</v>
      </c>
      <c r="T699" s="182">
        <f t="shared" si="18"/>
        <v>0</v>
      </c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R699" s="183" t="s">
        <v>316</v>
      </c>
      <c r="AT699" s="183" t="s">
        <v>160</v>
      </c>
      <c r="AU699" s="183" t="s">
        <v>80</v>
      </c>
      <c r="AY699" s="18" t="s">
        <v>157</v>
      </c>
      <c r="BE699" s="100">
        <f t="shared" si="19"/>
        <v>0</v>
      </c>
      <c r="BF699" s="100">
        <f t="shared" si="20"/>
        <v>0</v>
      </c>
      <c r="BG699" s="100">
        <f t="shared" si="21"/>
        <v>0</v>
      </c>
      <c r="BH699" s="100">
        <f t="shared" si="22"/>
        <v>0</v>
      </c>
      <c r="BI699" s="100">
        <f t="shared" si="23"/>
        <v>0</v>
      </c>
      <c r="BJ699" s="18" t="s">
        <v>93</v>
      </c>
      <c r="BK699" s="100">
        <f t="shared" si="24"/>
        <v>0</v>
      </c>
      <c r="BL699" s="18" t="s">
        <v>316</v>
      </c>
      <c r="BM699" s="183" t="s">
        <v>824</v>
      </c>
    </row>
    <row r="700" spans="1:65" s="2" customFormat="1" ht="24.2" customHeight="1">
      <c r="A700" s="35"/>
      <c r="B700" s="139"/>
      <c r="C700" s="171" t="s">
        <v>825</v>
      </c>
      <c r="D700" s="171" t="s">
        <v>160</v>
      </c>
      <c r="E700" s="172" t="s">
        <v>826</v>
      </c>
      <c r="F700" s="173" t="s">
        <v>827</v>
      </c>
      <c r="G700" s="174" t="s">
        <v>427</v>
      </c>
      <c r="H700" s="216"/>
      <c r="I700" s="176"/>
      <c r="J700" s="177">
        <f t="shared" si="15"/>
        <v>0</v>
      </c>
      <c r="K700" s="178"/>
      <c r="L700" s="36"/>
      <c r="M700" s="179" t="s">
        <v>1</v>
      </c>
      <c r="N700" s="180" t="s">
        <v>38</v>
      </c>
      <c r="O700" s="64"/>
      <c r="P700" s="181">
        <f t="shared" si="16"/>
        <v>0</v>
      </c>
      <c r="Q700" s="181">
        <v>0</v>
      </c>
      <c r="R700" s="181">
        <f t="shared" si="17"/>
        <v>0</v>
      </c>
      <c r="S700" s="181">
        <v>0</v>
      </c>
      <c r="T700" s="182">
        <f t="shared" si="18"/>
        <v>0</v>
      </c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R700" s="183" t="s">
        <v>316</v>
      </c>
      <c r="AT700" s="183" t="s">
        <v>160</v>
      </c>
      <c r="AU700" s="183" t="s">
        <v>80</v>
      </c>
      <c r="AY700" s="18" t="s">
        <v>157</v>
      </c>
      <c r="BE700" s="100">
        <f t="shared" si="19"/>
        <v>0</v>
      </c>
      <c r="BF700" s="100">
        <f t="shared" si="20"/>
        <v>0</v>
      </c>
      <c r="BG700" s="100">
        <f t="shared" si="21"/>
        <v>0</v>
      </c>
      <c r="BH700" s="100">
        <f t="shared" si="22"/>
        <v>0</v>
      </c>
      <c r="BI700" s="100">
        <f t="shared" si="23"/>
        <v>0</v>
      </c>
      <c r="BJ700" s="18" t="s">
        <v>93</v>
      </c>
      <c r="BK700" s="100">
        <f t="shared" si="24"/>
        <v>0</v>
      </c>
      <c r="BL700" s="18" t="s">
        <v>316</v>
      </c>
      <c r="BM700" s="183" t="s">
        <v>828</v>
      </c>
    </row>
    <row r="701" spans="1:65" s="2" customFormat="1" ht="24.2" customHeight="1">
      <c r="A701" s="35"/>
      <c r="B701" s="139"/>
      <c r="C701" s="171" t="s">
        <v>829</v>
      </c>
      <c r="D701" s="171" t="s">
        <v>160</v>
      </c>
      <c r="E701" s="172" t="s">
        <v>830</v>
      </c>
      <c r="F701" s="173" t="s">
        <v>831</v>
      </c>
      <c r="G701" s="174" t="s">
        <v>319</v>
      </c>
      <c r="H701" s="175">
        <v>10</v>
      </c>
      <c r="I701" s="176"/>
      <c r="J701" s="177">
        <f t="shared" si="15"/>
        <v>0</v>
      </c>
      <c r="K701" s="178"/>
      <c r="L701" s="36"/>
      <c r="M701" s="179" t="s">
        <v>1</v>
      </c>
      <c r="N701" s="180" t="s">
        <v>38</v>
      </c>
      <c r="O701" s="64"/>
      <c r="P701" s="181">
        <f t="shared" si="16"/>
        <v>0</v>
      </c>
      <c r="Q701" s="181">
        <v>1.7000000000000001E-4</v>
      </c>
      <c r="R701" s="181">
        <f t="shared" si="17"/>
        <v>1.7000000000000001E-3</v>
      </c>
      <c r="S701" s="181">
        <v>0</v>
      </c>
      <c r="T701" s="182">
        <f t="shared" si="18"/>
        <v>0</v>
      </c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R701" s="183" t="s">
        <v>316</v>
      </c>
      <c r="AT701" s="183" t="s">
        <v>160</v>
      </c>
      <c r="AU701" s="183" t="s">
        <v>80</v>
      </c>
      <c r="AY701" s="18" t="s">
        <v>157</v>
      </c>
      <c r="BE701" s="100">
        <f t="shared" si="19"/>
        <v>0</v>
      </c>
      <c r="BF701" s="100">
        <f t="shared" si="20"/>
        <v>0</v>
      </c>
      <c r="BG701" s="100">
        <f t="shared" si="21"/>
        <v>0</v>
      </c>
      <c r="BH701" s="100">
        <f t="shared" si="22"/>
        <v>0</v>
      </c>
      <c r="BI701" s="100">
        <f t="shared" si="23"/>
        <v>0</v>
      </c>
      <c r="BJ701" s="18" t="s">
        <v>93</v>
      </c>
      <c r="BK701" s="100">
        <f t="shared" si="24"/>
        <v>0</v>
      </c>
      <c r="BL701" s="18" t="s">
        <v>316</v>
      </c>
      <c r="BM701" s="183" t="s">
        <v>832</v>
      </c>
    </row>
    <row r="702" spans="1:65" s="2" customFormat="1" ht="24.2" customHeight="1">
      <c r="A702" s="35"/>
      <c r="B702" s="139"/>
      <c r="C702" s="217" t="s">
        <v>833</v>
      </c>
      <c r="D702" s="217" t="s">
        <v>469</v>
      </c>
      <c r="E702" s="218" t="s">
        <v>834</v>
      </c>
      <c r="F702" s="219" t="s">
        <v>835</v>
      </c>
      <c r="G702" s="220" t="s">
        <v>319</v>
      </c>
      <c r="H702" s="221">
        <v>10</v>
      </c>
      <c r="I702" s="222"/>
      <c r="J702" s="223">
        <f t="shared" si="15"/>
        <v>0</v>
      </c>
      <c r="K702" s="224"/>
      <c r="L702" s="225"/>
      <c r="M702" s="226" t="s">
        <v>1</v>
      </c>
      <c r="N702" s="227" t="s">
        <v>38</v>
      </c>
      <c r="O702" s="64"/>
      <c r="P702" s="181">
        <f t="shared" si="16"/>
        <v>0</v>
      </c>
      <c r="Q702" s="181">
        <v>1.35E-2</v>
      </c>
      <c r="R702" s="181">
        <f t="shared" si="17"/>
        <v>0.13500000000000001</v>
      </c>
      <c r="S702" s="181">
        <v>0</v>
      </c>
      <c r="T702" s="182">
        <f t="shared" si="18"/>
        <v>0</v>
      </c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R702" s="183" t="s">
        <v>431</v>
      </c>
      <c r="AT702" s="183" t="s">
        <v>469</v>
      </c>
      <c r="AU702" s="183" t="s">
        <v>80</v>
      </c>
      <c r="AY702" s="18" t="s">
        <v>157</v>
      </c>
      <c r="BE702" s="100">
        <f t="shared" si="19"/>
        <v>0</v>
      </c>
      <c r="BF702" s="100">
        <f t="shared" si="20"/>
        <v>0</v>
      </c>
      <c r="BG702" s="100">
        <f t="shared" si="21"/>
        <v>0</v>
      </c>
      <c r="BH702" s="100">
        <f t="shared" si="22"/>
        <v>0</v>
      </c>
      <c r="BI702" s="100">
        <f t="shared" si="23"/>
        <v>0</v>
      </c>
      <c r="BJ702" s="18" t="s">
        <v>93</v>
      </c>
      <c r="BK702" s="100">
        <f t="shared" si="24"/>
        <v>0</v>
      </c>
      <c r="BL702" s="18" t="s">
        <v>316</v>
      </c>
      <c r="BM702" s="183" t="s">
        <v>836</v>
      </c>
    </row>
    <row r="703" spans="1:65" s="2" customFormat="1" ht="16.5" customHeight="1">
      <c r="A703" s="35"/>
      <c r="B703" s="139"/>
      <c r="C703" s="217" t="s">
        <v>837</v>
      </c>
      <c r="D703" s="217" t="s">
        <v>469</v>
      </c>
      <c r="E703" s="218" t="s">
        <v>838</v>
      </c>
      <c r="F703" s="219" t="s">
        <v>839</v>
      </c>
      <c r="G703" s="220" t="s">
        <v>319</v>
      </c>
      <c r="H703" s="221">
        <v>10</v>
      </c>
      <c r="I703" s="222"/>
      <c r="J703" s="223">
        <f t="shared" si="15"/>
        <v>0</v>
      </c>
      <c r="K703" s="224"/>
      <c r="L703" s="225"/>
      <c r="M703" s="226" t="s">
        <v>1</v>
      </c>
      <c r="N703" s="227" t="s">
        <v>38</v>
      </c>
      <c r="O703" s="64"/>
      <c r="P703" s="181">
        <f t="shared" si="16"/>
        <v>0</v>
      </c>
      <c r="Q703" s="181">
        <v>1.8E-3</v>
      </c>
      <c r="R703" s="181">
        <f t="shared" si="17"/>
        <v>1.7999999999999999E-2</v>
      </c>
      <c r="S703" s="181">
        <v>0</v>
      </c>
      <c r="T703" s="182">
        <f t="shared" si="18"/>
        <v>0</v>
      </c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R703" s="183" t="s">
        <v>431</v>
      </c>
      <c r="AT703" s="183" t="s">
        <v>469</v>
      </c>
      <c r="AU703" s="183" t="s">
        <v>80</v>
      </c>
      <c r="AY703" s="18" t="s">
        <v>157</v>
      </c>
      <c r="BE703" s="100">
        <f t="shared" si="19"/>
        <v>0</v>
      </c>
      <c r="BF703" s="100">
        <f t="shared" si="20"/>
        <v>0</v>
      </c>
      <c r="BG703" s="100">
        <f t="shared" si="21"/>
        <v>0</v>
      </c>
      <c r="BH703" s="100">
        <f t="shared" si="22"/>
        <v>0</v>
      </c>
      <c r="BI703" s="100">
        <f t="shared" si="23"/>
        <v>0</v>
      </c>
      <c r="BJ703" s="18" t="s">
        <v>93</v>
      </c>
      <c r="BK703" s="100">
        <f t="shared" si="24"/>
        <v>0</v>
      </c>
      <c r="BL703" s="18" t="s">
        <v>316</v>
      </c>
      <c r="BM703" s="183" t="s">
        <v>840</v>
      </c>
    </row>
    <row r="704" spans="1:65" s="2" customFormat="1" ht="44.25" customHeight="1">
      <c r="A704" s="35"/>
      <c r="B704" s="139"/>
      <c r="C704" s="217" t="s">
        <v>841</v>
      </c>
      <c r="D704" s="217" t="s">
        <v>469</v>
      </c>
      <c r="E704" s="218" t="s">
        <v>842</v>
      </c>
      <c r="F704" s="219" t="s">
        <v>843</v>
      </c>
      <c r="G704" s="220" t="s">
        <v>319</v>
      </c>
      <c r="H704" s="221">
        <v>10</v>
      </c>
      <c r="I704" s="222"/>
      <c r="J704" s="223">
        <f t="shared" si="15"/>
        <v>0</v>
      </c>
      <c r="K704" s="224"/>
      <c r="L704" s="225"/>
      <c r="M704" s="226" t="s">
        <v>1</v>
      </c>
      <c r="N704" s="227" t="s">
        <v>38</v>
      </c>
      <c r="O704" s="64"/>
      <c r="P704" s="181">
        <f t="shared" si="16"/>
        <v>0</v>
      </c>
      <c r="Q704" s="181">
        <v>1.6049999999999998E-2</v>
      </c>
      <c r="R704" s="181">
        <f t="shared" si="17"/>
        <v>0.16049999999999998</v>
      </c>
      <c r="S704" s="181">
        <v>0</v>
      </c>
      <c r="T704" s="182">
        <f t="shared" si="18"/>
        <v>0</v>
      </c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R704" s="183" t="s">
        <v>431</v>
      </c>
      <c r="AT704" s="183" t="s">
        <v>469</v>
      </c>
      <c r="AU704" s="183" t="s">
        <v>80</v>
      </c>
      <c r="AY704" s="18" t="s">
        <v>157</v>
      </c>
      <c r="BE704" s="100">
        <f t="shared" si="19"/>
        <v>0</v>
      </c>
      <c r="BF704" s="100">
        <f t="shared" si="20"/>
        <v>0</v>
      </c>
      <c r="BG704" s="100">
        <f t="shared" si="21"/>
        <v>0</v>
      </c>
      <c r="BH704" s="100">
        <f t="shared" si="22"/>
        <v>0</v>
      </c>
      <c r="BI704" s="100">
        <f t="shared" si="23"/>
        <v>0</v>
      </c>
      <c r="BJ704" s="18" t="s">
        <v>93</v>
      </c>
      <c r="BK704" s="100">
        <f t="shared" si="24"/>
        <v>0</v>
      </c>
      <c r="BL704" s="18" t="s">
        <v>316</v>
      </c>
      <c r="BM704" s="183" t="s">
        <v>844</v>
      </c>
    </row>
    <row r="705" spans="1:65" s="2" customFormat="1" ht="16.5" customHeight="1">
      <c r="A705" s="35"/>
      <c r="B705" s="139"/>
      <c r="C705" s="217" t="s">
        <v>845</v>
      </c>
      <c r="D705" s="217" t="s">
        <v>469</v>
      </c>
      <c r="E705" s="218" t="s">
        <v>846</v>
      </c>
      <c r="F705" s="219" t="s">
        <v>847</v>
      </c>
      <c r="G705" s="220" t="s">
        <v>319</v>
      </c>
      <c r="H705" s="221">
        <v>10</v>
      </c>
      <c r="I705" s="222"/>
      <c r="J705" s="223">
        <f t="shared" si="15"/>
        <v>0</v>
      </c>
      <c r="K705" s="224"/>
      <c r="L705" s="225"/>
      <c r="M705" s="226" t="s">
        <v>1</v>
      </c>
      <c r="N705" s="227" t="s">
        <v>38</v>
      </c>
      <c r="O705" s="64"/>
      <c r="P705" s="181">
        <f t="shared" si="16"/>
        <v>0</v>
      </c>
      <c r="Q705" s="181">
        <v>1.6049999999999998E-2</v>
      </c>
      <c r="R705" s="181">
        <f t="shared" si="17"/>
        <v>0.16049999999999998</v>
      </c>
      <c r="S705" s="181">
        <v>0</v>
      </c>
      <c r="T705" s="182">
        <f t="shared" si="18"/>
        <v>0</v>
      </c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R705" s="183" t="s">
        <v>431</v>
      </c>
      <c r="AT705" s="183" t="s">
        <v>469</v>
      </c>
      <c r="AU705" s="183" t="s">
        <v>80</v>
      </c>
      <c r="AY705" s="18" t="s">
        <v>157</v>
      </c>
      <c r="BE705" s="100">
        <f t="shared" si="19"/>
        <v>0</v>
      </c>
      <c r="BF705" s="100">
        <f t="shared" si="20"/>
        <v>0</v>
      </c>
      <c r="BG705" s="100">
        <f t="shared" si="21"/>
        <v>0</v>
      </c>
      <c r="BH705" s="100">
        <f t="shared" si="22"/>
        <v>0</v>
      </c>
      <c r="BI705" s="100">
        <f t="shared" si="23"/>
        <v>0</v>
      </c>
      <c r="BJ705" s="18" t="s">
        <v>93</v>
      </c>
      <c r="BK705" s="100">
        <f t="shared" si="24"/>
        <v>0</v>
      </c>
      <c r="BL705" s="18" t="s">
        <v>316</v>
      </c>
      <c r="BM705" s="183" t="s">
        <v>848</v>
      </c>
    </row>
    <row r="706" spans="1:65" s="2" customFormat="1" ht="24.2" customHeight="1">
      <c r="A706" s="35"/>
      <c r="B706" s="139"/>
      <c r="C706" s="171" t="s">
        <v>849</v>
      </c>
      <c r="D706" s="171" t="s">
        <v>160</v>
      </c>
      <c r="E706" s="172" t="s">
        <v>850</v>
      </c>
      <c r="F706" s="173" t="s">
        <v>851</v>
      </c>
      <c r="G706" s="174" t="s">
        <v>319</v>
      </c>
      <c r="H706" s="175">
        <v>9</v>
      </c>
      <c r="I706" s="176"/>
      <c r="J706" s="177">
        <f t="shared" ref="J706:J727" si="25">ROUND(I706*H706,2)</f>
        <v>0</v>
      </c>
      <c r="K706" s="178"/>
      <c r="L706" s="36"/>
      <c r="M706" s="179" t="s">
        <v>1</v>
      </c>
      <c r="N706" s="180" t="s">
        <v>38</v>
      </c>
      <c r="O706" s="64"/>
      <c r="P706" s="181">
        <f t="shared" ref="P706:P727" si="26">O706*H706</f>
        <v>0</v>
      </c>
      <c r="Q706" s="181">
        <v>2.7999999999999998E-4</v>
      </c>
      <c r="R706" s="181">
        <f t="shared" ref="R706:R727" si="27">Q706*H706</f>
        <v>2.5199999999999997E-3</v>
      </c>
      <c r="S706" s="181">
        <v>0</v>
      </c>
      <c r="T706" s="182">
        <f t="shared" ref="T706:T727" si="28">S706*H706</f>
        <v>0</v>
      </c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R706" s="183" t="s">
        <v>316</v>
      </c>
      <c r="AT706" s="183" t="s">
        <v>160</v>
      </c>
      <c r="AU706" s="183" t="s">
        <v>80</v>
      </c>
      <c r="AY706" s="18" t="s">
        <v>157</v>
      </c>
      <c r="BE706" s="100">
        <f t="shared" ref="BE706:BE727" si="29">IF(N706="základná",J706,0)</f>
        <v>0</v>
      </c>
      <c r="BF706" s="100">
        <f t="shared" ref="BF706:BF727" si="30">IF(N706="znížená",J706,0)</f>
        <v>0</v>
      </c>
      <c r="BG706" s="100">
        <f t="shared" ref="BG706:BG727" si="31">IF(N706="zákl. prenesená",J706,0)</f>
        <v>0</v>
      </c>
      <c r="BH706" s="100">
        <f t="shared" ref="BH706:BH727" si="32">IF(N706="zníž. prenesená",J706,0)</f>
        <v>0</v>
      </c>
      <c r="BI706" s="100">
        <f t="shared" ref="BI706:BI727" si="33">IF(N706="nulová",J706,0)</f>
        <v>0</v>
      </c>
      <c r="BJ706" s="18" t="s">
        <v>93</v>
      </c>
      <c r="BK706" s="100">
        <f t="shared" ref="BK706:BK727" si="34">ROUND(I706*H706,2)</f>
        <v>0</v>
      </c>
      <c r="BL706" s="18" t="s">
        <v>316</v>
      </c>
      <c r="BM706" s="183" t="s">
        <v>852</v>
      </c>
    </row>
    <row r="707" spans="1:65" s="2" customFormat="1" ht="21.75" customHeight="1">
      <c r="A707" s="35"/>
      <c r="B707" s="139"/>
      <c r="C707" s="217" t="s">
        <v>853</v>
      </c>
      <c r="D707" s="217" t="s">
        <v>469</v>
      </c>
      <c r="E707" s="218" t="s">
        <v>854</v>
      </c>
      <c r="F707" s="219" t="s">
        <v>855</v>
      </c>
      <c r="G707" s="220" t="s">
        <v>319</v>
      </c>
      <c r="H707" s="221">
        <v>9</v>
      </c>
      <c r="I707" s="222"/>
      <c r="J707" s="223">
        <f t="shared" si="25"/>
        <v>0</v>
      </c>
      <c r="K707" s="224"/>
      <c r="L707" s="225"/>
      <c r="M707" s="226" t="s">
        <v>1</v>
      </c>
      <c r="N707" s="227" t="s">
        <v>38</v>
      </c>
      <c r="O707" s="64"/>
      <c r="P707" s="181">
        <f t="shared" si="26"/>
        <v>0</v>
      </c>
      <c r="Q707" s="181">
        <v>1.4500000000000001E-2</v>
      </c>
      <c r="R707" s="181">
        <f t="shared" si="27"/>
        <v>0.1305</v>
      </c>
      <c r="S707" s="181">
        <v>0</v>
      </c>
      <c r="T707" s="182">
        <f t="shared" si="28"/>
        <v>0</v>
      </c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R707" s="183" t="s">
        <v>431</v>
      </c>
      <c r="AT707" s="183" t="s">
        <v>469</v>
      </c>
      <c r="AU707" s="183" t="s">
        <v>80</v>
      </c>
      <c r="AY707" s="18" t="s">
        <v>157</v>
      </c>
      <c r="BE707" s="100">
        <f t="shared" si="29"/>
        <v>0</v>
      </c>
      <c r="BF707" s="100">
        <f t="shared" si="30"/>
        <v>0</v>
      </c>
      <c r="BG707" s="100">
        <f t="shared" si="31"/>
        <v>0</v>
      </c>
      <c r="BH707" s="100">
        <f t="shared" si="32"/>
        <v>0</v>
      </c>
      <c r="BI707" s="100">
        <f t="shared" si="33"/>
        <v>0</v>
      </c>
      <c r="BJ707" s="18" t="s">
        <v>93</v>
      </c>
      <c r="BK707" s="100">
        <f t="shared" si="34"/>
        <v>0</v>
      </c>
      <c r="BL707" s="18" t="s">
        <v>316</v>
      </c>
      <c r="BM707" s="183" t="s">
        <v>856</v>
      </c>
    </row>
    <row r="708" spans="1:65" s="2" customFormat="1" ht="16.5" customHeight="1">
      <c r="A708" s="35"/>
      <c r="B708" s="139"/>
      <c r="C708" s="217" t="s">
        <v>857</v>
      </c>
      <c r="D708" s="217" t="s">
        <v>469</v>
      </c>
      <c r="E708" s="218" t="s">
        <v>858</v>
      </c>
      <c r="F708" s="219" t="s">
        <v>859</v>
      </c>
      <c r="G708" s="220" t="s">
        <v>319</v>
      </c>
      <c r="H708" s="221">
        <v>9</v>
      </c>
      <c r="I708" s="222"/>
      <c r="J708" s="223">
        <f t="shared" si="25"/>
        <v>0</v>
      </c>
      <c r="K708" s="224"/>
      <c r="L708" s="225"/>
      <c r="M708" s="226" t="s">
        <v>1</v>
      </c>
      <c r="N708" s="227" t="s">
        <v>38</v>
      </c>
      <c r="O708" s="64"/>
      <c r="P708" s="181">
        <f t="shared" si="26"/>
        <v>0</v>
      </c>
      <c r="Q708" s="181">
        <v>1.4500000000000001E-2</v>
      </c>
      <c r="R708" s="181">
        <f t="shared" si="27"/>
        <v>0.1305</v>
      </c>
      <c r="S708" s="181">
        <v>0</v>
      </c>
      <c r="T708" s="182">
        <f t="shared" si="28"/>
        <v>0</v>
      </c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R708" s="183" t="s">
        <v>431</v>
      </c>
      <c r="AT708" s="183" t="s">
        <v>469</v>
      </c>
      <c r="AU708" s="183" t="s">
        <v>80</v>
      </c>
      <c r="AY708" s="18" t="s">
        <v>157</v>
      </c>
      <c r="BE708" s="100">
        <f t="shared" si="29"/>
        <v>0</v>
      </c>
      <c r="BF708" s="100">
        <f t="shared" si="30"/>
        <v>0</v>
      </c>
      <c r="BG708" s="100">
        <f t="shared" si="31"/>
        <v>0</v>
      </c>
      <c r="BH708" s="100">
        <f t="shared" si="32"/>
        <v>0</v>
      </c>
      <c r="BI708" s="100">
        <f t="shared" si="33"/>
        <v>0</v>
      </c>
      <c r="BJ708" s="18" t="s">
        <v>93</v>
      </c>
      <c r="BK708" s="100">
        <f t="shared" si="34"/>
        <v>0</v>
      </c>
      <c r="BL708" s="18" t="s">
        <v>316</v>
      </c>
      <c r="BM708" s="183" t="s">
        <v>860</v>
      </c>
    </row>
    <row r="709" spans="1:65" s="2" customFormat="1" ht="24.2" customHeight="1">
      <c r="A709" s="35"/>
      <c r="B709" s="139"/>
      <c r="C709" s="171" t="s">
        <v>861</v>
      </c>
      <c r="D709" s="171" t="s">
        <v>160</v>
      </c>
      <c r="E709" s="172" t="s">
        <v>862</v>
      </c>
      <c r="F709" s="173" t="s">
        <v>863</v>
      </c>
      <c r="G709" s="174" t="s">
        <v>319</v>
      </c>
      <c r="H709" s="175">
        <v>5</v>
      </c>
      <c r="I709" s="176"/>
      <c r="J709" s="177">
        <f t="shared" si="25"/>
        <v>0</v>
      </c>
      <c r="K709" s="178"/>
      <c r="L709" s="36"/>
      <c r="M709" s="179" t="s">
        <v>1</v>
      </c>
      <c r="N709" s="180" t="s">
        <v>38</v>
      </c>
      <c r="O709" s="64"/>
      <c r="P709" s="181">
        <f t="shared" si="26"/>
        <v>0</v>
      </c>
      <c r="Q709" s="181">
        <v>0</v>
      </c>
      <c r="R709" s="181">
        <f t="shared" si="27"/>
        <v>0</v>
      </c>
      <c r="S709" s="181">
        <v>0</v>
      </c>
      <c r="T709" s="182">
        <f t="shared" si="28"/>
        <v>0</v>
      </c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R709" s="183" t="s">
        <v>316</v>
      </c>
      <c r="AT709" s="183" t="s">
        <v>160</v>
      </c>
      <c r="AU709" s="183" t="s">
        <v>80</v>
      </c>
      <c r="AY709" s="18" t="s">
        <v>157</v>
      </c>
      <c r="BE709" s="100">
        <f t="shared" si="29"/>
        <v>0</v>
      </c>
      <c r="BF709" s="100">
        <f t="shared" si="30"/>
        <v>0</v>
      </c>
      <c r="BG709" s="100">
        <f t="shared" si="31"/>
        <v>0</v>
      </c>
      <c r="BH709" s="100">
        <f t="shared" si="32"/>
        <v>0</v>
      </c>
      <c r="BI709" s="100">
        <f t="shared" si="33"/>
        <v>0</v>
      </c>
      <c r="BJ709" s="18" t="s">
        <v>93</v>
      </c>
      <c r="BK709" s="100">
        <f t="shared" si="34"/>
        <v>0</v>
      </c>
      <c r="BL709" s="18" t="s">
        <v>316</v>
      </c>
      <c r="BM709" s="183" t="s">
        <v>864</v>
      </c>
    </row>
    <row r="710" spans="1:65" s="2" customFormat="1" ht="33" customHeight="1">
      <c r="A710" s="35"/>
      <c r="B710" s="139"/>
      <c r="C710" s="217" t="s">
        <v>865</v>
      </c>
      <c r="D710" s="217" t="s">
        <v>469</v>
      </c>
      <c r="E710" s="218" t="s">
        <v>866</v>
      </c>
      <c r="F710" s="219" t="s">
        <v>867</v>
      </c>
      <c r="G710" s="220" t="s">
        <v>319</v>
      </c>
      <c r="H710" s="221">
        <v>5</v>
      </c>
      <c r="I710" s="222"/>
      <c r="J710" s="223">
        <f t="shared" si="25"/>
        <v>0</v>
      </c>
      <c r="K710" s="224"/>
      <c r="L710" s="225"/>
      <c r="M710" s="226" t="s">
        <v>1</v>
      </c>
      <c r="N710" s="227" t="s">
        <v>38</v>
      </c>
      <c r="O710" s="64"/>
      <c r="P710" s="181">
        <f t="shared" si="26"/>
        <v>0</v>
      </c>
      <c r="Q710" s="181">
        <v>1.5820000000000001E-2</v>
      </c>
      <c r="R710" s="181">
        <f t="shared" si="27"/>
        <v>7.9100000000000004E-2</v>
      </c>
      <c r="S710" s="181">
        <v>0</v>
      </c>
      <c r="T710" s="182">
        <f t="shared" si="28"/>
        <v>0</v>
      </c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R710" s="183" t="s">
        <v>431</v>
      </c>
      <c r="AT710" s="183" t="s">
        <v>469</v>
      </c>
      <c r="AU710" s="183" t="s">
        <v>80</v>
      </c>
      <c r="AY710" s="18" t="s">
        <v>157</v>
      </c>
      <c r="BE710" s="100">
        <f t="shared" si="29"/>
        <v>0</v>
      </c>
      <c r="BF710" s="100">
        <f t="shared" si="30"/>
        <v>0</v>
      </c>
      <c r="BG710" s="100">
        <f t="shared" si="31"/>
        <v>0</v>
      </c>
      <c r="BH710" s="100">
        <f t="shared" si="32"/>
        <v>0</v>
      </c>
      <c r="BI710" s="100">
        <f t="shared" si="33"/>
        <v>0</v>
      </c>
      <c r="BJ710" s="18" t="s">
        <v>93</v>
      </c>
      <c r="BK710" s="100">
        <f t="shared" si="34"/>
        <v>0</v>
      </c>
      <c r="BL710" s="18" t="s">
        <v>316</v>
      </c>
      <c r="BM710" s="183" t="s">
        <v>868</v>
      </c>
    </row>
    <row r="711" spans="1:65" s="2" customFormat="1" ht="16.5" customHeight="1">
      <c r="A711" s="35"/>
      <c r="B711" s="139"/>
      <c r="C711" s="217" t="s">
        <v>869</v>
      </c>
      <c r="D711" s="217" t="s">
        <v>469</v>
      </c>
      <c r="E711" s="218" t="s">
        <v>870</v>
      </c>
      <c r="F711" s="219" t="s">
        <v>871</v>
      </c>
      <c r="G711" s="220" t="s">
        <v>319</v>
      </c>
      <c r="H711" s="221">
        <v>3</v>
      </c>
      <c r="I711" s="222"/>
      <c r="J711" s="223">
        <f t="shared" si="25"/>
        <v>0</v>
      </c>
      <c r="K711" s="224"/>
      <c r="L711" s="225"/>
      <c r="M711" s="226" t="s">
        <v>1</v>
      </c>
      <c r="N711" s="227" t="s">
        <v>38</v>
      </c>
      <c r="O711" s="64"/>
      <c r="P711" s="181">
        <f t="shared" si="26"/>
        <v>0</v>
      </c>
      <c r="Q711" s="181">
        <v>0</v>
      </c>
      <c r="R711" s="181">
        <f t="shared" si="27"/>
        <v>0</v>
      </c>
      <c r="S711" s="181">
        <v>0</v>
      </c>
      <c r="T711" s="182">
        <f t="shared" si="28"/>
        <v>0</v>
      </c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R711" s="183" t="s">
        <v>431</v>
      </c>
      <c r="AT711" s="183" t="s">
        <v>469</v>
      </c>
      <c r="AU711" s="183" t="s">
        <v>80</v>
      </c>
      <c r="AY711" s="18" t="s">
        <v>157</v>
      </c>
      <c r="BE711" s="100">
        <f t="shared" si="29"/>
        <v>0</v>
      </c>
      <c r="BF711" s="100">
        <f t="shared" si="30"/>
        <v>0</v>
      </c>
      <c r="BG711" s="100">
        <f t="shared" si="31"/>
        <v>0</v>
      </c>
      <c r="BH711" s="100">
        <f t="shared" si="32"/>
        <v>0</v>
      </c>
      <c r="BI711" s="100">
        <f t="shared" si="33"/>
        <v>0</v>
      </c>
      <c r="BJ711" s="18" t="s">
        <v>93</v>
      </c>
      <c r="BK711" s="100">
        <f t="shared" si="34"/>
        <v>0</v>
      </c>
      <c r="BL711" s="18" t="s">
        <v>316</v>
      </c>
      <c r="BM711" s="183" t="s">
        <v>872</v>
      </c>
    </row>
    <row r="712" spans="1:65" s="2" customFormat="1" ht="24.2" customHeight="1">
      <c r="A712" s="35"/>
      <c r="B712" s="139"/>
      <c r="C712" s="217" t="s">
        <v>873</v>
      </c>
      <c r="D712" s="217" t="s">
        <v>469</v>
      </c>
      <c r="E712" s="218" t="s">
        <v>874</v>
      </c>
      <c r="F712" s="219" t="s">
        <v>875</v>
      </c>
      <c r="G712" s="220" t="s">
        <v>319</v>
      </c>
      <c r="H712" s="221">
        <v>2</v>
      </c>
      <c r="I712" s="222"/>
      <c r="J712" s="223">
        <f t="shared" si="25"/>
        <v>0</v>
      </c>
      <c r="K712" s="224"/>
      <c r="L712" s="225"/>
      <c r="M712" s="226" t="s">
        <v>1</v>
      </c>
      <c r="N712" s="227" t="s">
        <v>38</v>
      </c>
      <c r="O712" s="64"/>
      <c r="P712" s="181">
        <f t="shared" si="26"/>
        <v>0</v>
      </c>
      <c r="Q712" s="181">
        <v>6.0000000000000001E-3</v>
      </c>
      <c r="R712" s="181">
        <f t="shared" si="27"/>
        <v>1.2E-2</v>
      </c>
      <c r="S712" s="181">
        <v>0</v>
      </c>
      <c r="T712" s="182">
        <f t="shared" si="28"/>
        <v>0</v>
      </c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R712" s="183" t="s">
        <v>431</v>
      </c>
      <c r="AT712" s="183" t="s">
        <v>469</v>
      </c>
      <c r="AU712" s="183" t="s">
        <v>80</v>
      </c>
      <c r="AY712" s="18" t="s">
        <v>157</v>
      </c>
      <c r="BE712" s="100">
        <f t="shared" si="29"/>
        <v>0</v>
      </c>
      <c r="BF712" s="100">
        <f t="shared" si="30"/>
        <v>0</v>
      </c>
      <c r="BG712" s="100">
        <f t="shared" si="31"/>
        <v>0</v>
      </c>
      <c r="BH712" s="100">
        <f t="shared" si="32"/>
        <v>0</v>
      </c>
      <c r="BI712" s="100">
        <f t="shared" si="33"/>
        <v>0</v>
      </c>
      <c r="BJ712" s="18" t="s">
        <v>93</v>
      </c>
      <c r="BK712" s="100">
        <f t="shared" si="34"/>
        <v>0</v>
      </c>
      <c r="BL712" s="18" t="s">
        <v>316</v>
      </c>
      <c r="BM712" s="183" t="s">
        <v>876</v>
      </c>
    </row>
    <row r="713" spans="1:65" s="2" customFormat="1" ht="44.25" customHeight="1">
      <c r="A713" s="35"/>
      <c r="B713" s="139"/>
      <c r="C713" s="217" t="s">
        <v>877</v>
      </c>
      <c r="D713" s="217" t="s">
        <v>469</v>
      </c>
      <c r="E713" s="218" t="s">
        <v>878</v>
      </c>
      <c r="F713" s="219" t="s">
        <v>879</v>
      </c>
      <c r="G713" s="220" t="s">
        <v>319</v>
      </c>
      <c r="H713" s="221">
        <v>5</v>
      </c>
      <c r="I713" s="222"/>
      <c r="J713" s="223">
        <f t="shared" si="25"/>
        <v>0</v>
      </c>
      <c r="K713" s="224"/>
      <c r="L713" s="225"/>
      <c r="M713" s="226" t="s">
        <v>1</v>
      </c>
      <c r="N713" s="227" t="s">
        <v>38</v>
      </c>
      <c r="O713" s="64"/>
      <c r="P713" s="181">
        <f t="shared" si="26"/>
        <v>0</v>
      </c>
      <c r="Q713" s="181">
        <v>1.8000000000000001E-4</v>
      </c>
      <c r="R713" s="181">
        <f t="shared" si="27"/>
        <v>9.0000000000000008E-4</v>
      </c>
      <c r="S713" s="181">
        <v>0</v>
      </c>
      <c r="T713" s="182">
        <f t="shared" si="28"/>
        <v>0</v>
      </c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R713" s="183" t="s">
        <v>431</v>
      </c>
      <c r="AT713" s="183" t="s">
        <v>469</v>
      </c>
      <c r="AU713" s="183" t="s">
        <v>80</v>
      </c>
      <c r="AY713" s="18" t="s">
        <v>157</v>
      </c>
      <c r="BE713" s="100">
        <f t="shared" si="29"/>
        <v>0</v>
      </c>
      <c r="BF713" s="100">
        <f t="shared" si="30"/>
        <v>0</v>
      </c>
      <c r="BG713" s="100">
        <f t="shared" si="31"/>
        <v>0</v>
      </c>
      <c r="BH713" s="100">
        <f t="shared" si="32"/>
        <v>0</v>
      </c>
      <c r="BI713" s="100">
        <f t="shared" si="33"/>
        <v>0</v>
      </c>
      <c r="BJ713" s="18" t="s">
        <v>93</v>
      </c>
      <c r="BK713" s="100">
        <f t="shared" si="34"/>
        <v>0</v>
      </c>
      <c r="BL713" s="18" t="s">
        <v>316</v>
      </c>
      <c r="BM713" s="183" t="s">
        <v>880</v>
      </c>
    </row>
    <row r="714" spans="1:65" s="2" customFormat="1" ht="24.2" customHeight="1">
      <c r="A714" s="35"/>
      <c r="B714" s="139"/>
      <c r="C714" s="171" t="s">
        <v>881</v>
      </c>
      <c r="D714" s="171" t="s">
        <v>160</v>
      </c>
      <c r="E714" s="172" t="s">
        <v>882</v>
      </c>
      <c r="F714" s="173" t="s">
        <v>883</v>
      </c>
      <c r="G714" s="174" t="s">
        <v>319</v>
      </c>
      <c r="H714" s="175">
        <v>2</v>
      </c>
      <c r="I714" s="176"/>
      <c r="J714" s="177">
        <f t="shared" si="25"/>
        <v>0</v>
      </c>
      <c r="K714" s="178"/>
      <c r="L714" s="36"/>
      <c r="M714" s="179" t="s">
        <v>1</v>
      </c>
      <c r="N714" s="180" t="s">
        <v>38</v>
      </c>
      <c r="O714" s="64"/>
      <c r="P714" s="181">
        <f t="shared" si="26"/>
        <v>0</v>
      </c>
      <c r="Q714" s="181">
        <v>7.2999999999999996E-4</v>
      </c>
      <c r="R714" s="181">
        <f t="shared" si="27"/>
        <v>1.4599999999999999E-3</v>
      </c>
      <c r="S714" s="181">
        <v>0</v>
      </c>
      <c r="T714" s="182">
        <f t="shared" si="28"/>
        <v>0</v>
      </c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R714" s="183" t="s">
        <v>316</v>
      </c>
      <c r="AT714" s="183" t="s">
        <v>160</v>
      </c>
      <c r="AU714" s="183" t="s">
        <v>80</v>
      </c>
      <c r="AY714" s="18" t="s">
        <v>157</v>
      </c>
      <c r="BE714" s="100">
        <f t="shared" si="29"/>
        <v>0</v>
      </c>
      <c r="BF714" s="100">
        <f t="shared" si="30"/>
        <v>0</v>
      </c>
      <c r="BG714" s="100">
        <f t="shared" si="31"/>
        <v>0</v>
      </c>
      <c r="BH714" s="100">
        <f t="shared" si="32"/>
        <v>0</v>
      </c>
      <c r="BI714" s="100">
        <f t="shared" si="33"/>
        <v>0</v>
      </c>
      <c r="BJ714" s="18" t="s">
        <v>93</v>
      </c>
      <c r="BK714" s="100">
        <f t="shared" si="34"/>
        <v>0</v>
      </c>
      <c r="BL714" s="18" t="s">
        <v>316</v>
      </c>
      <c r="BM714" s="183" t="s">
        <v>884</v>
      </c>
    </row>
    <row r="715" spans="1:65" s="2" customFormat="1" ht="16.5" customHeight="1">
      <c r="A715" s="35"/>
      <c r="B715" s="139"/>
      <c r="C715" s="217" t="s">
        <v>885</v>
      </c>
      <c r="D715" s="217" t="s">
        <v>469</v>
      </c>
      <c r="E715" s="218" t="s">
        <v>886</v>
      </c>
      <c r="F715" s="219" t="s">
        <v>887</v>
      </c>
      <c r="G715" s="220" t="s">
        <v>319</v>
      </c>
      <c r="H715" s="221">
        <v>2</v>
      </c>
      <c r="I715" s="222"/>
      <c r="J715" s="223">
        <f t="shared" si="25"/>
        <v>0</v>
      </c>
      <c r="K715" s="224"/>
      <c r="L715" s="225"/>
      <c r="M715" s="226" t="s">
        <v>1</v>
      </c>
      <c r="N715" s="227" t="s">
        <v>38</v>
      </c>
      <c r="O715" s="64"/>
      <c r="P715" s="181">
        <f t="shared" si="26"/>
        <v>0</v>
      </c>
      <c r="Q715" s="181">
        <v>1.8499999999999999E-2</v>
      </c>
      <c r="R715" s="181">
        <f t="shared" si="27"/>
        <v>3.6999999999999998E-2</v>
      </c>
      <c r="S715" s="181">
        <v>0</v>
      </c>
      <c r="T715" s="182">
        <f t="shared" si="28"/>
        <v>0</v>
      </c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R715" s="183" t="s">
        <v>431</v>
      </c>
      <c r="AT715" s="183" t="s">
        <v>469</v>
      </c>
      <c r="AU715" s="183" t="s">
        <v>80</v>
      </c>
      <c r="AY715" s="18" t="s">
        <v>157</v>
      </c>
      <c r="BE715" s="100">
        <f t="shared" si="29"/>
        <v>0</v>
      </c>
      <c r="BF715" s="100">
        <f t="shared" si="30"/>
        <v>0</v>
      </c>
      <c r="BG715" s="100">
        <f t="shared" si="31"/>
        <v>0</v>
      </c>
      <c r="BH715" s="100">
        <f t="shared" si="32"/>
        <v>0</v>
      </c>
      <c r="BI715" s="100">
        <f t="shared" si="33"/>
        <v>0</v>
      </c>
      <c r="BJ715" s="18" t="s">
        <v>93</v>
      </c>
      <c r="BK715" s="100">
        <f t="shared" si="34"/>
        <v>0</v>
      </c>
      <c r="BL715" s="18" t="s">
        <v>316</v>
      </c>
      <c r="BM715" s="183" t="s">
        <v>888</v>
      </c>
    </row>
    <row r="716" spans="1:65" s="2" customFormat="1" ht="24.2" customHeight="1">
      <c r="A716" s="35"/>
      <c r="B716" s="139"/>
      <c r="C716" s="171" t="s">
        <v>889</v>
      </c>
      <c r="D716" s="171" t="s">
        <v>160</v>
      </c>
      <c r="E716" s="172" t="s">
        <v>890</v>
      </c>
      <c r="F716" s="173" t="s">
        <v>891</v>
      </c>
      <c r="G716" s="174" t="s">
        <v>319</v>
      </c>
      <c r="H716" s="175">
        <v>1</v>
      </c>
      <c r="I716" s="176"/>
      <c r="J716" s="177">
        <f t="shared" si="25"/>
        <v>0</v>
      </c>
      <c r="K716" s="178"/>
      <c r="L716" s="36"/>
      <c r="M716" s="179" t="s">
        <v>1</v>
      </c>
      <c r="N716" s="180" t="s">
        <v>38</v>
      </c>
      <c r="O716" s="64"/>
      <c r="P716" s="181">
        <f t="shared" si="26"/>
        <v>0</v>
      </c>
      <c r="Q716" s="181">
        <v>0</v>
      </c>
      <c r="R716" s="181">
        <f t="shared" si="27"/>
        <v>0</v>
      </c>
      <c r="S716" s="181">
        <v>0</v>
      </c>
      <c r="T716" s="182">
        <f t="shared" si="28"/>
        <v>0</v>
      </c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R716" s="183" t="s">
        <v>316</v>
      </c>
      <c r="AT716" s="183" t="s">
        <v>160</v>
      </c>
      <c r="AU716" s="183" t="s">
        <v>80</v>
      </c>
      <c r="AY716" s="18" t="s">
        <v>157</v>
      </c>
      <c r="BE716" s="100">
        <f t="shared" si="29"/>
        <v>0</v>
      </c>
      <c r="BF716" s="100">
        <f t="shared" si="30"/>
        <v>0</v>
      </c>
      <c r="BG716" s="100">
        <f t="shared" si="31"/>
        <v>0</v>
      </c>
      <c r="BH716" s="100">
        <f t="shared" si="32"/>
        <v>0</v>
      </c>
      <c r="BI716" s="100">
        <f t="shared" si="33"/>
        <v>0</v>
      </c>
      <c r="BJ716" s="18" t="s">
        <v>93</v>
      </c>
      <c r="BK716" s="100">
        <f t="shared" si="34"/>
        <v>0</v>
      </c>
      <c r="BL716" s="18" t="s">
        <v>316</v>
      </c>
      <c r="BM716" s="183" t="s">
        <v>892</v>
      </c>
    </row>
    <row r="717" spans="1:65" s="2" customFormat="1" ht="16.5" customHeight="1">
      <c r="A717" s="35"/>
      <c r="B717" s="139"/>
      <c r="C717" s="217" t="s">
        <v>893</v>
      </c>
      <c r="D717" s="217" t="s">
        <v>469</v>
      </c>
      <c r="E717" s="218" t="s">
        <v>894</v>
      </c>
      <c r="F717" s="219" t="s">
        <v>895</v>
      </c>
      <c r="G717" s="220" t="s">
        <v>319</v>
      </c>
      <c r="H717" s="221">
        <v>2</v>
      </c>
      <c r="I717" s="222"/>
      <c r="J717" s="223">
        <f t="shared" si="25"/>
        <v>0</v>
      </c>
      <c r="K717" s="224"/>
      <c r="L717" s="225"/>
      <c r="M717" s="226" t="s">
        <v>1</v>
      </c>
      <c r="N717" s="227" t="s">
        <v>38</v>
      </c>
      <c r="O717" s="64"/>
      <c r="P717" s="181">
        <f t="shared" si="26"/>
        <v>0</v>
      </c>
      <c r="Q717" s="181">
        <v>1.49E-3</v>
      </c>
      <c r="R717" s="181">
        <f t="shared" si="27"/>
        <v>2.98E-3</v>
      </c>
      <c r="S717" s="181">
        <v>0</v>
      </c>
      <c r="T717" s="182">
        <f t="shared" si="28"/>
        <v>0</v>
      </c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R717" s="183" t="s">
        <v>431</v>
      </c>
      <c r="AT717" s="183" t="s">
        <v>469</v>
      </c>
      <c r="AU717" s="183" t="s">
        <v>80</v>
      </c>
      <c r="AY717" s="18" t="s">
        <v>157</v>
      </c>
      <c r="BE717" s="100">
        <f t="shared" si="29"/>
        <v>0</v>
      </c>
      <c r="BF717" s="100">
        <f t="shared" si="30"/>
        <v>0</v>
      </c>
      <c r="BG717" s="100">
        <f t="shared" si="31"/>
        <v>0</v>
      </c>
      <c r="BH717" s="100">
        <f t="shared" si="32"/>
        <v>0</v>
      </c>
      <c r="BI717" s="100">
        <f t="shared" si="33"/>
        <v>0</v>
      </c>
      <c r="BJ717" s="18" t="s">
        <v>93</v>
      </c>
      <c r="BK717" s="100">
        <f t="shared" si="34"/>
        <v>0</v>
      </c>
      <c r="BL717" s="18" t="s">
        <v>316</v>
      </c>
      <c r="BM717" s="183" t="s">
        <v>896</v>
      </c>
    </row>
    <row r="718" spans="1:65" s="2" customFormat="1" ht="33" customHeight="1">
      <c r="A718" s="35"/>
      <c r="B718" s="139"/>
      <c r="C718" s="171" t="s">
        <v>897</v>
      </c>
      <c r="D718" s="171" t="s">
        <v>160</v>
      </c>
      <c r="E718" s="172" t="s">
        <v>898</v>
      </c>
      <c r="F718" s="173" t="s">
        <v>899</v>
      </c>
      <c r="G718" s="174" t="s">
        <v>319</v>
      </c>
      <c r="H718" s="175">
        <v>9</v>
      </c>
      <c r="I718" s="176"/>
      <c r="J718" s="177">
        <f t="shared" si="25"/>
        <v>0</v>
      </c>
      <c r="K718" s="178"/>
      <c r="L718" s="36"/>
      <c r="M718" s="179" t="s">
        <v>1</v>
      </c>
      <c r="N718" s="180" t="s">
        <v>38</v>
      </c>
      <c r="O718" s="64"/>
      <c r="P718" s="181">
        <f t="shared" si="26"/>
        <v>0</v>
      </c>
      <c r="Q718" s="181">
        <v>1E-4</v>
      </c>
      <c r="R718" s="181">
        <f t="shared" si="27"/>
        <v>9.0000000000000008E-4</v>
      </c>
      <c r="S718" s="181">
        <v>0</v>
      </c>
      <c r="T718" s="182">
        <f t="shared" si="28"/>
        <v>0</v>
      </c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R718" s="183" t="s">
        <v>316</v>
      </c>
      <c r="AT718" s="183" t="s">
        <v>160</v>
      </c>
      <c r="AU718" s="183" t="s">
        <v>80</v>
      </c>
      <c r="AY718" s="18" t="s">
        <v>157</v>
      </c>
      <c r="BE718" s="100">
        <f t="shared" si="29"/>
        <v>0</v>
      </c>
      <c r="BF718" s="100">
        <f t="shared" si="30"/>
        <v>0</v>
      </c>
      <c r="BG718" s="100">
        <f t="shared" si="31"/>
        <v>0</v>
      </c>
      <c r="BH718" s="100">
        <f t="shared" si="32"/>
        <v>0</v>
      </c>
      <c r="BI718" s="100">
        <f t="shared" si="33"/>
        <v>0</v>
      </c>
      <c r="BJ718" s="18" t="s">
        <v>93</v>
      </c>
      <c r="BK718" s="100">
        <f t="shared" si="34"/>
        <v>0</v>
      </c>
      <c r="BL718" s="18" t="s">
        <v>316</v>
      </c>
      <c r="BM718" s="183" t="s">
        <v>900</v>
      </c>
    </row>
    <row r="719" spans="1:65" s="2" customFormat="1" ht="24.2" customHeight="1">
      <c r="A719" s="35"/>
      <c r="B719" s="139"/>
      <c r="C719" s="217" t="s">
        <v>901</v>
      </c>
      <c r="D719" s="217" t="s">
        <v>469</v>
      </c>
      <c r="E719" s="218" t="s">
        <v>902</v>
      </c>
      <c r="F719" s="219" t="s">
        <v>903</v>
      </c>
      <c r="G719" s="220" t="s">
        <v>319</v>
      </c>
      <c r="H719" s="221">
        <v>9</v>
      </c>
      <c r="I719" s="222"/>
      <c r="J719" s="223">
        <f t="shared" si="25"/>
        <v>0</v>
      </c>
      <c r="K719" s="224"/>
      <c r="L719" s="225"/>
      <c r="M719" s="226" t="s">
        <v>1</v>
      </c>
      <c r="N719" s="227" t="s">
        <v>38</v>
      </c>
      <c r="O719" s="64"/>
      <c r="P719" s="181">
        <f t="shared" si="26"/>
        <v>0</v>
      </c>
      <c r="Q719" s="181">
        <v>1.8E-3</v>
      </c>
      <c r="R719" s="181">
        <f t="shared" si="27"/>
        <v>1.6199999999999999E-2</v>
      </c>
      <c r="S719" s="181">
        <v>0</v>
      </c>
      <c r="T719" s="182">
        <f t="shared" si="28"/>
        <v>0</v>
      </c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R719" s="183" t="s">
        <v>431</v>
      </c>
      <c r="AT719" s="183" t="s">
        <v>469</v>
      </c>
      <c r="AU719" s="183" t="s">
        <v>80</v>
      </c>
      <c r="AY719" s="18" t="s">
        <v>157</v>
      </c>
      <c r="BE719" s="100">
        <f t="shared" si="29"/>
        <v>0</v>
      </c>
      <c r="BF719" s="100">
        <f t="shared" si="30"/>
        <v>0</v>
      </c>
      <c r="BG719" s="100">
        <f t="shared" si="31"/>
        <v>0</v>
      </c>
      <c r="BH719" s="100">
        <f t="shared" si="32"/>
        <v>0</v>
      </c>
      <c r="BI719" s="100">
        <f t="shared" si="33"/>
        <v>0</v>
      </c>
      <c r="BJ719" s="18" t="s">
        <v>93</v>
      </c>
      <c r="BK719" s="100">
        <f t="shared" si="34"/>
        <v>0</v>
      </c>
      <c r="BL719" s="18" t="s">
        <v>316</v>
      </c>
      <c r="BM719" s="183" t="s">
        <v>904</v>
      </c>
    </row>
    <row r="720" spans="1:65" s="2" customFormat="1" ht="16.5" customHeight="1">
      <c r="A720" s="35"/>
      <c r="B720" s="139"/>
      <c r="C720" s="217" t="s">
        <v>905</v>
      </c>
      <c r="D720" s="217" t="s">
        <v>469</v>
      </c>
      <c r="E720" s="218" t="s">
        <v>906</v>
      </c>
      <c r="F720" s="219" t="s">
        <v>907</v>
      </c>
      <c r="G720" s="220" t="s">
        <v>319</v>
      </c>
      <c r="H720" s="221">
        <v>8</v>
      </c>
      <c r="I720" s="222"/>
      <c r="J720" s="223">
        <f t="shared" si="25"/>
        <v>0</v>
      </c>
      <c r="K720" s="224"/>
      <c r="L720" s="225"/>
      <c r="M720" s="226" t="s">
        <v>1</v>
      </c>
      <c r="N720" s="227" t="s">
        <v>38</v>
      </c>
      <c r="O720" s="64"/>
      <c r="P720" s="181">
        <f t="shared" si="26"/>
        <v>0</v>
      </c>
      <c r="Q720" s="181">
        <v>1.0200000000000001E-3</v>
      </c>
      <c r="R720" s="181">
        <f t="shared" si="27"/>
        <v>8.1600000000000006E-3</v>
      </c>
      <c r="S720" s="181">
        <v>0</v>
      </c>
      <c r="T720" s="182">
        <f t="shared" si="28"/>
        <v>0</v>
      </c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R720" s="183" t="s">
        <v>431</v>
      </c>
      <c r="AT720" s="183" t="s">
        <v>469</v>
      </c>
      <c r="AU720" s="183" t="s">
        <v>80</v>
      </c>
      <c r="AY720" s="18" t="s">
        <v>157</v>
      </c>
      <c r="BE720" s="100">
        <f t="shared" si="29"/>
        <v>0</v>
      </c>
      <c r="BF720" s="100">
        <f t="shared" si="30"/>
        <v>0</v>
      </c>
      <c r="BG720" s="100">
        <f t="shared" si="31"/>
        <v>0</v>
      </c>
      <c r="BH720" s="100">
        <f t="shared" si="32"/>
        <v>0</v>
      </c>
      <c r="BI720" s="100">
        <f t="shared" si="33"/>
        <v>0</v>
      </c>
      <c r="BJ720" s="18" t="s">
        <v>93</v>
      </c>
      <c r="BK720" s="100">
        <f t="shared" si="34"/>
        <v>0</v>
      </c>
      <c r="BL720" s="18" t="s">
        <v>316</v>
      </c>
      <c r="BM720" s="183" t="s">
        <v>908</v>
      </c>
    </row>
    <row r="721" spans="1:65" s="2" customFormat="1" ht="21.75" customHeight="1">
      <c r="A721" s="35"/>
      <c r="B721" s="139"/>
      <c r="C721" s="171" t="s">
        <v>909</v>
      </c>
      <c r="D721" s="171" t="s">
        <v>160</v>
      </c>
      <c r="E721" s="172" t="s">
        <v>910</v>
      </c>
      <c r="F721" s="173" t="s">
        <v>911</v>
      </c>
      <c r="G721" s="174" t="s">
        <v>912</v>
      </c>
      <c r="H721" s="175">
        <v>5</v>
      </c>
      <c r="I721" s="176"/>
      <c r="J721" s="177">
        <f t="shared" si="25"/>
        <v>0</v>
      </c>
      <c r="K721" s="178"/>
      <c r="L721" s="36"/>
      <c r="M721" s="179" t="s">
        <v>1</v>
      </c>
      <c r="N721" s="180" t="s">
        <v>38</v>
      </c>
      <c r="O721" s="64"/>
      <c r="P721" s="181">
        <f t="shared" si="26"/>
        <v>0</v>
      </c>
      <c r="Q721" s="181">
        <v>0</v>
      </c>
      <c r="R721" s="181">
        <f t="shared" si="27"/>
        <v>0</v>
      </c>
      <c r="S721" s="181">
        <v>0</v>
      </c>
      <c r="T721" s="182">
        <f t="shared" si="28"/>
        <v>0</v>
      </c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R721" s="183" t="s">
        <v>316</v>
      </c>
      <c r="AT721" s="183" t="s">
        <v>160</v>
      </c>
      <c r="AU721" s="183" t="s">
        <v>80</v>
      </c>
      <c r="AY721" s="18" t="s">
        <v>157</v>
      </c>
      <c r="BE721" s="100">
        <f t="shared" si="29"/>
        <v>0</v>
      </c>
      <c r="BF721" s="100">
        <f t="shared" si="30"/>
        <v>0</v>
      </c>
      <c r="BG721" s="100">
        <f t="shared" si="31"/>
        <v>0</v>
      </c>
      <c r="BH721" s="100">
        <f t="shared" si="32"/>
        <v>0</v>
      </c>
      <c r="BI721" s="100">
        <f t="shared" si="33"/>
        <v>0</v>
      </c>
      <c r="BJ721" s="18" t="s">
        <v>93</v>
      </c>
      <c r="BK721" s="100">
        <f t="shared" si="34"/>
        <v>0</v>
      </c>
      <c r="BL721" s="18" t="s">
        <v>316</v>
      </c>
      <c r="BM721" s="183" t="s">
        <v>913</v>
      </c>
    </row>
    <row r="722" spans="1:65" s="2" customFormat="1" ht="24.2" customHeight="1">
      <c r="A722" s="35"/>
      <c r="B722" s="139"/>
      <c r="C722" s="171" t="s">
        <v>914</v>
      </c>
      <c r="D722" s="171" t="s">
        <v>160</v>
      </c>
      <c r="E722" s="172" t="s">
        <v>915</v>
      </c>
      <c r="F722" s="173" t="s">
        <v>916</v>
      </c>
      <c r="G722" s="174" t="s">
        <v>912</v>
      </c>
      <c r="H722" s="175">
        <v>9</v>
      </c>
      <c r="I722" s="176"/>
      <c r="J722" s="177">
        <f t="shared" si="25"/>
        <v>0</v>
      </c>
      <c r="K722" s="178"/>
      <c r="L722" s="36"/>
      <c r="M722" s="179" t="s">
        <v>1</v>
      </c>
      <c r="N722" s="180" t="s">
        <v>38</v>
      </c>
      <c r="O722" s="64"/>
      <c r="P722" s="181">
        <f t="shared" si="26"/>
        <v>0</v>
      </c>
      <c r="Q722" s="181">
        <v>0</v>
      </c>
      <c r="R722" s="181">
        <f t="shared" si="27"/>
        <v>0</v>
      </c>
      <c r="S722" s="181">
        <v>0</v>
      </c>
      <c r="T722" s="182">
        <f t="shared" si="28"/>
        <v>0</v>
      </c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R722" s="183" t="s">
        <v>316</v>
      </c>
      <c r="AT722" s="183" t="s">
        <v>160</v>
      </c>
      <c r="AU722" s="183" t="s">
        <v>80</v>
      </c>
      <c r="AY722" s="18" t="s">
        <v>157</v>
      </c>
      <c r="BE722" s="100">
        <f t="shared" si="29"/>
        <v>0</v>
      </c>
      <c r="BF722" s="100">
        <f t="shared" si="30"/>
        <v>0</v>
      </c>
      <c r="BG722" s="100">
        <f t="shared" si="31"/>
        <v>0</v>
      </c>
      <c r="BH722" s="100">
        <f t="shared" si="32"/>
        <v>0</v>
      </c>
      <c r="BI722" s="100">
        <f t="shared" si="33"/>
        <v>0</v>
      </c>
      <c r="BJ722" s="18" t="s">
        <v>93</v>
      </c>
      <c r="BK722" s="100">
        <f t="shared" si="34"/>
        <v>0</v>
      </c>
      <c r="BL722" s="18" t="s">
        <v>316</v>
      </c>
      <c r="BM722" s="183" t="s">
        <v>917</v>
      </c>
    </row>
    <row r="723" spans="1:65" s="2" customFormat="1" ht="24.2" customHeight="1">
      <c r="A723" s="35"/>
      <c r="B723" s="139"/>
      <c r="C723" s="171" t="s">
        <v>918</v>
      </c>
      <c r="D723" s="171" t="s">
        <v>160</v>
      </c>
      <c r="E723" s="172" t="s">
        <v>919</v>
      </c>
      <c r="F723" s="173" t="s">
        <v>920</v>
      </c>
      <c r="G723" s="174" t="s">
        <v>912</v>
      </c>
      <c r="H723" s="175">
        <v>11</v>
      </c>
      <c r="I723" s="176"/>
      <c r="J723" s="177">
        <f t="shared" si="25"/>
        <v>0</v>
      </c>
      <c r="K723" s="178"/>
      <c r="L723" s="36"/>
      <c r="M723" s="179" t="s">
        <v>1</v>
      </c>
      <c r="N723" s="180" t="s">
        <v>38</v>
      </c>
      <c r="O723" s="64"/>
      <c r="P723" s="181">
        <f t="shared" si="26"/>
        <v>0</v>
      </c>
      <c r="Q723" s="181">
        <v>0</v>
      </c>
      <c r="R723" s="181">
        <f t="shared" si="27"/>
        <v>0</v>
      </c>
      <c r="S723" s="181">
        <v>0</v>
      </c>
      <c r="T723" s="182">
        <f t="shared" si="28"/>
        <v>0</v>
      </c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R723" s="183" t="s">
        <v>316</v>
      </c>
      <c r="AT723" s="183" t="s">
        <v>160</v>
      </c>
      <c r="AU723" s="183" t="s">
        <v>80</v>
      </c>
      <c r="AY723" s="18" t="s">
        <v>157</v>
      </c>
      <c r="BE723" s="100">
        <f t="shared" si="29"/>
        <v>0</v>
      </c>
      <c r="BF723" s="100">
        <f t="shared" si="30"/>
        <v>0</v>
      </c>
      <c r="BG723" s="100">
        <f t="shared" si="31"/>
        <v>0</v>
      </c>
      <c r="BH723" s="100">
        <f t="shared" si="32"/>
        <v>0</v>
      </c>
      <c r="BI723" s="100">
        <f t="shared" si="33"/>
        <v>0</v>
      </c>
      <c r="BJ723" s="18" t="s">
        <v>93</v>
      </c>
      <c r="BK723" s="100">
        <f t="shared" si="34"/>
        <v>0</v>
      </c>
      <c r="BL723" s="18" t="s">
        <v>316</v>
      </c>
      <c r="BM723" s="183" t="s">
        <v>921</v>
      </c>
    </row>
    <row r="724" spans="1:65" s="2" customFormat="1" ht="37.9" customHeight="1">
      <c r="A724" s="35"/>
      <c r="B724" s="139"/>
      <c r="C724" s="171" t="s">
        <v>922</v>
      </c>
      <c r="D724" s="171" t="s">
        <v>160</v>
      </c>
      <c r="E724" s="172" t="s">
        <v>923</v>
      </c>
      <c r="F724" s="173" t="s">
        <v>924</v>
      </c>
      <c r="G724" s="174" t="s">
        <v>319</v>
      </c>
      <c r="H724" s="175">
        <v>9</v>
      </c>
      <c r="I724" s="176"/>
      <c r="J724" s="177">
        <f t="shared" si="25"/>
        <v>0</v>
      </c>
      <c r="K724" s="178"/>
      <c r="L724" s="36"/>
      <c r="M724" s="179" t="s">
        <v>1</v>
      </c>
      <c r="N724" s="180" t="s">
        <v>38</v>
      </c>
      <c r="O724" s="64"/>
      <c r="P724" s="181">
        <f t="shared" si="26"/>
        <v>0</v>
      </c>
      <c r="Q724" s="181">
        <v>0</v>
      </c>
      <c r="R724" s="181">
        <f t="shared" si="27"/>
        <v>0</v>
      </c>
      <c r="S724" s="181">
        <v>0</v>
      </c>
      <c r="T724" s="182">
        <f t="shared" si="28"/>
        <v>0</v>
      </c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R724" s="183" t="s">
        <v>316</v>
      </c>
      <c r="AT724" s="183" t="s">
        <v>160</v>
      </c>
      <c r="AU724" s="183" t="s">
        <v>80</v>
      </c>
      <c r="AY724" s="18" t="s">
        <v>157</v>
      </c>
      <c r="BE724" s="100">
        <f t="shared" si="29"/>
        <v>0</v>
      </c>
      <c r="BF724" s="100">
        <f t="shared" si="30"/>
        <v>0</v>
      </c>
      <c r="BG724" s="100">
        <f t="shared" si="31"/>
        <v>0</v>
      </c>
      <c r="BH724" s="100">
        <f t="shared" si="32"/>
        <v>0</v>
      </c>
      <c r="BI724" s="100">
        <f t="shared" si="33"/>
        <v>0</v>
      </c>
      <c r="BJ724" s="18" t="s">
        <v>93</v>
      </c>
      <c r="BK724" s="100">
        <f t="shared" si="34"/>
        <v>0</v>
      </c>
      <c r="BL724" s="18" t="s">
        <v>316</v>
      </c>
      <c r="BM724" s="183" t="s">
        <v>925</v>
      </c>
    </row>
    <row r="725" spans="1:65" s="2" customFormat="1" ht="24.2" customHeight="1">
      <c r="A725" s="35"/>
      <c r="B725" s="139"/>
      <c r="C725" s="171" t="s">
        <v>926</v>
      </c>
      <c r="D725" s="171" t="s">
        <v>160</v>
      </c>
      <c r="E725" s="172" t="s">
        <v>927</v>
      </c>
      <c r="F725" s="173" t="s">
        <v>928</v>
      </c>
      <c r="G725" s="174" t="s">
        <v>912</v>
      </c>
      <c r="H725" s="175">
        <v>10</v>
      </c>
      <c r="I725" s="176"/>
      <c r="J725" s="177">
        <f t="shared" si="25"/>
        <v>0</v>
      </c>
      <c r="K725" s="178"/>
      <c r="L725" s="36"/>
      <c r="M725" s="179" t="s">
        <v>1</v>
      </c>
      <c r="N725" s="180" t="s">
        <v>38</v>
      </c>
      <c r="O725" s="64"/>
      <c r="P725" s="181">
        <f t="shared" si="26"/>
        <v>0</v>
      </c>
      <c r="Q725" s="181">
        <v>0</v>
      </c>
      <c r="R725" s="181">
        <f t="shared" si="27"/>
        <v>0</v>
      </c>
      <c r="S725" s="181">
        <v>0</v>
      </c>
      <c r="T725" s="182">
        <f t="shared" si="28"/>
        <v>0</v>
      </c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R725" s="183" t="s">
        <v>316</v>
      </c>
      <c r="AT725" s="183" t="s">
        <v>160</v>
      </c>
      <c r="AU725" s="183" t="s">
        <v>80</v>
      </c>
      <c r="AY725" s="18" t="s">
        <v>157</v>
      </c>
      <c r="BE725" s="100">
        <f t="shared" si="29"/>
        <v>0</v>
      </c>
      <c r="BF725" s="100">
        <f t="shared" si="30"/>
        <v>0</v>
      </c>
      <c r="BG725" s="100">
        <f t="shared" si="31"/>
        <v>0</v>
      </c>
      <c r="BH725" s="100">
        <f t="shared" si="32"/>
        <v>0</v>
      </c>
      <c r="BI725" s="100">
        <f t="shared" si="33"/>
        <v>0</v>
      </c>
      <c r="BJ725" s="18" t="s">
        <v>93</v>
      </c>
      <c r="BK725" s="100">
        <f t="shared" si="34"/>
        <v>0</v>
      </c>
      <c r="BL725" s="18" t="s">
        <v>316</v>
      </c>
      <c r="BM725" s="183" t="s">
        <v>929</v>
      </c>
    </row>
    <row r="726" spans="1:65" s="2" customFormat="1" ht="37.9" customHeight="1">
      <c r="A726" s="35"/>
      <c r="B726" s="139"/>
      <c r="C726" s="171" t="s">
        <v>930</v>
      </c>
      <c r="D726" s="171" t="s">
        <v>160</v>
      </c>
      <c r="E726" s="172" t="s">
        <v>931</v>
      </c>
      <c r="F726" s="173" t="s">
        <v>932</v>
      </c>
      <c r="G726" s="174" t="s">
        <v>912</v>
      </c>
      <c r="H726" s="175">
        <v>2</v>
      </c>
      <c r="I726" s="176"/>
      <c r="J726" s="177">
        <f t="shared" si="25"/>
        <v>0</v>
      </c>
      <c r="K726" s="178"/>
      <c r="L726" s="36"/>
      <c r="M726" s="179" t="s">
        <v>1</v>
      </c>
      <c r="N726" s="180" t="s">
        <v>38</v>
      </c>
      <c r="O726" s="64"/>
      <c r="P726" s="181">
        <f t="shared" si="26"/>
        <v>0</v>
      </c>
      <c r="Q726" s="181">
        <v>0</v>
      </c>
      <c r="R726" s="181">
        <f t="shared" si="27"/>
        <v>0</v>
      </c>
      <c r="S726" s="181">
        <v>0</v>
      </c>
      <c r="T726" s="182">
        <f t="shared" si="28"/>
        <v>0</v>
      </c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R726" s="183" t="s">
        <v>316</v>
      </c>
      <c r="AT726" s="183" t="s">
        <v>160</v>
      </c>
      <c r="AU726" s="183" t="s">
        <v>80</v>
      </c>
      <c r="AY726" s="18" t="s">
        <v>157</v>
      </c>
      <c r="BE726" s="100">
        <f t="shared" si="29"/>
        <v>0</v>
      </c>
      <c r="BF726" s="100">
        <f t="shared" si="30"/>
        <v>0</v>
      </c>
      <c r="BG726" s="100">
        <f t="shared" si="31"/>
        <v>0</v>
      </c>
      <c r="BH726" s="100">
        <f t="shared" si="32"/>
        <v>0</v>
      </c>
      <c r="BI726" s="100">
        <f t="shared" si="33"/>
        <v>0</v>
      </c>
      <c r="BJ726" s="18" t="s">
        <v>93</v>
      </c>
      <c r="BK726" s="100">
        <f t="shared" si="34"/>
        <v>0</v>
      </c>
      <c r="BL726" s="18" t="s">
        <v>316</v>
      </c>
      <c r="BM726" s="183" t="s">
        <v>933</v>
      </c>
    </row>
    <row r="727" spans="1:65" s="2" customFormat="1" ht="24.2" customHeight="1">
      <c r="A727" s="35"/>
      <c r="B727" s="139"/>
      <c r="C727" s="171" t="s">
        <v>934</v>
      </c>
      <c r="D727" s="171" t="s">
        <v>160</v>
      </c>
      <c r="E727" s="172" t="s">
        <v>935</v>
      </c>
      <c r="F727" s="173" t="s">
        <v>936</v>
      </c>
      <c r="G727" s="174" t="s">
        <v>427</v>
      </c>
      <c r="H727" s="216"/>
      <c r="I727" s="176"/>
      <c r="J727" s="177">
        <f t="shared" si="25"/>
        <v>0</v>
      </c>
      <c r="K727" s="178"/>
      <c r="L727" s="36"/>
      <c r="M727" s="179" t="s">
        <v>1</v>
      </c>
      <c r="N727" s="180" t="s">
        <v>38</v>
      </c>
      <c r="O727" s="64"/>
      <c r="P727" s="181">
        <f t="shared" si="26"/>
        <v>0</v>
      </c>
      <c r="Q727" s="181">
        <v>0</v>
      </c>
      <c r="R727" s="181">
        <f t="shared" si="27"/>
        <v>0</v>
      </c>
      <c r="S727" s="181">
        <v>0</v>
      </c>
      <c r="T727" s="182">
        <f t="shared" si="28"/>
        <v>0</v>
      </c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R727" s="183" t="s">
        <v>316</v>
      </c>
      <c r="AT727" s="183" t="s">
        <v>160</v>
      </c>
      <c r="AU727" s="183" t="s">
        <v>80</v>
      </c>
      <c r="AY727" s="18" t="s">
        <v>157</v>
      </c>
      <c r="BE727" s="100">
        <f t="shared" si="29"/>
        <v>0</v>
      </c>
      <c r="BF727" s="100">
        <f t="shared" si="30"/>
        <v>0</v>
      </c>
      <c r="BG727" s="100">
        <f t="shared" si="31"/>
        <v>0</v>
      </c>
      <c r="BH727" s="100">
        <f t="shared" si="32"/>
        <v>0</v>
      </c>
      <c r="BI727" s="100">
        <f t="shared" si="33"/>
        <v>0</v>
      </c>
      <c r="BJ727" s="18" t="s">
        <v>93</v>
      </c>
      <c r="BK727" s="100">
        <f t="shared" si="34"/>
        <v>0</v>
      </c>
      <c r="BL727" s="18" t="s">
        <v>316</v>
      </c>
      <c r="BM727" s="183" t="s">
        <v>937</v>
      </c>
    </row>
    <row r="728" spans="1:65" s="12" customFormat="1" ht="25.9" customHeight="1">
      <c r="B728" s="158"/>
      <c r="D728" s="159" t="s">
        <v>71</v>
      </c>
      <c r="E728" s="160" t="s">
        <v>938</v>
      </c>
      <c r="F728" s="160" t="s">
        <v>939</v>
      </c>
      <c r="I728" s="161"/>
      <c r="J728" s="162">
        <f>BK728</f>
        <v>0</v>
      </c>
      <c r="L728" s="158"/>
      <c r="M728" s="163"/>
      <c r="N728" s="164"/>
      <c r="O728" s="164"/>
      <c r="P728" s="165">
        <f>SUM(P729:P763)</f>
        <v>0</v>
      </c>
      <c r="Q728" s="164"/>
      <c r="R728" s="165">
        <f>SUM(R729:R763)</f>
        <v>0</v>
      </c>
      <c r="S728" s="164"/>
      <c r="T728" s="166">
        <f>SUM(T729:T763)</f>
        <v>0</v>
      </c>
      <c r="AR728" s="159" t="s">
        <v>164</v>
      </c>
      <c r="AT728" s="167" t="s">
        <v>71</v>
      </c>
      <c r="AU728" s="167" t="s">
        <v>72</v>
      </c>
      <c r="AY728" s="159" t="s">
        <v>157</v>
      </c>
      <c r="BK728" s="168">
        <f>SUM(BK729:BK763)</f>
        <v>0</v>
      </c>
    </row>
    <row r="729" spans="1:65" s="2" customFormat="1" ht="16.5" customHeight="1">
      <c r="A729" s="35"/>
      <c r="B729" s="139"/>
      <c r="C729" s="171" t="s">
        <v>940</v>
      </c>
      <c r="D729" s="171" t="s">
        <v>160</v>
      </c>
      <c r="E729" s="172" t="s">
        <v>941</v>
      </c>
      <c r="F729" s="173" t="s">
        <v>942</v>
      </c>
      <c r="G729" s="174" t="s">
        <v>319</v>
      </c>
      <c r="H729" s="175">
        <v>1</v>
      </c>
      <c r="I729" s="176"/>
      <c r="J729" s="177">
        <f t="shared" ref="J729:J763" si="35">ROUND(I729*H729,2)</f>
        <v>0</v>
      </c>
      <c r="K729" s="178"/>
      <c r="L729" s="36"/>
      <c r="M729" s="179" t="s">
        <v>1</v>
      </c>
      <c r="N729" s="180" t="s">
        <v>38</v>
      </c>
      <c r="O729" s="64"/>
      <c r="P729" s="181">
        <f t="shared" ref="P729:P763" si="36">O729*H729</f>
        <v>0</v>
      </c>
      <c r="Q729" s="181">
        <v>0</v>
      </c>
      <c r="R729" s="181">
        <f t="shared" ref="R729:R763" si="37">Q729*H729</f>
        <v>0</v>
      </c>
      <c r="S729" s="181">
        <v>0</v>
      </c>
      <c r="T729" s="182">
        <f t="shared" ref="T729:T763" si="38">S729*H729</f>
        <v>0</v>
      </c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R729" s="183" t="s">
        <v>316</v>
      </c>
      <c r="AT729" s="183" t="s">
        <v>160</v>
      </c>
      <c r="AU729" s="183" t="s">
        <v>80</v>
      </c>
      <c r="AY729" s="18" t="s">
        <v>157</v>
      </c>
      <c r="BE729" s="100">
        <f t="shared" ref="BE729:BE763" si="39">IF(N729="základná",J729,0)</f>
        <v>0</v>
      </c>
      <c r="BF729" s="100">
        <f t="shared" ref="BF729:BF763" si="40">IF(N729="znížená",J729,0)</f>
        <v>0</v>
      </c>
      <c r="BG729" s="100">
        <f t="shared" ref="BG729:BG763" si="41">IF(N729="zákl. prenesená",J729,0)</f>
        <v>0</v>
      </c>
      <c r="BH729" s="100">
        <f t="shared" ref="BH729:BH763" si="42">IF(N729="zníž. prenesená",J729,0)</f>
        <v>0</v>
      </c>
      <c r="BI729" s="100">
        <f t="shared" ref="BI729:BI763" si="43">IF(N729="nulová",J729,0)</f>
        <v>0</v>
      </c>
      <c r="BJ729" s="18" t="s">
        <v>93</v>
      </c>
      <c r="BK729" s="100">
        <f t="shared" ref="BK729:BK763" si="44">ROUND(I729*H729,2)</f>
        <v>0</v>
      </c>
      <c r="BL729" s="18" t="s">
        <v>316</v>
      </c>
      <c r="BM729" s="183" t="s">
        <v>943</v>
      </c>
    </row>
    <row r="730" spans="1:65" s="2" customFormat="1" ht="21.75" customHeight="1">
      <c r="A730" s="35"/>
      <c r="B730" s="139"/>
      <c r="C730" s="171" t="s">
        <v>944</v>
      </c>
      <c r="D730" s="171" t="s">
        <v>160</v>
      </c>
      <c r="E730" s="172" t="s">
        <v>945</v>
      </c>
      <c r="F730" s="173" t="s">
        <v>946</v>
      </c>
      <c r="G730" s="174" t="s">
        <v>319</v>
      </c>
      <c r="H730" s="175">
        <v>1</v>
      </c>
      <c r="I730" s="176"/>
      <c r="J730" s="177">
        <f t="shared" si="35"/>
        <v>0</v>
      </c>
      <c r="K730" s="178"/>
      <c r="L730" s="36"/>
      <c r="M730" s="179" t="s">
        <v>1</v>
      </c>
      <c r="N730" s="180" t="s">
        <v>38</v>
      </c>
      <c r="O730" s="64"/>
      <c r="P730" s="181">
        <f t="shared" si="36"/>
        <v>0</v>
      </c>
      <c r="Q730" s="181">
        <v>0</v>
      </c>
      <c r="R730" s="181">
        <f t="shared" si="37"/>
        <v>0</v>
      </c>
      <c r="S730" s="181">
        <v>0</v>
      </c>
      <c r="T730" s="182">
        <f t="shared" si="38"/>
        <v>0</v>
      </c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R730" s="183" t="s">
        <v>316</v>
      </c>
      <c r="AT730" s="183" t="s">
        <v>160</v>
      </c>
      <c r="AU730" s="183" t="s">
        <v>80</v>
      </c>
      <c r="AY730" s="18" t="s">
        <v>157</v>
      </c>
      <c r="BE730" s="100">
        <f t="shared" si="39"/>
        <v>0</v>
      </c>
      <c r="BF730" s="100">
        <f t="shared" si="40"/>
        <v>0</v>
      </c>
      <c r="BG730" s="100">
        <f t="shared" si="41"/>
        <v>0</v>
      </c>
      <c r="BH730" s="100">
        <f t="shared" si="42"/>
        <v>0</v>
      </c>
      <c r="BI730" s="100">
        <f t="shared" si="43"/>
        <v>0</v>
      </c>
      <c r="BJ730" s="18" t="s">
        <v>93</v>
      </c>
      <c r="BK730" s="100">
        <f t="shared" si="44"/>
        <v>0</v>
      </c>
      <c r="BL730" s="18" t="s">
        <v>316</v>
      </c>
      <c r="BM730" s="183" t="s">
        <v>947</v>
      </c>
    </row>
    <row r="731" spans="1:65" s="2" customFormat="1" ht="16.5" customHeight="1">
      <c r="A731" s="35"/>
      <c r="B731" s="139"/>
      <c r="C731" s="171" t="s">
        <v>948</v>
      </c>
      <c r="D731" s="171" t="s">
        <v>160</v>
      </c>
      <c r="E731" s="172" t="s">
        <v>949</v>
      </c>
      <c r="F731" s="173" t="s">
        <v>950</v>
      </c>
      <c r="G731" s="174" t="s">
        <v>319</v>
      </c>
      <c r="H731" s="175">
        <v>1</v>
      </c>
      <c r="I731" s="176"/>
      <c r="J731" s="177">
        <f t="shared" si="35"/>
        <v>0</v>
      </c>
      <c r="K731" s="178"/>
      <c r="L731" s="36"/>
      <c r="M731" s="179" t="s">
        <v>1</v>
      </c>
      <c r="N731" s="180" t="s">
        <v>38</v>
      </c>
      <c r="O731" s="64"/>
      <c r="P731" s="181">
        <f t="shared" si="36"/>
        <v>0</v>
      </c>
      <c r="Q731" s="181">
        <v>0</v>
      </c>
      <c r="R731" s="181">
        <f t="shared" si="37"/>
        <v>0</v>
      </c>
      <c r="S731" s="181">
        <v>0</v>
      </c>
      <c r="T731" s="182">
        <f t="shared" si="38"/>
        <v>0</v>
      </c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R731" s="183" t="s">
        <v>316</v>
      </c>
      <c r="AT731" s="183" t="s">
        <v>160</v>
      </c>
      <c r="AU731" s="183" t="s">
        <v>80</v>
      </c>
      <c r="AY731" s="18" t="s">
        <v>157</v>
      </c>
      <c r="BE731" s="100">
        <f t="shared" si="39"/>
        <v>0</v>
      </c>
      <c r="BF731" s="100">
        <f t="shared" si="40"/>
        <v>0</v>
      </c>
      <c r="BG731" s="100">
        <f t="shared" si="41"/>
        <v>0</v>
      </c>
      <c r="BH731" s="100">
        <f t="shared" si="42"/>
        <v>0</v>
      </c>
      <c r="BI731" s="100">
        <f t="shared" si="43"/>
        <v>0</v>
      </c>
      <c r="BJ731" s="18" t="s">
        <v>93</v>
      </c>
      <c r="BK731" s="100">
        <f t="shared" si="44"/>
        <v>0</v>
      </c>
      <c r="BL731" s="18" t="s">
        <v>316</v>
      </c>
      <c r="BM731" s="183" t="s">
        <v>951</v>
      </c>
    </row>
    <row r="732" spans="1:65" s="2" customFormat="1" ht="16.5" customHeight="1">
      <c r="A732" s="35"/>
      <c r="B732" s="139"/>
      <c r="C732" s="171" t="s">
        <v>952</v>
      </c>
      <c r="D732" s="171" t="s">
        <v>160</v>
      </c>
      <c r="E732" s="172" t="s">
        <v>953</v>
      </c>
      <c r="F732" s="173" t="s">
        <v>954</v>
      </c>
      <c r="G732" s="174" t="s">
        <v>331</v>
      </c>
      <c r="H732" s="175">
        <v>10</v>
      </c>
      <c r="I732" s="176"/>
      <c r="J732" s="177">
        <f t="shared" si="35"/>
        <v>0</v>
      </c>
      <c r="K732" s="178"/>
      <c r="L732" s="36"/>
      <c r="M732" s="179" t="s">
        <v>1</v>
      </c>
      <c r="N732" s="180" t="s">
        <v>38</v>
      </c>
      <c r="O732" s="64"/>
      <c r="P732" s="181">
        <f t="shared" si="36"/>
        <v>0</v>
      </c>
      <c r="Q732" s="181">
        <v>0</v>
      </c>
      <c r="R732" s="181">
        <f t="shared" si="37"/>
        <v>0</v>
      </c>
      <c r="S732" s="181">
        <v>0</v>
      </c>
      <c r="T732" s="182">
        <f t="shared" si="38"/>
        <v>0</v>
      </c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R732" s="183" t="s">
        <v>316</v>
      </c>
      <c r="AT732" s="183" t="s">
        <v>160</v>
      </c>
      <c r="AU732" s="183" t="s">
        <v>80</v>
      </c>
      <c r="AY732" s="18" t="s">
        <v>157</v>
      </c>
      <c r="BE732" s="100">
        <f t="shared" si="39"/>
        <v>0</v>
      </c>
      <c r="BF732" s="100">
        <f t="shared" si="40"/>
        <v>0</v>
      </c>
      <c r="BG732" s="100">
        <f t="shared" si="41"/>
        <v>0</v>
      </c>
      <c r="BH732" s="100">
        <f t="shared" si="42"/>
        <v>0</v>
      </c>
      <c r="BI732" s="100">
        <f t="shared" si="43"/>
        <v>0</v>
      </c>
      <c r="BJ732" s="18" t="s">
        <v>93</v>
      </c>
      <c r="BK732" s="100">
        <f t="shared" si="44"/>
        <v>0</v>
      </c>
      <c r="BL732" s="18" t="s">
        <v>316</v>
      </c>
      <c r="BM732" s="183" t="s">
        <v>955</v>
      </c>
    </row>
    <row r="733" spans="1:65" s="2" customFormat="1" ht="16.5" customHeight="1">
      <c r="A733" s="35"/>
      <c r="B733" s="139"/>
      <c r="C733" s="171" t="s">
        <v>956</v>
      </c>
      <c r="D733" s="171" t="s">
        <v>160</v>
      </c>
      <c r="E733" s="172" t="s">
        <v>957</v>
      </c>
      <c r="F733" s="173" t="s">
        <v>958</v>
      </c>
      <c r="G733" s="174" t="s">
        <v>331</v>
      </c>
      <c r="H733" s="175">
        <v>12</v>
      </c>
      <c r="I733" s="176"/>
      <c r="J733" s="177">
        <f t="shared" si="35"/>
        <v>0</v>
      </c>
      <c r="K733" s="178"/>
      <c r="L733" s="36"/>
      <c r="M733" s="179" t="s">
        <v>1</v>
      </c>
      <c r="N733" s="180" t="s">
        <v>38</v>
      </c>
      <c r="O733" s="64"/>
      <c r="P733" s="181">
        <f t="shared" si="36"/>
        <v>0</v>
      </c>
      <c r="Q733" s="181">
        <v>0</v>
      </c>
      <c r="R733" s="181">
        <f t="shared" si="37"/>
        <v>0</v>
      </c>
      <c r="S733" s="181">
        <v>0</v>
      </c>
      <c r="T733" s="182">
        <f t="shared" si="38"/>
        <v>0</v>
      </c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R733" s="183" t="s">
        <v>316</v>
      </c>
      <c r="AT733" s="183" t="s">
        <v>160</v>
      </c>
      <c r="AU733" s="183" t="s">
        <v>80</v>
      </c>
      <c r="AY733" s="18" t="s">
        <v>157</v>
      </c>
      <c r="BE733" s="100">
        <f t="shared" si="39"/>
        <v>0</v>
      </c>
      <c r="BF733" s="100">
        <f t="shared" si="40"/>
        <v>0</v>
      </c>
      <c r="BG733" s="100">
        <f t="shared" si="41"/>
        <v>0</v>
      </c>
      <c r="BH733" s="100">
        <f t="shared" si="42"/>
        <v>0</v>
      </c>
      <c r="BI733" s="100">
        <f t="shared" si="43"/>
        <v>0</v>
      </c>
      <c r="BJ733" s="18" t="s">
        <v>93</v>
      </c>
      <c r="BK733" s="100">
        <f t="shared" si="44"/>
        <v>0</v>
      </c>
      <c r="BL733" s="18" t="s">
        <v>316</v>
      </c>
      <c r="BM733" s="183" t="s">
        <v>959</v>
      </c>
    </row>
    <row r="734" spans="1:65" s="2" customFormat="1" ht="16.5" customHeight="1">
      <c r="A734" s="35"/>
      <c r="B734" s="139"/>
      <c r="C734" s="171" t="s">
        <v>960</v>
      </c>
      <c r="D734" s="171" t="s">
        <v>160</v>
      </c>
      <c r="E734" s="172" t="s">
        <v>961</v>
      </c>
      <c r="F734" s="173" t="s">
        <v>962</v>
      </c>
      <c r="G734" s="174" t="s">
        <v>331</v>
      </c>
      <c r="H734" s="175">
        <v>12</v>
      </c>
      <c r="I734" s="176"/>
      <c r="J734" s="177">
        <f t="shared" si="35"/>
        <v>0</v>
      </c>
      <c r="K734" s="178"/>
      <c r="L734" s="36"/>
      <c r="M734" s="179" t="s">
        <v>1</v>
      </c>
      <c r="N734" s="180" t="s">
        <v>38</v>
      </c>
      <c r="O734" s="64"/>
      <c r="P734" s="181">
        <f t="shared" si="36"/>
        <v>0</v>
      </c>
      <c r="Q734" s="181">
        <v>0</v>
      </c>
      <c r="R734" s="181">
        <f t="shared" si="37"/>
        <v>0</v>
      </c>
      <c r="S734" s="181">
        <v>0</v>
      </c>
      <c r="T734" s="182">
        <f t="shared" si="38"/>
        <v>0</v>
      </c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R734" s="183" t="s">
        <v>316</v>
      </c>
      <c r="AT734" s="183" t="s">
        <v>160</v>
      </c>
      <c r="AU734" s="183" t="s">
        <v>80</v>
      </c>
      <c r="AY734" s="18" t="s">
        <v>157</v>
      </c>
      <c r="BE734" s="100">
        <f t="shared" si="39"/>
        <v>0</v>
      </c>
      <c r="BF734" s="100">
        <f t="shared" si="40"/>
        <v>0</v>
      </c>
      <c r="BG734" s="100">
        <f t="shared" si="41"/>
        <v>0</v>
      </c>
      <c r="BH734" s="100">
        <f t="shared" si="42"/>
        <v>0</v>
      </c>
      <c r="BI734" s="100">
        <f t="shared" si="43"/>
        <v>0</v>
      </c>
      <c r="BJ734" s="18" t="s">
        <v>93</v>
      </c>
      <c r="BK734" s="100">
        <f t="shared" si="44"/>
        <v>0</v>
      </c>
      <c r="BL734" s="18" t="s">
        <v>316</v>
      </c>
      <c r="BM734" s="183" t="s">
        <v>963</v>
      </c>
    </row>
    <row r="735" spans="1:65" s="2" customFormat="1" ht="16.5" customHeight="1">
      <c r="A735" s="35"/>
      <c r="B735" s="139"/>
      <c r="C735" s="171" t="s">
        <v>964</v>
      </c>
      <c r="D735" s="171" t="s">
        <v>160</v>
      </c>
      <c r="E735" s="172" t="s">
        <v>965</v>
      </c>
      <c r="F735" s="173" t="s">
        <v>966</v>
      </c>
      <c r="G735" s="174" t="s">
        <v>331</v>
      </c>
      <c r="H735" s="175">
        <v>82</v>
      </c>
      <c r="I735" s="176"/>
      <c r="J735" s="177">
        <f t="shared" si="35"/>
        <v>0</v>
      </c>
      <c r="K735" s="178"/>
      <c r="L735" s="36"/>
      <c r="M735" s="179" t="s">
        <v>1</v>
      </c>
      <c r="N735" s="180" t="s">
        <v>38</v>
      </c>
      <c r="O735" s="64"/>
      <c r="P735" s="181">
        <f t="shared" si="36"/>
        <v>0</v>
      </c>
      <c r="Q735" s="181">
        <v>0</v>
      </c>
      <c r="R735" s="181">
        <f t="shared" si="37"/>
        <v>0</v>
      </c>
      <c r="S735" s="181">
        <v>0</v>
      </c>
      <c r="T735" s="182">
        <f t="shared" si="38"/>
        <v>0</v>
      </c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R735" s="183" t="s">
        <v>316</v>
      </c>
      <c r="AT735" s="183" t="s">
        <v>160</v>
      </c>
      <c r="AU735" s="183" t="s">
        <v>80</v>
      </c>
      <c r="AY735" s="18" t="s">
        <v>157</v>
      </c>
      <c r="BE735" s="100">
        <f t="shared" si="39"/>
        <v>0</v>
      </c>
      <c r="BF735" s="100">
        <f t="shared" si="40"/>
        <v>0</v>
      </c>
      <c r="BG735" s="100">
        <f t="shared" si="41"/>
        <v>0</v>
      </c>
      <c r="BH735" s="100">
        <f t="shared" si="42"/>
        <v>0</v>
      </c>
      <c r="BI735" s="100">
        <f t="shared" si="43"/>
        <v>0</v>
      </c>
      <c r="BJ735" s="18" t="s">
        <v>93</v>
      </c>
      <c r="BK735" s="100">
        <f t="shared" si="44"/>
        <v>0</v>
      </c>
      <c r="BL735" s="18" t="s">
        <v>316</v>
      </c>
      <c r="BM735" s="183" t="s">
        <v>967</v>
      </c>
    </row>
    <row r="736" spans="1:65" s="2" customFormat="1" ht="16.5" customHeight="1">
      <c r="A736" s="35"/>
      <c r="B736" s="139"/>
      <c r="C736" s="171" t="s">
        <v>968</v>
      </c>
      <c r="D736" s="171" t="s">
        <v>160</v>
      </c>
      <c r="E736" s="172" t="s">
        <v>969</v>
      </c>
      <c r="F736" s="173" t="s">
        <v>970</v>
      </c>
      <c r="G736" s="174" t="s">
        <v>331</v>
      </c>
      <c r="H736" s="175">
        <v>56</v>
      </c>
      <c r="I736" s="176"/>
      <c r="J736" s="177">
        <f t="shared" si="35"/>
        <v>0</v>
      </c>
      <c r="K736" s="178"/>
      <c r="L736" s="36"/>
      <c r="M736" s="179" t="s">
        <v>1</v>
      </c>
      <c r="N736" s="180" t="s">
        <v>38</v>
      </c>
      <c r="O736" s="64"/>
      <c r="P736" s="181">
        <f t="shared" si="36"/>
        <v>0</v>
      </c>
      <c r="Q736" s="181">
        <v>0</v>
      </c>
      <c r="R736" s="181">
        <f t="shared" si="37"/>
        <v>0</v>
      </c>
      <c r="S736" s="181">
        <v>0</v>
      </c>
      <c r="T736" s="182">
        <f t="shared" si="38"/>
        <v>0</v>
      </c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R736" s="183" t="s">
        <v>316</v>
      </c>
      <c r="AT736" s="183" t="s">
        <v>160</v>
      </c>
      <c r="AU736" s="183" t="s">
        <v>80</v>
      </c>
      <c r="AY736" s="18" t="s">
        <v>157</v>
      </c>
      <c r="BE736" s="100">
        <f t="shared" si="39"/>
        <v>0</v>
      </c>
      <c r="BF736" s="100">
        <f t="shared" si="40"/>
        <v>0</v>
      </c>
      <c r="BG736" s="100">
        <f t="shared" si="41"/>
        <v>0</v>
      </c>
      <c r="BH736" s="100">
        <f t="shared" si="42"/>
        <v>0</v>
      </c>
      <c r="BI736" s="100">
        <f t="shared" si="43"/>
        <v>0</v>
      </c>
      <c r="BJ736" s="18" t="s">
        <v>93</v>
      </c>
      <c r="BK736" s="100">
        <f t="shared" si="44"/>
        <v>0</v>
      </c>
      <c r="BL736" s="18" t="s">
        <v>316</v>
      </c>
      <c r="BM736" s="183" t="s">
        <v>971</v>
      </c>
    </row>
    <row r="737" spans="1:65" s="2" customFormat="1" ht="16.5" customHeight="1">
      <c r="A737" s="35"/>
      <c r="B737" s="139"/>
      <c r="C737" s="171" t="s">
        <v>972</v>
      </c>
      <c r="D737" s="171" t="s">
        <v>160</v>
      </c>
      <c r="E737" s="172" t="s">
        <v>973</v>
      </c>
      <c r="F737" s="173" t="s">
        <v>974</v>
      </c>
      <c r="G737" s="174" t="s">
        <v>331</v>
      </c>
      <c r="H737" s="175">
        <v>24</v>
      </c>
      <c r="I737" s="176"/>
      <c r="J737" s="177">
        <f t="shared" si="35"/>
        <v>0</v>
      </c>
      <c r="K737" s="178"/>
      <c r="L737" s="36"/>
      <c r="M737" s="179" t="s">
        <v>1</v>
      </c>
      <c r="N737" s="180" t="s">
        <v>38</v>
      </c>
      <c r="O737" s="64"/>
      <c r="P737" s="181">
        <f t="shared" si="36"/>
        <v>0</v>
      </c>
      <c r="Q737" s="181">
        <v>0</v>
      </c>
      <c r="R737" s="181">
        <f t="shared" si="37"/>
        <v>0</v>
      </c>
      <c r="S737" s="181">
        <v>0</v>
      </c>
      <c r="T737" s="182">
        <f t="shared" si="38"/>
        <v>0</v>
      </c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R737" s="183" t="s">
        <v>316</v>
      </c>
      <c r="AT737" s="183" t="s">
        <v>160</v>
      </c>
      <c r="AU737" s="183" t="s">
        <v>80</v>
      </c>
      <c r="AY737" s="18" t="s">
        <v>157</v>
      </c>
      <c r="BE737" s="100">
        <f t="shared" si="39"/>
        <v>0</v>
      </c>
      <c r="BF737" s="100">
        <f t="shared" si="40"/>
        <v>0</v>
      </c>
      <c r="BG737" s="100">
        <f t="shared" si="41"/>
        <v>0</v>
      </c>
      <c r="BH737" s="100">
        <f t="shared" si="42"/>
        <v>0</v>
      </c>
      <c r="BI737" s="100">
        <f t="shared" si="43"/>
        <v>0</v>
      </c>
      <c r="BJ737" s="18" t="s">
        <v>93</v>
      </c>
      <c r="BK737" s="100">
        <f t="shared" si="44"/>
        <v>0</v>
      </c>
      <c r="BL737" s="18" t="s">
        <v>316</v>
      </c>
      <c r="BM737" s="183" t="s">
        <v>975</v>
      </c>
    </row>
    <row r="738" spans="1:65" s="2" customFormat="1" ht="16.5" customHeight="1">
      <c r="A738" s="35"/>
      <c r="B738" s="139"/>
      <c r="C738" s="171" t="s">
        <v>976</v>
      </c>
      <c r="D738" s="171" t="s">
        <v>160</v>
      </c>
      <c r="E738" s="172" t="s">
        <v>977</v>
      </c>
      <c r="F738" s="173" t="s">
        <v>978</v>
      </c>
      <c r="G738" s="174" t="s">
        <v>331</v>
      </c>
      <c r="H738" s="175">
        <v>22</v>
      </c>
      <c r="I738" s="176"/>
      <c r="J738" s="177">
        <f t="shared" si="35"/>
        <v>0</v>
      </c>
      <c r="K738" s="178"/>
      <c r="L738" s="36"/>
      <c r="M738" s="179" t="s">
        <v>1</v>
      </c>
      <c r="N738" s="180" t="s">
        <v>38</v>
      </c>
      <c r="O738" s="64"/>
      <c r="P738" s="181">
        <f t="shared" si="36"/>
        <v>0</v>
      </c>
      <c r="Q738" s="181">
        <v>0</v>
      </c>
      <c r="R738" s="181">
        <f t="shared" si="37"/>
        <v>0</v>
      </c>
      <c r="S738" s="181">
        <v>0</v>
      </c>
      <c r="T738" s="182">
        <f t="shared" si="38"/>
        <v>0</v>
      </c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R738" s="183" t="s">
        <v>316</v>
      </c>
      <c r="AT738" s="183" t="s">
        <v>160</v>
      </c>
      <c r="AU738" s="183" t="s">
        <v>80</v>
      </c>
      <c r="AY738" s="18" t="s">
        <v>157</v>
      </c>
      <c r="BE738" s="100">
        <f t="shared" si="39"/>
        <v>0</v>
      </c>
      <c r="BF738" s="100">
        <f t="shared" si="40"/>
        <v>0</v>
      </c>
      <c r="BG738" s="100">
        <f t="shared" si="41"/>
        <v>0</v>
      </c>
      <c r="BH738" s="100">
        <f t="shared" si="42"/>
        <v>0</v>
      </c>
      <c r="BI738" s="100">
        <f t="shared" si="43"/>
        <v>0</v>
      </c>
      <c r="BJ738" s="18" t="s">
        <v>93</v>
      </c>
      <c r="BK738" s="100">
        <f t="shared" si="44"/>
        <v>0</v>
      </c>
      <c r="BL738" s="18" t="s">
        <v>316</v>
      </c>
      <c r="BM738" s="183" t="s">
        <v>979</v>
      </c>
    </row>
    <row r="739" spans="1:65" s="2" customFormat="1" ht="16.5" customHeight="1">
      <c r="A739" s="35"/>
      <c r="B739" s="139"/>
      <c r="C739" s="171" t="s">
        <v>980</v>
      </c>
      <c r="D739" s="171" t="s">
        <v>160</v>
      </c>
      <c r="E739" s="172" t="s">
        <v>981</v>
      </c>
      <c r="F739" s="173" t="s">
        <v>982</v>
      </c>
      <c r="G739" s="174" t="s">
        <v>319</v>
      </c>
      <c r="H739" s="175">
        <v>2</v>
      </c>
      <c r="I739" s="176"/>
      <c r="J739" s="177">
        <f t="shared" si="35"/>
        <v>0</v>
      </c>
      <c r="K739" s="178"/>
      <c r="L739" s="36"/>
      <c r="M739" s="179" t="s">
        <v>1</v>
      </c>
      <c r="N739" s="180" t="s">
        <v>38</v>
      </c>
      <c r="O739" s="64"/>
      <c r="P739" s="181">
        <f t="shared" si="36"/>
        <v>0</v>
      </c>
      <c r="Q739" s="181">
        <v>0</v>
      </c>
      <c r="R739" s="181">
        <f t="shared" si="37"/>
        <v>0</v>
      </c>
      <c r="S739" s="181">
        <v>0</v>
      </c>
      <c r="T739" s="182">
        <f t="shared" si="38"/>
        <v>0</v>
      </c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R739" s="183" t="s">
        <v>316</v>
      </c>
      <c r="AT739" s="183" t="s">
        <v>160</v>
      </c>
      <c r="AU739" s="183" t="s">
        <v>80</v>
      </c>
      <c r="AY739" s="18" t="s">
        <v>157</v>
      </c>
      <c r="BE739" s="100">
        <f t="shared" si="39"/>
        <v>0</v>
      </c>
      <c r="BF739" s="100">
        <f t="shared" si="40"/>
        <v>0</v>
      </c>
      <c r="BG739" s="100">
        <f t="shared" si="41"/>
        <v>0</v>
      </c>
      <c r="BH739" s="100">
        <f t="shared" si="42"/>
        <v>0</v>
      </c>
      <c r="BI739" s="100">
        <f t="shared" si="43"/>
        <v>0</v>
      </c>
      <c r="BJ739" s="18" t="s">
        <v>93</v>
      </c>
      <c r="BK739" s="100">
        <f t="shared" si="44"/>
        <v>0</v>
      </c>
      <c r="BL739" s="18" t="s">
        <v>316</v>
      </c>
      <c r="BM739" s="183" t="s">
        <v>983</v>
      </c>
    </row>
    <row r="740" spans="1:65" s="2" customFormat="1" ht="16.5" customHeight="1">
      <c r="A740" s="35"/>
      <c r="B740" s="139"/>
      <c r="C740" s="171" t="s">
        <v>984</v>
      </c>
      <c r="D740" s="171" t="s">
        <v>160</v>
      </c>
      <c r="E740" s="172" t="s">
        <v>985</v>
      </c>
      <c r="F740" s="173" t="s">
        <v>986</v>
      </c>
      <c r="G740" s="174" t="s">
        <v>319</v>
      </c>
      <c r="H740" s="175">
        <v>18</v>
      </c>
      <c r="I740" s="176"/>
      <c r="J740" s="177">
        <f t="shared" si="35"/>
        <v>0</v>
      </c>
      <c r="K740" s="178"/>
      <c r="L740" s="36"/>
      <c r="M740" s="179" t="s">
        <v>1</v>
      </c>
      <c r="N740" s="180" t="s">
        <v>38</v>
      </c>
      <c r="O740" s="64"/>
      <c r="P740" s="181">
        <f t="shared" si="36"/>
        <v>0</v>
      </c>
      <c r="Q740" s="181">
        <v>0</v>
      </c>
      <c r="R740" s="181">
        <f t="shared" si="37"/>
        <v>0</v>
      </c>
      <c r="S740" s="181">
        <v>0</v>
      </c>
      <c r="T740" s="182">
        <f t="shared" si="38"/>
        <v>0</v>
      </c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R740" s="183" t="s">
        <v>316</v>
      </c>
      <c r="AT740" s="183" t="s">
        <v>160</v>
      </c>
      <c r="AU740" s="183" t="s">
        <v>80</v>
      </c>
      <c r="AY740" s="18" t="s">
        <v>157</v>
      </c>
      <c r="BE740" s="100">
        <f t="shared" si="39"/>
        <v>0</v>
      </c>
      <c r="BF740" s="100">
        <f t="shared" si="40"/>
        <v>0</v>
      </c>
      <c r="BG740" s="100">
        <f t="shared" si="41"/>
        <v>0</v>
      </c>
      <c r="BH740" s="100">
        <f t="shared" si="42"/>
        <v>0</v>
      </c>
      <c r="BI740" s="100">
        <f t="shared" si="43"/>
        <v>0</v>
      </c>
      <c r="BJ740" s="18" t="s">
        <v>93</v>
      </c>
      <c r="BK740" s="100">
        <f t="shared" si="44"/>
        <v>0</v>
      </c>
      <c r="BL740" s="18" t="s">
        <v>316</v>
      </c>
      <c r="BM740" s="183" t="s">
        <v>987</v>
      </c>
    </row>
    <row r="741" spans="1:65" s="2" customFormat="1" ht="16.5" customHeight="1">
      <c r="A741" s="35"/>
      <c r="B741" s="139"/>
      <c r="C741" s="171" t="s">
        <v>988</v>
      </c>
      <c r="D741" s="171" t="s">
        <v>160</v>
      </c>
      <c r="E741" s="172" t="s">
        <v>989</v>
      </c>
      <c r="F741" s="173" t="s">
        <v>990</v>
      </c>
      <c r="G741" s="174" t="s">
        <v>319</v>
      </c>
      <c r="H741" s="175">
        <v>6</v>
      </c>
      <c r="I741" s="176"/>
      <c r="J741" s="177">
        <f t="shared" si="35"/>
        <v>0</v>
      </c>
      <c r="K741" s="178"/>
      <c r="L741" s="36"/>
      <c r="M741" s="179" t="s">
        <v>1</v>
      </c>
      <c r="N741" s="180" t="s">
        <v>38</v>
      </c>
      <c r="O741" s="64"/>
      <c r="P741" s="181">
        <f t="shared" si="36"/>
        <v>0</v>
      </c>
      <c r="Q741" s="181">
        <v>0</v>
      </c>
      <c r="R741" s="181">
        <f t="shared" si="37"/>
        <v>0</v>
      </c>
      <c r="S741" s="181">
        <v>0</v>
      </c>
      <c r="T741" s="182">
        <f t="shared" si="38"/>
        <v>0</v>
      </c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R741" s="183" t="s">
        <v>316</v>
      </c>
      <c r="AT741" s="183" t="s">
        <v>160</v>
      </c>
      <c r="AU741" s="183" t="s">
        <v>80</v>
      </c>
      <c r="AY741" s="18" t="s">
        <v>157</v>
      </c>
      <c r="BE741" s="100">
        <f t="shared" si="39"/>
        <v>0</v>
      </c>
      <c r="BF741" s="100">
        <f t="shared" si="40"/>
        <v>0</v>
      </c>
      <c r="BG741" s="100">
        <f t="shared" si="41"/>
        <v>0</v>
      </c>
      <c r="BH741" s="100">
        <f t="shared" si="42"/>
        <v>0</v>
      </c>
      <c r="BI741" s="100">
        <f t="shared" si="43"/>
        <v>0</v>
      </c>
      <c r="BJ741" s="18" t="s">
        <v>93</v>
      </c>
      <c r="BK741" s="100">
        <f t="shared" si="44"/>
        <v>0</v>
      </c>
      <c r="BL741" s="18" t="s">
        <v>316</v>
      </c>
      <c r="BM741" s="183" t="s">
        <v>991</v>
      </c>
    </row>
    <row r="742" spans="1:65" s="2" customFormat="1" ht="16.5" customHeight="1">
      <c r="A742" s="35"/>
      <c r="B742" s="139"/>
      <c r="C742" s="171" t="s">
        <v>992</v>
      </c>
      <c r="D742" s="171" t="s">
        <v>160</v>
      </c>
      <c r="E742" s="172" t="s">
        <v>993</v>
      </c>
      <c r="F742" s="173" t="s">
        <v>994</v>
      </c>
      <c r="G742" s="174" t="s">
        <v>331</v>
      </c>
      <c r="H742" s="175">
        <v>24</v>
      </c>
      <c r="I742" s="176"/>
      <c r="J742" s="177">
        <f t="shared" si="35"/>
        <v>0</v>
      </c>
      <c r="K742" s="178"/>
      <c r="L742" s="36"/>
      <c r="M742" s="179" t="s">
        <v>1</v>
      </c>
      <c r="N742" s="180" t="s">
        <v>38</v>
      </c>
      <c r="O742" s="64"/>
      <c r="P742" s="181">
        <f t="shared" si="36"/>
        <v>0</v>
      </c>
      <c r="Q742" s="181">
        <v>0</v>
      </c>
      <c r="R742" s="181">
        <f t="shared" si="37"/>
        <v>0</v>
      </c>
      <c r="S742" s="181">
        <v>0</v>
      </c>
      <c r="T742" s="182">
        <f t="shared" si="38"/>
        <v>0</v>
      </c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R742" s="183" t="s">
        <v>316</v>
      </c>
      <c r="AT742" s="183" t="s">
        <v>160</v>
      </c>
      <c r="AU742" s="183" t="s">
        <v>80</v>
      </c>
      <c r="AY742" s="18" t="s">
        <v>157</v>
      </c>
      <c r="BE742" s="100">
        <f t="shared" si="39"/>
        <v>0</v>
      </c>
      <c r="BF742" s="100">
        <f t="shared" si="40"/>
        <v>0</v>
      </c>
      <c r="BG742" s="100">
        <f t="shared" si="41"/>
        <v>0</v>
      </c>
      <c r="BH742" s="100">
        <f t="shared" si="42"/>
        <v>0</v>
      </c>
      <c r="BI742" s="100">
        <f t="shared" si="43"/>
        <v>0</v>
      </c>
      <c r="BJ742" s="18" t="s">
        <v>93</v>
      </c>
      <c r="BK742" s="100">
        <f t="shared" si="44"/>
        <v>0</v>
      </c>
      <c r="BL742" s="18" t="s">
        <v>316</v>
      </c>
      <c r="BM742" s="183" t="s">
        <v>995</v>
      </c>
    </row>
    <row r="743" spans="1:65" s="2" customFormat="1" ht="21.75" customHeight="1">
      <c r="A743" s="35"/>
      <c r="B743" s="139"/>
      <c r="C743" s="171" t="s">
        <v>996</v>
      </c>
      <c r="D743" s="171" t="s">
        <v>160</v>
      </c>
      <c r="E743" s="172" t="s">
        <v>997</v>
      </c>
      <c r="F743" s="173" t="s">
        <v>998</v>
      </c>
      <c r="G743" s="174" t="s">
        <v>319</v>
      </c>
      <c r="H743" s="175">
        <v>8</v>
      </c>
      <c r="I743" s="176"/>
      <c r="J743" s="177">
        <f t="shared" si="35"/>
        <v>0</v>
      </c>
      <c r="K743" s="178"/>
      <c r="L743" s="36"/>
      <c r="M743" s="179" t="s">
        <v>1</v>
      </c>
      <c r="N743" s="180" t="s">
        <v>38</v>
      </c>
      <c r="O743" s="64"/>
      <c r="P743" s="181">
        <f t="shared" si="36"/>
        <v>0</v>
      </c>
      <c r="Q743" s="181">
        <v>0</v>
      </c>
      <c r="R743" s="181">
        <f t="shared" si="37"/>
        <v>0</v>
      </c>
      <c r="S743" s="181">
        <v>0</v>
      </c>
      <c r="T743" s="182">
        <f t="shared" si="38"/>
        <v>0</v>
      </c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R743" s="183" t="s">
        <v>316</v>
      </c>
      <c r="AT743" s="183" t="s">
        <v>160</v>
      </c>
      <c r="AU743" s="183" t="s">
        <v>80</v>
      </c>
      <c r="AY743" s="18" t="s">
        <v>157</v>
      </c>
      <c r="BE743" s="100">
        <f t="shared" si="39"/>
        <v>0</v>
      </c>
      <c r="BF743" s="100">
        <f t="shared" si="40"/>
        <v>0</v>
      </c>
      <c r="BG743" s="100">
        <f t="shared" si="41"/>
        <v>0</v>
      </c>
      <c r="BH743" s="100">
        <f t="shared" si="42"/>
        <v>0</v>
      </c>
      <c r="BI743" s="100">
        <f t="shared" si="43"/>
        <v>0</v>
      </c>
      <c r="BJ743" s="18" t="s">
        <v>93</v>
      </c>
      <c r="BK743" s="100">
        <f t="shared" si="44"/>
        <v>0</v>
      </c>
      <c r="BL743" s="18" t="s">
        <v>316</v>
      </c>
      <c r="BM743" s="183" t="s">
        <v>999</v>
      </c>
    </row>
    <row r="744" spans="1:65" s="2" customFormat="1" ht="21.75" customHeight="1">
      <c r="A744" s="35"/>
      <c r="B744" s="139"/>
      <c r="C744" s="171" t="s">
        <v>1000</v>
      </c>
      <c r="D744" s="171" t="s">
        <v>160</v>
      </c>
      <c r="E744" s="172" t="s">
        <v>1001</v>
      </c>
      <c r="F744" s="173" t="s">
        <v>1002</v>
      </c>
      <c r="G744" s="174" t="s">
        <v>319</v>
      </c>
      <c r="H744" s="175">
        <v>2</v>
      </c>
      <c r="I744" s="176"/>
      <c r="J744" s="177">
        <f t="shared" si="35"/>
        <v>0</v>
      </c>
      <c r="K744" s="178"/>
      <c r="L744" s="36"/>
      <c r="M744" s="179" t="s">
        <v>1</v>
      </c>
      <c r="N744" s="180" t="s">
        <v>38</v>
      </c>
      <c r="O744" s="64"/>
      <c r="P744" s="181">
        <f t="shared" si="36"/>
        <v>0</v>
      </c>
      <c r="Q744" s="181">
        <v>0</v>
      </c>
      <c r="R744" s="181">
        <f t="shared" si="37"/>
        <v>0</v>
      </c>
      <c r="S744" s="181">
        <v>0</v>
      </c>
      <c r="T744" s="182">
        <f t="shared" si="38"/>
        <v>0</v>
      </c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R744" s="183" t="s">
        <v>316</v>
      </c>
      <c r="AT744" s="183" t="s">
        <v>160</v>
      </c>
      <c r="AU744" s="183" t="s">
        <v>80</v>
      </c>
      <c r="AY744" s="18" t="s">
        <v>157</v>
      </c>
      <c r="BE744" s="100">
        <f t="shared" si="39"/>
        <v>0</v>
      </c>
      <c r="BF744" s="100">
        <f t="shared" si="40"/>
        <v>0</v>
      </c>
      <c r="BG744" s="100">
        <f t="shared" si="41"/>
        <v>0</v>
      </c>
      <c r="BH744" s="100">
        <f t="shared" si="42"/>
        <v>0</v>
      </c>
      <c r="BI744" s="100">
        <f t="shared" si="43"/>
        <v>0</v>
      </c>
      <c r="BJ744" s="18" t="s">
        <v>93</v>
      </c>
      <c r="BK744" s="100">
        <f t="shared" si="44"/>
        <v>0</v>
      </c>
      <c r="BL744" s="18" t="s">
        <v>316</v>
      </c>
      <c r="BM744" s="183" t="s">
        <v>1003</v>
      </c>
    </row>
    <row r="745" spans="1:65" s="2" customFormat="1" ht="21.75" customHeight="1">
      <c r="A745" s="35"/>
      <c r="B745" s="139"/>
      <c r="C745" s="171" t="s">
        <v>1004</v>
      </c>
      <c r="D745" s="171" t="s">
        <v>160</v>
      </c>
      <c r="E745" s="172" t="s">
        <v>1005</v>
      </c>
      <c r="F745" s="173" t="s">
        <v>1006</v>
      </c>
      <c r="G745" s="174" t="s">
        <v>319</v>
      </c>
      <c r="H745" s="175">
        <v>2</v>
      </c>
      <c r="I745" s="176"/>
      <c r="J745" s="177">
        <f t="shared" si="35"/>
        <v>0</v>
      </c>
      <c r="K745" s="178"/>
      <c r="L745" s="36"/>
      <c r="M745" s="179" t="s">
        <v>1</v>
      </c>
      <c r="N745" s="180" t="s">
        <v>38</v>
      </c>
      <c r="O745" s="64"/>
      <c r="P745" s="181">
        <f t="shared" si="36"/>
        <v>0</v>
      </c>
      <c r="Q745" s="181">
        <v>0</v>
      </c>
      <c r="R745" s="181">
        <f t="shared" si="37"/>
        <v>0</v>
      </c>
      <c r="S745" s="181">
        <v>0</v>
      </c>
      <c r="T745" s="182">
        <f t="shared" si="38"/>
        <v>0</v>
      </c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R745" s="183" t="s">
        <v>316</v>
      </c>
      <c r="AT745" s="183" t="s">
        <v>160</v>
      </c>
      <c r="AU745" s="183" t="s">
        <v>80</v>
      </c>
      <c r="AY745" s="18" t="s">
        <v>157</v>
      </c>
      <c r="BE745" s="100">
        <f t="shared" si="39"/>
        <v>0</v>
      </c>
      <c r="BF745" s="100">
        <f t="shared" si="40"/>
        <v>0</v>
      </c>
      <c r="BG745" s="100">
        <f t="shared" si="41"/>
        <v>0</v>
      </c>
      <c r="BH745" s="100">
        <f t="shared" si="42"/>
        <v>0</v>
      </c>
      <c r="BI745" s="100">
        <f t="shared" si="43"/>
        <v>0</v>
      </c>
      <c r="BJ745" s="18" t="s">
        <v>93</v>
      </c>
      <c r="BK745" s="100">
        <f t="shared" si="44"/>
        <v>0</v>
      </c>
      <c r="BL745" s="18" t="s">
        <v>316</v>
      </c>
      <c r="BM745" s="183" t="s">
        <v>1007</v>
      </c>
    </row>
    <row r="746" spans="1:65" s="2" customFormat="1" ht="21.75" customHeight="1">
      <c r="A746" s="35"/>
      <c r="B746" s="139"/>
      <c r="C746" s="171" t="s">
        <v>1008</v>
      </c>
      <c r="D746" s="171" t="s">
        <v>160</v>
      </c>
      <c r="E746" s="172" t="s">
        <v>1009</v>
      </c>
      <c r="F746" s="173" t="s">
        <v>1010</v>
      </c>
      <c r="G746" s="174" t="s">
        <v>319</v>
      </c>
      <c r="H746" s="175">
        <v>2</v>
      </c>
      <c r="I746" s="176"/>
      <c r="J746" s="177">
        <f t="shared" si="35"/>
        <v>0</v>
      </c>
      <c r="K746" s="178"/>
      <c r="L746" s="36"/>
      <c r="M746" s="179" t="s">
        <v>1</v>
      </c>
      <c r="N746" s="180" t="s">
        <v>38</v>
      </c>
      <c r="O746" s="64"/>
      <c r="P746" s="181">
        <f t="shared" si="36"/>
        <v>0</v>
      </c>
      <c r="Q746" s="181">
        <v>0</v>
      </c>
      <c r="R746" s="181">
        <f t="shared" si="37"/>
        <v>0</v>
      </c>
      <c r="S746" s="181">
        <v>0</v>
      </c>
      <c r="T746" s="182">
        <f t="shared" si="38"/>
        <v>0</v>
      </c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R746" s="183" t="s">
        <v>316</v>
      </c>
      <c r="AT746" s="183" t="s">
        <v>160</v>
      </c>
      <c r="AU746" s="183" t="s">
        <v>80</v>
      </c>
      <c r="AY746" s="18" t="s">
        <v>157</v>
      </c>
      <c r="BE746" s="100">
        <f t="shared" si="39"/>
        <v>0</v>
      </c>
      <c r="BF746" s="100">
        <f t="shared" si="40"/>
        <v>0</v>
      </c>
      <c r="BG746" s="100">
        <f t="shared" si="41"/>
        <v>0</v>
      </c>
      <c r="BH746" s="100">
        <f t="shared" si="42"/>
        <v>0</v>
      </c>
      <c r="BI746" s="100">
        <f t="shared" si="43"/>
        <v>0</v>
      </c>
      <c r="BJ746" s="18" t="s">
        <v>93</v>
      </c>
      <c r="BK746" s="100">
        <f t="shared" si="44"/>
        <v>0</v>
      </c>
      <c r="BL746" s="18" t="s">
        <v>316</v>
      </c>
      <c r="BM746" s="183" t="s">
        <v>1011</v>
      </c>
    </row>
    <row r="747" spans="1:65" s="2" customFormat="1" ht="16.5" customHeight="1">
      <c r="A747" s="35"/>
      <c r="B747" s="139"/>
      <c r="C747" s="171" t="s">
        <v>1012</v>
      </c>
      <c r="D747" s="171" t="s">
        <v>160</v>
      </c>
      <c r="E747" s="172" t="s">
        <v>1013</v>
      </c>
      <c r="F747" s="173" t="s">
        <v>1014</v>
      </c>
      <c r="G747" s="174" t="s">
        <v>319</v>
      </c>
      <c r="H747" s="175">
        <v>4</v>
      </c>
      <c r="I747" s="176"/>
      <c r="J747" s="177">
        <f t="shared" si="35"/>
        <v>0</v>
      </c>
      <c r="K747" s="178"/>
      <c r="L747" s="36"/>
      <c r="M747" s="179" t="s">
        <v>1</v>
      </c>
      <c r="N747" s="180" t="s">
        <v>38</v>
      </c>
      <c r="O747" s="64"/>
      <c r="P747" s="181">
        <f t="shared" si="36"/>
        <v>0</v>
      </c>
      <c r="Q747" s="181">
        <v>0</v>
      </c>
      <c r="R747" s="181">
        <f t="shared" si="37"/>
        <v>0</v>
      </c>
      <c r="S747" s="181">
        <v>0</v>
      </c>
      <c r="T747" s="182">
        <f t="shared" si="38"/>
        <v>0</v>
      </c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R747" s="183" t="s">
        <v>316</v>
      </c>
      <c r="AT747" s="183" t="s">
        <v>160</v>
      </c>
      <c r="AU747" s="183" t="s">
        <v>80</v>
      </c>
      <c r="AY747" s="18" t="s">
        <v>157</v>
      </c>
      <c r="BE747" s="100">
        <f t="shared" si="39"/>
        <v>0</v>
      </c>
      <c r="BF747" s="100">
        <f t="shared" si="40"/>
        <v>0</v>
      </c>
      <c r="BG747" s="100">
        <f t="shared" si="41"/>
        <v>0</v>
      </c>
      <c r="BH747" s="100">
        <f t="shared" si="42"/>
        <v>0</v>
      </c>
      <c r="BI747" s="100">
        <f t="shared" si="43"/>
        <v>0</v>
      </c>
      <c r="BJ747" s="18" t="s">
        <v>93</v>
      </c>
      <c r="BK747" s="100">
        <f t="shared" si="44"/>
        <v>0</v>
      </c>
      <c r="BL747" s="18" t="s">
        <v>316</v>
      </c>
      <c r="BM747" s="183" t="s">
        <v>1015</v>
      </c>
    </row>
    <row r="748" spans="1:65" s="2" customFormat="1" ht="16.5" customHeight="1">
      <c r="A748" s="35"/>
      <c r="B748" s="139"/>
      <c r="C748" s="171" t="s">
        <v>1016</v>
      </c>
      <c r="D748" s="171" t="s">
        <v>160</v>
      </c>
      <c r="E748" s="172" t="s">
        <v>1017</v>
      </c>
      <c r="F748" s="173" t="s">
        <v>1018</v>
      </c>
      <c r="G748" s="174" t="s">
        <v>319</v>
      </c>
      <c r="H748" s="175">
        <v>4</v>
      </c>
      <c r="I748" s="176"/>
      <c r="J748" s="177">
        <f t="shared" si="35"/>
        <v>0</v>
      </c>
      <c r="K748" s="178"/>
      <c r="L748" s="36"/>
      <c r="M748" s="179" t="s">
        <v>1</v>
      </c>
      <c r="N748" s="180" t="s">
        <v>38</v>
      </c>
      <c r="O748" s="64"/>
      <c r="P748" s="181">
        <f t="shared" si="36"/>
        <v>0</v>
      </c>
      <c r="Q748" s="181">
        <v>0</v>
      </c>
      <c r="R748" s="181">
        <f t="shared" si="37"/>
        <v>0</v>
      </c>
      <c r="S748" s="181">
        <v>0</v>
      </c>
      <c r="T748" s="182">
        <f t="shared" si="38"/>
        <v>0</v>
      </c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R748" s="183" t="s">
        <v>316</v>
      </c>
      <c r="AT748" s="183" t="s">
        <v>160</v>
      </c>
      <c r="AU748" s="183" t="s">
        <v>80</v>
      </c>
      <c r="AY748" s="18" t="s">
        <v>157</v>
      </c>
      <c r="BE748" s="100">
        <f t="shared" si="39"/>
        <v>0</v>
      </c>
      <c r="BF748" s="100">
        <f t="shared" si="40"/>
        <v>0</v>
      </c>
      <c r="BG748" s="100">
        <f t="shared" si="41"/>
        <v>0</v>
      </c>
      <c r="BH748" s="100">
        <f t="shared" si="42"/>
        <v>0</v>
      </c>
      <c r="BI748" s="100">
        <f t="shared" si="43"/>
        <v>0</v>
      </c>
      <c r="BJ748" s="18" t="s">
        <v>93</v>
      </c>
      <c r="BK748" s="100">
        <f t="shared" si="44"/>
        <v>0</v>
      </c>
      <c r="BL748" s="18" t="s">
        <v>316</v>
      </c>
      <c r="BM748" s="183" t="s">
        <v>1019</v>
      </c>
    </row>
    <row r="749" spans="1:65" s="2" customFormat="1" ht="33" customHeight="1">
      <c r="A749" s="35"/>
      <c r="B749" s="139"/>
      <c r="C749" s="171" t="s">
        <v>1020</v>
      </c>
      <c r="D749" s="171" t="s">
        <v>160</v>
      </c>
      <c r="E749" s="172" t="s">
        <v>1021</v>
      </c>
      <c r="F749" s="173" t="s">
        <v>1022</v>
      </c>
      <c r="G749" s="174" t="s">
        <v>319</v>
      </c>
      <c r="H749" s="175">
        <v>2</v>
      </c>
      <c r="I749" s="176"/>
      <c r="J749" s="177">
        <f t="shared" si="35"/>
        <v>0</v>
      </c>
      <c r="K749" s="178"/>
      <c r="L749" s="36"/>
      <c r="M749" s="179" t="s">
        <v>1</v>
      </c>
      <c r="N749" s="180" t="s">
        <v>38</v>
      </c>
      <c r="O749" s="64"/>
      <c r="P749" s="181">
        <f t="shared" si="36"/>
        <v>0</v>
      </c>
      <c r="Q749" s="181">
        <v>0</v>
      </c>
      <c r="R749" s="181">
        <f t="shared" si="37"/>
        <v>0</v>
      </c>
      <c r="S749" s="181">
        <v>0</v>
      </c>
      <c r="T749" s="182">
        <f t="shared" si="38"/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183" t="s">
        <v>316</v>
      </c>
      <c r="AT749" s="183" t="s">
        <v>160</v>
      </c>
      <c r="AU749" s="183" t="s">
        <v>80</v>
      </c>
      <c r="AY749" s="18" t="s">
        <v>157</v>
      </c>
      <c r="BE749" s="100">
        <f t="shared" si="39"/>
        <v>0</v>
      </c>
      <c r="BF749" s="100">
        <f t="shared" si="40"/>
        <v>0</v>
      </c>
      <c r="BG749" s="100">
        <f t="shared" si="41"/>
        <v>0</v>
      </c>
      <c r="BH749" s="100">
        <f t="shared" si="42"/>
        <v>0</v>
      </c>
      <c r="BI749" s="100">
        <f t="shared" si="43"/>
        <v>0</v>
      </c>
      <c r="BJ749" s="18" t="s">
        <v>93</v>
      </c>
      <c r="BK749" s="100">
        <f t="shared" si="44"/>
        <v>0</v>
      </c>
      <c r="BL749" s="18" t="s">
        <v>316</v>
      </c>
      <c r="BM749" s="183" t="s">
        <v>1023</v>
      </c>
    </row>
    <row r="750" spans="1:65" s="2" customFormat="1" ht="16.5" customHeight="1">
      <c r="A750" s="35"/>
      <c r="B750" s="139"/>
      <c r="C750" s="171" t="s">
        <v>1024</v>
      </c>
      <c r="D750" s="171" t="s">
        <v>160</v>
      </c>
      <c r="E750" s="172" t="s">
        <v>1025</v>
      </c>
      <c r="F750" s="173" t="s">
        <v>1026</v>
      </c>
      <c r="G750" s="174" t="s">
        <v>319</v>
      </c>
      <c r="H750" s="175">
        <v>3</v>
      </c>
      <c r="I750" s="176"/>
      <c r="J750" s="177">
        <f t="shared" si="35"/>
        <v>0</v>
      </c>
      <c r="K750" s="178"/>
      <c r="L750" s="36"/>
      <c r="M750" s="179" t="s">
        <v>1</v>
      </c>
      <c r="N750" s="180" t="s">
        <v>38</v>
      </c>
      <c r="O750" s="64"/>
      <c r="P750" s="181">
        <f t="shared" si="36"/>
        <v>0</v>
      </c>
      <c r="Q750" s="181">
        <v>0</v>
      </c>
      <c r="R750" s="181">
        <f t="shared" si="37"/>
        <v>0</v>
      </c>
      <c r="S750" s="181">
        <v>0</v>
      </c>
      <c r="T750" s="182">
        <f t="shared" si="38"/>
        <v>0</v>
      </c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R750" s="183" t="s">
        <v>316</v>
      </c>
      <c r="AT750" s="183" t="s">
        <v>160</v>
      </c>
      <c r="AU750" s="183" t="s">
        <v>80</v>
      </c>
      <c r="AY750" s="18" t="s">
        <v>157</v>
      </c>
      <c r="BE750" s="100">
        <f t="shared" si="39"/>
        <v>0</v>
      </c>
      <c r="BF750" s="100">
        <f t="shared" si="40"/>
        <v>0</v>
      </c>
      <c r="BG750" s="100">
        <f t="shared" si="41"/>
        <v>0</v>
      </c>
      <c r="BH750" s="100">
        <f t="shared" si="42"/>
        <v>0</v>
      </c>
      <c r="BI750" s="100">
        <f t="shared" si="43"/>
        <v>0</v>
      </c>
      <c r="BJ750" s="18" t="s">
        <v>93</v>
      </c>
      <c r="BK750" s="100">
        <f t="shared" si="44"/>
        <v>0</v>
      </c>
      <c r="BL750" s="18" t="s">
        <v>316</v>
      </c>
      <c r="BM750" s="183" t="s">
        <v>1027</v>
      </c>
    </row>
    <row r="751" spans="1:65" s="2" customFormat="1" ht="16.5" customHeight="1">
      <c r="A751" s="35"/>
      <c r="B751" s="139"/>
      <c r="C751" s="171" t="s">
        <v>1028</v>
      </c>
      <c r="D751" s="171" t="s">
        <v>160</v>
      </c>
      <c r="E751" s="172" t="s">
        <v>1029</v>
      </c>
      <c r="F751" s="173" t="s">
        <v>1030</v>
      </c>
      <c r="G751" s="174" t="s">
        <v>319</v>
      </c>
      <c r="H751" s="175">
        <v>5</v>
      </c>
      <c r="I751" s="176"/>
      <c r="J751" s="177">
        <f t="shared" si="35"/>
        <v>0</v>
      </c>
      <c r="K751" s="178"/>
      <c r="L751" s="36"/>
      <c r="M751" s="179" t="s">
        <v>1</v>
      </c>
      <c r="N751" s="180" t="s">
        <v>38</v>
      </c>
      <c r="O751" s="64"/>
      <c r="P751" s="181">
        <f t="shared" si="36"/>
        <v>0</v>
      </c>
      <c r="Q751" s="181">
        <v>0</v>
      </c>
      <c r="R751" s="181">
        <f t="shared" si="37"/>
        <v>0</v>
      </c>
      <c r="S751" s="181">
        <v>0</v>
      </c>
      <c r="T751" s="182">
        <f t="shared" si="38"/>
        <v>0</v>
      </c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R751" s="183" t="s">
        <v>316</v>
      </c>
      <c r="AT751" s="183" t="s">
        <v>160</v>
      </c>
      <c r="AU751" s="183" t="s">
        <v>80</v>
      </c>
      <c r="AY751" s="18" t="s">
        <v>157</v>
      </c>
      <c r="BE751" s="100">
        <f t="shared" si="39"/>
        <v>0</v>
      </c>
      <c r="BF751" s="100">
        <f t="shared" si="40"/>
        <v>0</v>
      </c>
      <c r="BG751" s="100">
        <f t="shared" si="41"/>
        <v>0</v>
      </c>
      <c r="BH751" s="100">
        <f t="shared" si="42"/>
        <v>0</v>
      </c>
      <c r="BI751" s="100">
        <f t="shared" si="43"/>
        <v>0</v>
      </c>
      <c r="BJ751" s="18" t="s">
        <v>93</v>
      </c>
      <c r="BK751" s="100">
        <f t="shared" si="44"/>
        <v>0</v>
      </c>
      <c r="BL751" s="18" t="s">
        <v>316</v>
      </c>
      <c r="BM751" s="183" t="s">
        <v>1031</v>
      </c>
    </row>
    <row r="752" spans="1:65" s="2" customFormat="1" ht="16.5" customHeight="1">
      <c r="A752" s="35"/>
      <c r="B752" s="139"/>
      <c r="C752" s="171" t="s">
        <v>1032</v>
      </c>
      <c r="D752" s="171" t="s">
        <v>160</v>
      </c>
      <c r="E752" s="172" t="s">
        <v>1033</v>
      </c>
      <c r="F752" s="173" t="s">
        <v>1034</v>
      </c>
      <c r="G752" s="174" t="s">
        <v>319</v>
      </c>
      <c r="H752" s="175">
        <v>6</v>
      </c>
      <c r="I752" s="176"/>
      <c r="J752" s="177">
        <f t="shared" si="35"/>
        <v>0</v>
      </c>
      <c r="K752" s="178"/>
      <c r="L752" s="36"/>
      <c r="M752" s="179" t="s">
        <v>1</v>
      </c>
      <c r="N752" s="180" t="s">
        <v>38</v>
      </c>
      <c r="O752" s="64"/>
      <c r="P752" s="181">
        <f t="shared" si="36"/>
        <v>0</v>
      </c>
      <c r="Q752" s="181">
        <v>0</v>
      </c>
      <c r="R752" s="181">
        <f t="shared" si="37"/>
        <v>0</v>
      </c>
      <c r="S752" s="181">
        <v>0</v>
      </c>
      <c r="T752" s="182">
        <f t="shared" si="38"/>
        <v>0</v>
      </c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R752" s="183" t="s">
        <v>316</v>
      </c>
      <c r="AT752" s="183" t="s">
        <v>160</v>
      </c>
      <c r="AU752" s="183" t="s">
        <v>80</v>
      </c>
      <c r="AY752" s="18" t="s">
        <v>157</v>
      </c>
      <c r="BE752" s="100">
        <f t="shared" si="39"/>
        <v>0</v>
      </c>
      <c r="BF752" s="100">
        <f t="shared" si="40"/>
        <v>0</v>
      </c>
      <c r="BG752" s="100">
        <f t="shared" si="41"/>
        <v>0</v>
      </c>
      <c r="BH752" s="100">
        <f t="shared" si="42"/>
        <v>0</v>
      </c>
      <c r="BI752" s="100">
        <f t="shared" si="43"/>
        <v>0</v>
      </c>
      <c r="BJ752" s="18" t="s">
        <v>93</v>
      </c>
      <c r="BK752" s="100">
        <f t="shared" si="44"/>
        <v>0</v>
      </c>
      <c r="BL752" s="18" t="s">
        <v>316</v>
      </c>
      <c r="BM752" s="183" t="s">
        <v>1035</v>
      </c>
    </row>
    <row r="753" spans="1:65" s="2" customFormat="1" ht="16.5" customHeight="1">
      <c r="A753" s="35"/>
      <c r="B753" s="139"/>
      <c r="C753" s="171" t="s">
        <v>1036</v>
      </c>
      <c r="D753" s="171" t="s">
        <v>160</v>
      </c>
      <c r="E753" s="172" t="s">
        <v>1037</v>
      </c>
      <c r="F753" s="173" t="s">
        <v>1038</v>
      </c>
      <c r="G753" s="174" t="s">
        <v>319</v>
      </c>
      <c r="H753" s="175">
        <v>10</v>
      </c>
      <c r="I753" s="176"/>
      <c r="J753" s="177">
        <f t="shared" si="35"/>
        <v>0</v>
      </c>
      <c r="K753" s="178"/>
      <c r="L753" s="36"/>
      <c r="M753" s="179" t="s">
        <v>1</v>
      </c>
      <c r="N753" s="180" t="s">
        <v>38</v>
      </c>
      <c r="O753" s="64"/>
      <c r="P753" s="181">
        <f t="shared" si="36"/>
        <v>0</v>
      </c>
      <c r="Q753" s="181">
        <v>0</v>
      </c>
      <c r="R753" s="181">
        <f t="shared" si="37"/>
        <v>0</v>
      </c>
      <c r="S753" s="181">
        <v>0</v>
      </c>
      <c r="T753" s="182">
        <f t="shared" si="38"/>
        <v>0</v>
      </c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R753" s="183" t="s">
        <v>316</v>
      </c>
      <c r="AT753" s="183" t="s">
        <v>160</v>
      </c>
      <c r="AU753" s="183" t="s">
        <v>80</v>
      </c>
      <c r="AY753" s="18" t="s">
        <v>157</v>
      </c>
      <c r="BE753" s="100">
        <f t="shared" si="39"/>
        <v>0</v>
      </c>
      <c r="BF753" s="100">
        <f t="shared" si="40"/>
        <v>0</v>
      </c>
      <c r="BG753" s="100">
        <f t="shared" si="41"/>
        <v>0</v>
      </c>
      <c r="BH753" s="100">
        <f t="shared" si="42"/>
        <v>0</v>
      </c>
      <c r="BI753" s="100">
        <f t="shared" si="43"/>
        <v>0</v>
      </c>
      <c r="BJ753" s="18" t="s">
        <v>93</v>
      </c>
      <c r="BK753" s="100">
        <f t="shared" si="44"/>
        <v>0</v>
      </c>
      <c r="BL753" s="18" t="s">
        <v>316</v>
      </c>
      <c r="BM753" s="183" t="s">
        <v>1039</v>
      </c>
    </row>
    <row r="754" spans="1:65" s="2" customFormat="1" ht="16.5" customHeight="1">
      <c r="A754" s="35"/>
      <c r="B754" s="139"/>
      <c r="C754" s="171" t="s">
        <v>1040</v>
      </c>
      <c r="D754" s="171" t="s">
        <v>160</v>
      </c>
      <c r="E754" s="172" t="s">
        <v>1041</v>
      </c>
      <c r="F754" s="173" t="s">
        <v>1042</v>
      </c>
      <c r="G754" s="174" t="s">
        <v>331</v>
      </c>
      <c r="H754" s="175">
        <v>32</v>
      </c>
      <c r="I754" s="176"/>
      <c r="J754" s="177">
        <f t="shared" si="35"/>
        <v>0</v>
      </c>
      <c r="K754" s="178"/>
      <c r="L754" s="36"/>
      <c r="M754" s="179" t="s">
        <v>1</v>
      </c>
      <c r="N754" s="180" t="s">
        <v>38</v>
      </c>
      <c r="O754" s="64"/>
      <c r="P754" s="181">
        <f t="shared" si="36"/>
        <v>0</v>
      </c>
      <c r="Q754" s="181">
        <v>0</v>
      </c>
      <c r="R754" s="181">
        <f t="shared" si="37"/>
        <v>0</v>
      </c>
      <c r="S754" s="181">
        <v>0</v>
      </c>
      <c r="T754" s="182">
        <f t="shared" si="38"/>
        <v>0</v>
      </c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R754" s="183" t="s">
        <v>316</v>
      </c>
      <c r="AT754" s="183" t="s">
        <v>160</v>
      </c>
      <c r="AU754" s="183" t="s">
        <v>80</v>
      </c>
      <c r="AY754" s="18" t="s">
        <v>157</v>
      </c>
      <c r="BE754" s="100">
        <f t="shared" si="39"/>
        <v>0</v>
      </c>
      <c r="BF754" s="100">
        <f t="shared" si="40"/>
        <v>0</v>
      </c>
      <c r="BG754" s="100">
        <f t="shared" si="41"/>
        <v>0</v>
      </c>
      <c r="BH754" s="100">
        <f t="shared" si="42"/>
        <v>0</v>
      </c>
      <c r="BI754" s="100">
        <f t="shared" si="43"/>
        <v>0</v>
      </c>
      <c r="BJ754" s="18" t="s">
        <v>93</v>
      </c>
      <c r="BK754" s="100">
        <f t="shared" si="44"/>
        <v>0</v>
      </c>
      <c r="BL754" s="18" t="s">
        <v>316</v>
      </c>
      <c r="BM754" s="183" t="s">
        <v>1043</v>
      </c>
    </row>
    <row r="755" spans="1:65" s="2" customFormat="1" ht="16.5" customHeight="1">
      <c r="A755" s="35"/>
      <c r="B755" s="139"/>
      <c r="C755" s="171" t="s">
        <v>1044</v>
      </c>
      <c r="D755" s="171" t="s">
        <v>160</v>
      </c>
      <c r="E755" s="172" t="s">
        <v>1045</v>
      </c>
      <c r="F755" s="173" t="s">
        <v>1046</v>
      </c>
      <c r="G755" s="174" t="s">
        <v>331</v>
      </c>
      <c r="H755" s="175">
        <v>48</v>
      </c>
      <c r="I755" s="176"/>
      <c r="J755" s="177">
        <f t="shared" si="35"/>
        <v>0</v>
      </c>
      <c r="K755" s="178"/>
      <c r="L755" s="36"/>
      <c r="M755" s="179" t="s">
        <v>1</v>
      </c>
      <c r="N755" s="180" t="s">
        <v>38</v>
      </c>
      <c r="O755" s="64"/>
      <c r="P755" s="181">
        <f t="shared" si="36"/>
        <v>0</v>
      </c>
      <c r="Q755" s="181">
        <v>0</v>
      </c>
      <c r="R755" s="181">
        <f t="shared" si="37"/>
        <v>0</v>
      </c>
      <c r="S755" s="181">
        <v>0</v>
      </c>
      <c r="T755" s="182">
        <f t="shared" si="38"/>
        <v>0</v>
      </c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R755" s="183" t="s">
        <v>316</v>
      </c>
      <c r="AT755" s="183" t="s">
        <v>160</v>
      </c>
      <c r="AU755" s="183" t="s">
        <v>80</v>
      </c>
      <c r="AY755" s="18" t="s">
        <v>157</v>
      </c>
      <c r="BE755" s="100">
        <f t="shared" si="39"/>
        <v>0</v>
      </c>
      <c r="BF755" s="100">
        <f t="shared" si="40"/>
        <v>0</v>
      </c>
      <c r="BG755" s="100">
        <f t="shared" si="41"/>
        <v>0</v>
      </c>
      <c r="BH755" s="100">
        <f t="shared" si="42"/>
        <v>0</v>
      </c>
      <c r="BI755" s="100">
        <f t="shared" si="43"/>
        <v>0</v>
      </c>
      <c r="BJ755" s="18" t="s">
        <v>93</v>
      </c>
      <c r="BK755" s="100">
        <f t="shared" si="44"/>
        <v>0</v>
      </c>
      <c r="BL755" s="18" t="s">
        <v>316</v>
      </c>
      <c r="BM755" s="183" t="s">
        <v>1047</v>
      </c>
    </row>
    <row r="756" spans="1:65" s="2" customFormat="1" ht="16.5" customHeight="1">
      <c r="A756" s="35"/>
      <c r="B756" s="139"/>
      <c r="C756" s="171" t="s">
        <v>1048</v>
      </c>
      <c r="D756" s="171" t="s">
        <v>160</v>
      </c>
      <c r="E756" s="172" t="s">
        <v>1049</v>
      </c>
      <c r="F756" s="173" t="s">
        <v>1050</v>
      </c>
      <c r="G756" s="174" t="s">
        <v>319</v>
      </c>
      <c r="H756" s="175">
        <v>1</v>
      </c>
      <c r="I756" s="176"/>
      <c r="J756" s="177">
        <f t="shared" si="35"/>
        <v>0</v>
      </c>
      <c r="K756" s="178"/>
      <c r="L756" s="36"/>
      <c r="M756" s="179" t="s">
        <v>1</v>
      </c>
      <c r="N756" s="180" t="s">
        <v>38</v>
      </c>
      <c r="O756" s="64"/>
      <c r="P756" s="181">
        <f t="shared" si="36"/>
        <v>0</v>
      </c>
      <c r="Q756" s="181">
        <v>0</v>
      </c>
      <c r="R756" s="181">
        <f t="shared" si="37"/>
        <v>0</v>
      </c>
      <c r="S756" s="181">
        <v>0</v>
      </c>
      <c r="T756" s="182">
        <f t="shared" si="38"/>
        <v>0</v>
      </c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R756" s="183" t="s">
        <v>316</v>
      </c>
      <c r="AT756" s="183" t="s">
        <v>160</v>
      </c>
      <c r="AU756" s="183" t="s">
        <v>80</v>
      </c>
      <c r="AY756" s="18" t="s">
        <v>157</v>
      </c>
      <c r="BE756" s="100">
        <f t="shared" si="39"/>
        <v>0</v>
      </c>
      <c r="BF756" s="100">
        <f t="shared" si="40"/>
        <v>0</v>
      </c>
      <c r="BG756" s="100">
        <f t="shared" si="41"/>
        <v>0</v>
      </c>
      <c r="BH756" s="100">
        <f t="shared" si="42"/>
        <v>0</v>
      </c>
      <c r="BI756" s="100">
        <f t="shared" si="43"/>
        <v>0</v>
      </c>
      <c r="BJ756" s="18" t="s">
        <v>93</v>
      </c>
      <c r="BK756" s="100">
        <f t="shared" si="44"/>
        <v>0</v>
      </c>
      <c r="BL756" s="18" t="s">
        <v>316</v>
      </c>
      <c r="BM756" s="183" t="s">
        <v>1051</v>
      </c>
    </row>
    <row r="757" spans="1:65" s="2" customFormat="1" ht="16.5" customHeight="1">
      <c r="A757" s="35"/>
      <c r="B757" s="139"/>
      <c r="C757" s="171" t="s">
        <v>1052</v>
      </c>
      <c r="D757" s="171" t="s">
        <v>160</v>
      </c>
      <c r="E757" s="172" t="s">
        <v>1053</v>
      </c>
      <c r="F757" s="173" t="s">
        <v>1054</v>
      </c>
      <c r="G757" s="174" t="s">
        <v>1055</v>
      </c>
      <c r="H757" s="175">
        <v>6</v>
      </c>
      <c r="I757" s="176"/>
      <c r="J757" s="177">
        <f t="shared" si="35"/>
        <v>0</v>
      </c>
      <c r="K757" s="178"/>
      <c r="L757" s="36"/>
      <c r="M757" s="179" t="s">
        <v>1</v>
      </c>
      <c r="N757" s="180" t="s">
        <v>38</v>
      </c>
      <c r="O757" s="64"/>
      <c r="P757" s="181">
        <f t="shared" si="36"/>
        <v>0</v>
      </c>
      <c r="Q757" s="181">
        <v>0</v>
      </c>
      <c r="R757" s="181">
        <f t="shared" si="37"/>
        <v>0</v>
      </c>
      <c r="S757" s="181">
        <v>0</v>
      </c>
      <c r="T757" s="182">
        <f t="shared" si="38"/>
        <v>0</v>
      </c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R757" s="183" t="s">
        <v>316</v>
      </c>
      <c r="AT757" s="183" t="s">
        <v>160</v>
      </c>
      <c r="AU757" s="183" t="s">
        <v>80</v>
      </c>
      <c r="AY757" s="18" t="s">
        <v>157</v>
      </c>
      <c r="BE757" s="100">
        <f t="shared" si="39"/>
        <v>0</v>
      </c>
      <c r="BF757" s="100">
        <f t="shared" si="40"/>
        <v>0</v>
      </c>
      <c r="BG757" s="100">
        <f t="shared" si="41"/>
        <v>0</v>
      </c>
      <c r="BH757" s="100">
        <f t="shared" si="42"/>
        <v>0</v>
      </c>
      <c r="BI757" s="100">
        <f t="shared" si="43"/>
        <v>0</v>
      </c>
      <c r="BJ757" s="18" t="s">
        <v>93</v>
      </c>
      <c r="BK757" s="100">
        <f t="shared" si="44"/>
        <v>0</v>
      </c>
      <c r="BL757" s="18" t="s">
        <v>316</v>
      </c>
      <c r="BM757" s="183" t="s">
        <v>1056</v>
      </c>
    </row>
    <row r="758" spans="1:65" s="2" customFormat="1" ht="16.5" customHeight="1">
      <c r="A758" s="35"/>
      <c r="B758" s="139"/>
      <c r="C758" s="171" t="s">
        <v>1057</v>
      </c>
      <c r="D758" s="171" t="s">
        <v>160</v>
      </c>
      <c r="E758" s="172" t="s">
        <v>1058</v>
      </c>
      <c r="F758" s="173" t="s">
        <v>1059</v>
      </c>
      <c r="G758" s="174" t="s">
        <v>1055</v>
      </c>
      <c r="H758" s="175">
        <v>12</v>
      </c>
      <c r="I758" s="176"/>
      <c r="J758" s="177">
        <f t="shared" si="35"/>
        <v>0</v>
      </c>
      <c r="K758" s="178"/>
      <c r="L758" s="36"/>
      <c r="M758" s="179" t="s">
        <v>1</v>
      </c>
      <c r="N758" s="180" t="s">
        <v>38</v>
      </c>
      <c r="O758" s="64"/>
      <c r="P758" s="181">
        <f t="shared" si="36"/>
        <v>0</v>
      </c>
      <c r="Q758" s="181">
        <v>0</v>
      </c>
      <c r="R758" s="181">
        <f t="shared" si="37"/>
        <v>0</v>
      </c>
      <c r="S758" s="181">
        <v>0</v>
      </c>
      <c r="T758" s="182">
        <f t="shared" si="38"/>
        <v>0</v>
      </c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R758" s="183" t="s">
        <v>316</v>
      </c>
      <c r="AT758" s="183" t="s">
        <v>160</v>
      </c>
      <c r="AU758" s="183" t="s">
        <v>80</v>
      </c>
      <c r="AY758" s="18" t="s">
        <v>157</v>
      </c>
      <c r="BE758" s="100">
        <f t="shared" si="39"/>
        <v>0</v>
      </c>
      <c r="BF758" s="100">
        <f t="shared" si="40"/>
        <v>0</v>
      </c>
      <c r="BG758" s="100">
        <f t="shared" si="41"/>
        <v>0</v>
      </c>
      <c r="BH758" s="100">
        <f t="shared" si="42"/>
        <v>0</v>
      </c>
      <c r="BI758" s="100">
        <f t="shared" si="43"/>
        <v>0</v>
      </c>
      <c r="BJ758" s="18" t="s">
        <v>93</v>
      </c>
      <c r="BK758" s="100">
        <f t="shared" si="44"/>
        <v>0</v>
      </c>
      <c r="BL758" s="18" t="s">
        <v>316</v>
      </c>
      <c r="BM758" s="183" t="s">
        <v>1060</v>
      </c>
    </row>
    <row r="759" spans="1:65" s="2" customFormat="1" ht="16.5" customHeight="1">
      <c r="A759" s="35"/>
      <c r="B759" s="139"/>
      <c r="C759" s="171" t="s">
        <v>1061</v>
      </c>
      <c r="D759" s="171" t="s">
        <v>160</v>
      </c>
      <c r="E759" s="172" t="s">
        <v>1062</v>
      </c>
      <c r="F759" s="173" t="s">
        <v>1063</v>
      </c>
      <c r="G759" s="174" t="s">
        <v>1055</v>
      </c>
      <c r="H759" s="175">
        <v>6</v>
      </c>
      <c r="I759" s="176"/>
      <c r="J759" s="177">
        <f t="shared" si="35"/>
        <v>0</v>
      </c>
      <c r="K759" s="178"/>
      <c r="L759" s="36"/>
      <c r="M759" s="179" t="s">
        <v>1</v>
      </c>
      <c r="N759" s="180" t="s">
        <v>38</v>
      </c>
      <c r="O759" s="64"/>
      <c r="P759" s="181">
        <f t="shared" si="36"/>
        <v>0</v>
      </c>
      <c r="Q759" s="181">
        <v>0</v>
      </c>
      <c r="R759" s="181">
        <f t="shared" si="37"/>
        <v>0</v>
      </c>
      <c r="S759" s="181">
        <v>0</v>
      </c>
      <c r="T759" s="182">
        <f t="shared" si="38"/>
        <v>0</v>
      </c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R759" s="183" t="s">
        <v>316</v>
      </c>
      <c r="AT759" s="183" t="s">
        <v>160</v>
      </c>
      <c r="AU759" s="183" t="s">
        <v>80</v>
      </c>
      <c r="AY759" s="18" t="s">
        <v>157</v>
      </c>
      <c r="BE759" s="100">
        <f t="shared" si="39"/>
        <v>0</v>
      </c>
      <c r="BF759" s="100">
        <f t="shared" si="40"/>
        <v>0</v>
      </c>
      <c r="BG759" s="100">
        <f t="shared" si="41"/>
        <v>0</v>
      </c>
      <c r="BH759" s="100">
        <f t="shared" si="42"/>
        <v>0</v>
      </c>
      <c r="BI759" s="100">
        <f t="shared" si="43"/>
        <v>0</v>
      </c>
      <c r="BJ759" s="18" t="s">
        <v>93</v>
      </c>
      <c r="BK759" s="100">
        <f t="shared" si="44"/>
        <v>0</v>
      </c>
      <c r="BL759" s="18" t="s">
        <v>316</v>
      </c>
      <c r="BM759" s="183" t="s">
        <v>1064</v>
      </c>
    </row>
    <row r="760" spans="1:65" s="2" customFormat="1" ht="16.5" customHeight="1">
      <c r="A760" s="35"/>
      <c r="B760" s="139"/>
      <c r="C760" s="171" t="s">
        <v>1065</v>
      </c>
      <c r="D760" s="171" t="s">
        <v>160</v>
      </c>
      <c r="E760" s="172" t="s">
        <v>1066</v>
      </c>
      <c r="F760" s="173" t="s">
        <v>1067</v>
      </c>
      <c r="G760" s="174" t="s">
        <v>1055</v>
      </c>
      <c r="H760" s="175">
        <v>8</v>
      </c>
      <c r="I760" s="176"/>
      <c r="J760" s="177">
        <f t="shared" si="35"/>
        <v>0</v>
      </c>
      <c r="K760" s="178"/>
      <c r="L760" s="36"/>
      <c r="M760" s="179" t="s">
        <v>1</v>
      </c>
      <c r="N760" s="180" t="s">
        <v>38</v>
      </c>
      <c r="O760" s="64"/>
      <c r="P760" s="181">
        <f t="shared" si="36"/>
        <v>0</v>
      </c>
      <c r="Q760" s="181">
        <v>0</v>
      </c>
      <c r="R760" s="181">
        <f t="shared" si="37"/>
        <v>0</v>
      </c>
      <c r="S760" s="181">
        <v>0</v>
      </c>
      <c r="T760" s="182">
        <f t="shared" si="38"/>
        <v>0</v>
      </c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R760" s="183" t="s">
        <v>316</v>
      </c>
      <c r="AT760" s="183" t="s">
        <v>160</v>
      </c>
      <c r="AU760" s="183" t="s">
        <v>80</v>
      </c>
      <c r="AY760" s="18" t="s">
        <v>157</v>
      </c>
      <c r="BE760" s="100">
        <f t="shared" si="39"/>
        <v>0</v>
      </c>
      <c r="BF760" s="100">
        <f t="shared" si="40"/>
        <v>0</v>
      </c>
      <c r="BG760" s="100">
        <f t="shared" si="41"/>
        <v>0</v>
      </c>
      <c r="BH760" s="100">
        <f t="shared" si="42"/>
        <v>0</v>
      </c>
      <c r="BI760" s="100">
        <f t="shared" si="43"/>
        <v>0</v>
      </c>
      <c r="BJ760" s="18" t="s">
        <v>93</v>
      </c>
      <c r="BK760" s="100">
        <f t="shared" si="44"/>
        <v>0</v>
      </c>
      <c r="BL760" s="18" t="s">
        <v>316</v>
      </c>
      <c r="BM760" s="183" t="s">
        <v>1068</v>
      </c>
    </row>
    <row r="761" spans="1:65" s="2" customFormat="1" ht="16.5" customHeight="1">
      <c r="A761" s="35"/>
      <c r="B761" s="139"/>
      <c r="C761" s="171" t="s">
        <v>1069</v>
      </c>
      <c r="D761" s="171" t="s">
        <v>160</v>
      </c>
      <c r="E761" s="172" t="s">
        <v>1070</v>
      </c>
      <c r="F761" s="173" t="s">
        <v>1071</v>
      </c>
      <c r="G761" s="174" t="s">
        <v>1055</v>
      </c>
      <c r="H761" s="175">
        <v>8</v>
      </c>
      <c r="I761" s="176"/>
      <c r="J761" s="177">
        <f t="shared" si="35"/>
        <v>0</v>
      </c>
      <c r="K761" s="178"/>
      <c r="L761" s="36"/>
      <c r="M761" s="179" t="s">
        <v>1</v>
      </c>
      <c r="N761" s="180" t="s">
        <v>38</v>
      </c>
      <c r="O761" s="64"/>
      <c r="P761" s="181">
        <f t="shared" si="36"/>
        <v>0</v>
      </c>
      <c r="Q761" s="181">
        <v>0</v>
      </c>
      <c r="R761" s="181">
        <f t="shared" si="37"/>
        <v>0</v>
      </c>
      <c r="S761" s="181">
        <v>0</v>
      </c>
      <c r="T761" s="182">
        <f t="shared" si="38"/>
        <v>0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R761" s="183" t="s">
        <v>316</v>
      </c>
      <c r="AT761" s="183" t="s">
        <v>160</v>
      </c>
      <c r="AU761" s="183" t="s">
        <v>80</v>
      </c>
      <c r="AY761" s="18" t="s">
        <v>157</v>
      </c>
      <c r="BE761" s="100">
        <f t="shared" si="39"/>
        <v>0</v>
      </c>
      <c r="BF761" s="100">
        <f t="shared" si="40"/>
        <v>0</v>
      </c>
      <c r="BG761" s="100">
        <f t="shared" si="41"/>
        <v>0</v>
      </c>
      <c r="BH761" s="100">
        <f t="shared" si="42"/>
        <v>0</v>
      </c>
      <c r="BI761" s="100">
        <f t="shared" si="43"/>
        <v>0</v>
      </c>
      <c r="BJ761" s="18" t="s">
        <v>93</v>
      </c>
      <c r="BK761" s="100">
        <f t="shared" si="44"/>
        <v>0</v>
      </c>
      <c r="BL761" s="18" t="s">
        <v>316</v>
      </c>
      <c r="BM761" s="183" t="s">
        <v>1072</v>
      </c>
    </row>
    <row r="762" spans="1:65" s="2" customFormat="1" ht="16.5" customHeight="1">
      <c r="A762" s="35"/>
      <c r="B762" s="139"/>
      <c r="C762" s="171" t="s">
        <v>1073</v>
      </c>
      <c r="D762" s="171" t="s">
        <v>160</v>
      </c>
      <c r="E762" s="172" t="s">
        <v>1074</v>
      </c>
      <c r="F762" s="173" t="s">
        <v>1075</v>
      </c>
      <c r="G762" s="174" t="s">
        <v>1055</v>
      </c>
      <c r="H762" s="175">
        <v>16</v>
      </c>
      <c r="I762" s="176"/>
      <c r="J762" s="177">
        <f t="shared" si="35"/>
        <v>0</v>
      </c>
      <c r="K762" s="178"/>
      <c r="L762" s="36"/>
      <c r="M762" s="179" t="s">
        <v>1</v>
      </c>
      <c r="N762" s="180" t="s">
        <v>38</v>
      </c>
      <c r="O762" s="64"/>
      <c r="P762" s="181">
        <f t="shared" si="36"/>
        <v>0</v>
      </c>
      <c r="Q762" s="181">
        <v>0</v>
      </c>
      <c r="R762" s="181">
        <f t="shared" si="37"/>
        <v>0</v>
      </c>
      <c r="S762" s="181">
        <v>0</v>
      </c>
      <c r="T762" s="182">
        <f t="shared" si="38"/>
        <v>0</v>
      </c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R762" s="183" t="s">
        <v>316</v>
      </c>
      <c r="AT762" s="183" t="s">
        <v>160</v>
      </c>
      <c r="AU762" s="183" t="s">
        <v>80</v>
      </c>
      <c r="AY762" s="18" t="s">
        <v>157</v>
      </c>
      <c r="BE762" s="100">
        <f t="shared" si="39"/>
        <v>0</v>
      </c>
      <c r="BF762" s="100">
        <f t="shared" si="40"/>
        <v>0</v>
      </c>
      <c r="BG762" s="100">
        <f t="shared" si="41"/>
        <v>0</v>
      </c>
      <c r="BH762" s="100">
        <f t="shared" si="42"/>
        <v>0</v>
      </c>
      <c r="BI762" s="100">
        <f t="shared" si="43"/>
        <v>0</v>
      </c>
      <c r="BJ762" s="18" t="s">
        <v>93</v>
      </c>
      <c r="BK762" s="100">
        <f t="shared" si="44"/>
        <v>0</v>
      </c>
      <c r="BL762" s="18" t="s">
        <v>316</v>
      </c>
      <c r="BM762" s="183" t="s">
        <v>1076</v>
      </c>
    </row>
    <row r="763" spans="1:65" s="2" customFormat="1" ht="16.5" customHeight="1">
      <c r="A763" s="35"/>
      <c r="B763" s="139"/>
      <c r="C763" s="171" t="s">
        <v>1077</v>
      </c>
      <c r="D763" s="171" t="s">
        <v>160</v>
      </c>
      <c r="E763" s="172" t="s">
        <v>1078</v>
      </c>
      <c r="F763" s="173" t="s">
        <v>1079</v>
      </c>
      <c r="G763" s="174" t="s">
        <v>1055</v>
      </c>
      <c r="H763" s="175">
        <v>12</v>
      </c>
      <c r="I763" s="176"/>
      <c r="J763" s="177">
        <f t="shared" si="35"/>
        <v>0</v>
      </c>
      <c r="K763" s="178"/>
      <c r="L763" s="36"/>
      <c r="M763" s="179" t="s">
        <v>1</v>
      </c>
      <c r="N763" s="180" t="s">
        <v>38</v>
      </c>
      <c r="O763" s="64"/>
      <c r="P763" s="181">
        <f t="shared" si="36"/>
        <v>0</v>
      </c>
      <c r="Q763" s="181">
        <v>0</v>
      </c>
      <c r="R763" s="181">
        <f t="shared" si="37"/>
        <v>0</v>
      </c>
      <c r="S763" s="181">
        <v>0</v>
      </c>
      <c r="T763" s="182">
        <f t="shared" si="38"/>
        <v>0</v>
      </c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R763" s="183" t="s">
        <v>316</v>
      </c>
      <c r="AT763" s="183" t="s">
        <v>160</v>
      </c>
      <c r="AU763" s="183" t="s">
        <v>80</v>
      </c>
      <c r="AY763" s="18" t="s">
        <v>157</v>
      </c>
      <c r="BE763" s="100">
        <f t="shared" si="39"/>
        <v>0</v>
      </c>
      <c r="BF763" s="100">
        <f t="shared" si="40"/>
        <v>0</v>
      </c>
      <c r="BG763" s="100">
        <f t="shared" si="41"/>
        <v>0</v>
      </c>
      <c r="BH763" s="100">
        <f t="shared" si="42"/>
        <v>0</v>
      </c>
      <c r="BI763" s="100">
        <f t="shared" si="43"/>
        <v>0</v>
      </c>
      <c r="BJ763" s="18" t="s">
        <v>93</v>
      </c>
      <c r="BK763" s="100">
        <f t="shared" si="44"/>
        <v>0</v>
      </c>
      <c r="BL763" s="18" t="s">
        <v>316</v>
      </c>
      <c r="BM763" s="183" t="s">
        <v>1080</v>
      </c>
    </row>
    <row r="764" spans="1:65" s="12" customFormat="1" ht="25.9" customHeight="1">
      <c r="B764" s="158"/>
      <c r="D764" s="159" t="s">
        <v>71</v>
      </c>
      <c r="E764" s="160" t="s">
        <v>1081</v>
      </c>
      <c r="F764" s="160" t="s">
        <v>1082</v>
      </c>
      <c r="I764" s="161"/>
      <c r="J764" s="162">
        <f>BK764</f>
        <v>0</v>
      </c>
      <c r="L764" s="158"/>
      <c r="M764" s="163"/>
      <c r="N764" s="164"/>
      <c r="O764" s="164"/>
      <c r="P764" s="165">
        <f>SUM(P765:P807)</f>
        <v>0</v>
      </c>
      <c r="Q764" s="164"/>
      <c r="R764" s="165">
        <f>SUM(R765:R807)</f>
        <v>0</v>
      </c>
      <c r="S764" s="164"/>
      <c r="T764" s="166">
        <f>SUM(T765:T807)</f>
        <v>0</v>
      </c>
      <c r="AR764" s="159" t="s">
        <v>164</v>
      </c>
      <c r="AT764" s="167" t="s">
        <v>71</v>
      </c>
      <c r="AU764" s="167" t="s">
        <v>72</v>
      </c>
      <c r="AY764" s="159" t="s">
        <v>157</v>
      </c>
      <c r="BK764" s="168">
        <f>SUM(BK765:BK807)</f>
        <v>0</v>
      </c>
    </row>
    <row r="765" spans="1:65" s="2" customFormat="1" ht="49.15" customHeight="1">
      <c r="A765" s="35"/>
      <c r="B765" s="139"/>
      <c r="C765" s="171" t="s">
        <v>1083</v>
      </c>
      <c r="D765" s="171" t="s">
        <v>160</v>
      </c>
      <c r="E765" s="172" t="s">
        <v>1084</v>
      </c>
      <c r="F765" s="173" t="s">
        <v>1085</v>
      </c>
      <c r="G765" s="174" t="s">
        <v>319</v>
      </c>
      <c r="H765" s="175">
        <v>1</v>
      </c>
      <c r="I765" s="176"/>
      <c r="J765" s="177">
        <f t="shared" ref="J765:J800" si="45">ROUND(I765*H765,2)</f>
        <v>0</v>
      </c>
      <c r="K765" s="178"/>
      <c r="L765" s="36"/>
      <c r="M765" s="179" t="s">
        <v>1</v>
      </c>
      <c r="N765" s="180" t="s">
        <v>38</v>
      </c>
      <c r="O765" s="64"/>
      <c r="P765" s="181">
        <f t="shared" ref="P765:P800" si="46">O765*H765</f>
        <v>0</v>
      </c>
      <c r="Q765" s="181">
        <v>0</v>
      </c>
      <c r="R765" s="181">
        <f t="shared" ref="R765:R800" si="47">Q765*H765</f>
        <v>0</v>
      </c>
      <c r="S765" s="181">
        <v>0</v>
      </c>
      <c r="T765" s="182">
        <f t="shared" ref="T765:T800" si="48">S765*H765</f>
        <v>0</v>
      </c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R765" s="183" t="s">
        <v>316</v>
      </c>
      <c r="AT765" s="183" t="s">
        <v>160</v>
      </c>
      <c r="AU765" s="183" t="s">
        <v>80</v>
      </c>
      <c r="AY765" s="18" t="s">
        <v>157</v>
      </c>
      <c r="BE765" s="100">
        <f t="shared" ref="BE765:BE800" si="49">IF(N765="základná",J765,0)</f>
        <v>0</v>
      </c>
      <c r="BF765" s="100">
        <f t="shared" ref="BF765:BF800" si="50">IF(N765="znížená",J765,0)</f>
        <v>0</v>
      </c>
      <c r="BG765" s="100">
        <f t="shared" ref="BG765:BG800" si="51">IF(N765="zákl. prenesená",J765,0)</f>
        <v>0</v>
      </c>
      <c r="BH765" s="100">
        <f t="shared" ref="BH765:BH800" si="52">IF(N765="zníž. prenesená",J765,0)</f>
        <v>0</v>
      </c>
      <c r="BI765" s="100">
        <f t="shared" ref="BI765:BI800" si="53">IF(N765="nulová",J765,0)</f>
        <v>0</v>
      </c>
      <c r="BJ765" s="18" t="s">
        <v>93</v>
      </c>
      <c r="BK765" s="100">
        <f t="shared" ref="BK765:BK800" si="54">ROUND(I765*H765,2)</f>
        <v>0</v>
      </c>
      <c r="BL765" s="18" t="s">
        <v>316</v>
      </c>
      <c r="BM765" s="183" t="s">
        <v>1086</v>
      </c>
    </row>
    <row r="766" spans="1:65" s="2" customFormat="1" ht="16.5" customHeight="1">
      <c r="A766" s="35"/>
      <c r="B766" s="139"/>
      <c r="C766" s="171" t="s">
        <v>1087</v>
      </c>
      <c r="D766" s="171" t="s">
        <v>160</v>
      </c>
      <c r="E766" s="172" t="s">
        <v>1088</v>
      </c>
      <c r="F766" s="173" t="s">
        <v>1089</v>
      </c>
      <c r="G766" s="174" t="s">
        <v>319</v>
      </c>
      <c r="H766" s="175">
        <v>2</v>
      </c>
      <c r="I766" s="176"/>
      <c r="J766" s="177">
        <f t="shared" si="45"/>
        <v>0</v>
      </c>
      <c r="K766" s="178"/>
      <c r="L766" s="36"/>
      <c r="M766" s="179" t="s">
        <v>1</v>
      </c>
      <c r="N766" s="180" t="s">
        <v>38</v>
      </c>
      <c r="O766" s="64"/>
      <c r="P766" s="181">
        <f t="shared" si="46"/>
        <v>0</v>
      </c>
      <c r="Q766" s="181">
        <v>0</v>
      </c>
      <c r="R766" s="181">
        <f t="shared" si="47"/>
        <v>0</v>
      </c>
      <c r="S766" s="181">
        <v>0</v>
      </c>
      <c r="T766" s="182">
        <f t="shared" si="48"/>
        <v>0</v>
      </c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R766" s="183" t="s">
        <v>316</v>
      </c>
      <c r="AT766" s="183" t="s">
        <v>160</v>
      </c>
      <c r="AU766" s="183" t="s">
        <v>80</v>
      </c>
      <c r="AY766" s="18" t="s">
        <v>157</v>
      </c>
      <c r="BE766" s="100">
        <f t="shared" si="49"/>
        <v>0</v>
      </c>
      <c r="BF766" s="100">
        <f t="shared" si="50"/>
        <v>0</v>
      </c>
      <c r="BG766" s="100">
        <f t="shared" si="51"/>
        <v>0</v>
      </c>
      <c r="BH766" s="100">
        <f t="shared" si="52"/>
        <v>0</v>
      </c>
      <c r="BI766" s="100">
        <f t="shared" si="53"/>
        <v>0</v>
      </c>
      <c r="BJ766" s="18" t="s">
        <v>93</v>
      </c>
      <c r="BK766" s="100">
        <f t="shared" si="54"/>
        <v>0</v>
      </c>
      <c r="BL766" s="18" t="s">
        <v>316</v>
      </c>
      <c r="BM766" s="183" t="s">
        <v>1090</v>
      </c>
    </row>
    <row r="767" spans="1:65" s="2" customFormat="1" ht="16.5" customHeight="1">
      <c r="A767" s="35"/>
      <c r="B767" s="139"/>
      <c r="C767" s="171" t="s">
        <v>1091</v>
      </c>
      <c r="D767" s="171" t="s">
        <v>160</v>
      </c>
      <c r="E767" s="172" t="s">
        <v>1092</v>
      </c>
      <c r="F767" s="173" t="s">
        <v>1093</v>
      </c>
      <c r="G767" s="174" t="s">
        <v>319</v>
      </c>
      <c r="H767" s="175">
        <v>2</v>
      </c>
      <c r="I767" s="176"/>
      <c r="J767" s="177">
        <f t="shared" si="45"/>
        <v>0</v>
      </c>
      <c r="K767" s="178"/>
      <c r="L767" s="36"/>
      <c r="M767" s="179" t="s">
        <v>1</v>
      </c>
      <c r="N767" s="180" t="s">
        <v>38</v>
      </c>
      <c r="O767" s="64"/>
      <c r="P767" s="181">
        <f t="shared" si="46"/>
        <v>0</v>
      </c>
      <c r="Q767" s="181">
        <v>0</v>
      </c>
      <c r="R767" s="181">
        <f t="shared" si="47"/>
        <v>0</v>
      </c>
      <c r="S767" s="181">
        <v>0</v>
      </c>
      <c r="T767" s="182">
        <f t="shared" si="48"/>
        <v>0</v>
      </c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R767" s="183" t="s">
        <v>316</v>
      </c>
      <c r="AT767" s="183" t="s">
        <v>160</v>
      </c>
      <c r="AU767" s="183" t="s">
        <v>80</v>
      </c>
      <c r="AY767" s="18" t="s">
        <v>157</v>
      </c>
      <c r="BE767" s="100">
        <f t="shared" si="49"/>
        <v>0</v>
      </c>
      <c r="BF767" s="100">
        <f t="shared" si="50"/>
        <v>0</v>
      </c>
      <c r="BG767" s="100">
        <f t="shared" si="51"/>
        <v>0</v>
      </c>
      <c r="BH767" s="100">
        <f t="shared" si="52"/>
        <v>0</v>
      </c>
      <c r="BI767" s="100">
        <f t="shared" si="53"/>
        <v>0</v>
      </c>
      <c r="BJ767" s="18" t="s">
        <v>93</v>
      </c>
      <c r="BK767" s="100">
        <f t="shared" si="54"/>
        <v>0</v>
      </c>
      <c r="BL767" s="18" t="s">
        <v>316</v>
      </c>
      <c r="BM767" s="183" t="s">
        <v>1094</v>
      </c>
    </row>
    <row r="768" spans="1:65" s="2" customFormat="1" ht="16.5" customHeight="1">
      <c r="A768" s="35"/>
      <c r="B768" s="139"/>
      <c r="C768" s="171" t="s">
        <v>1095</v>
      </c>
      <c r="D768" s="171" t="s">
        <v>160</v>
      </c>
      <c r="E768" s="172" t="s">
        <v>1096</v>
      </c>
      <c r="F768" s="173" t="s">
        <v>1097</v>
      </c>
      <c r="G768" s="174" t="s">
        <v>319</v>
      </c>
      <c r="H768" s="175">
        <v>1</v>
      </c>
      <c r="I768" s="176"/>
      <c r="J768" s="177">
        <f t="shared" si="45"/>
        <v>0</v>
      </c>
      <c r="K768" s="178"/>
      <c r="L768" s="36"/>
      <c r="M768" s="179" t="s">
        <v>1</v>
      </c>
      <c r="N768" s="180" t="s">
        <v>38</v>
      </c>
      <c r="O768" s="64"/>
      <c r="P768" s="181">
        <f t="shared" si="46"/>
        <v>0</v>
      </c>
      <c r="Q768" s="181">
        <v>0</v>
      </c>
      <c r="R768" s="181">
        <f t="shared" si="47"/>
        <v>0</v>
      </c>
      <c r="S768" s="181">
        <v>0</v>
      </c>
      <c r="T768" s="182">
        <f t="shared" si="48"/>
        <v>0</v>
      </c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R768" s="183" t="s">
        <v>316</v>
      </c>
      <c r="AT768" s="183" t="s">
        <v>160</v>
      </c>
      <c r="AU768" s="183" t="s">
        <v>80</v>
      </c>
      <c r="AY768" s="18" t="s">
        <v>157</v>
      </c>
      <c r="BE768" s="100">
        <f t="shared" si="49"/>
        <v>0</v>
      </c>
      <c r="BF768" s="100">
        <f t="shared" si="50"/>
        <v>0</v>
      </c>
      <c r="BG768" s="100">
        <f t="shared" si="51"/>
        <v>0</v>
      </c>
      <c r="BH768" s="100">
        <f t="shared" si="52"/>
        <v>0</v>
      </c>
      <c r="BI768" s="100">
        <f t="shared" si="53"/>
        <v>0</v>
      </c>
      <c r="BJ768" s="18" t="s">
        <v>93</v>
      </c>
      <c r="BK768" s="100">
        <f t="shared" si="54"/>
        <v>0</v>
      </c>
      <c r="BL768" s="18" t="s">
        <v>316</v>
      </c>
      <c r="BM768" s="183" t="s">
        <v>1098</v>
      </c>
    </row>
    <row r="769" spans="1:65" s="2" customFormat="1" ht="37.9" customHeight="1">
      <c r="A769" s="35"/>
      <c r="B769" s="139"/>
      <c r="C769" s="171" t="s">
        <v>1099</v>
      </c>
      <c r="D769" s="171" t="s">
        <v>160</v>
      </c>
      <c r="E769" s="172" t="s">
        <v>1100</v>
      </c>
      <c r="F769" s="173" t="s">
        <v>1101</v>
      </c>
      <c r="G769" s="174" t="s">
        <v>319</v>
      </c>
      <c r="H769" s="175">
        <v>1</v>
      </c>
      <c r="I769" s="176"/>
      <c r="J769" s="177">
        <f t="shared" si="45"/>
        <v>0</v>
      </c>
      <c r="K769" s="178"/>
      <c r="L769" s="36"/>
      <c r="M769" s="179" t="s">
        <v>1</v>
      </c>
      <c r="N769" s="180" t="s">
        <v>38</v>
      </c>
      <c r="O769" s="64"/>
      <c r="P769" s="181">
        <f t="shared" si="46"/>
        <v>0</v>
      </c>
      <c r="Q769" s="181">
        <v>0</v>
      </c>
      <c r="R769" s="181">
        <f t="shared" si="47"/>
        <v>0</v>
      </c>
      <c r="S769" s="181">
        <v>0</v>
      </c>
      <c r="T769" s="182">
        <f t="shared" si="48"/>
        <v>0</v>
      </c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R769" s="183" t="s">
        <v>316</v>
      </c>
      <c r="AT769" s="183" t="s">
        <v>160</v>
      </c>
      <c r="AU769" s="183" t="s">
        <v>80</v>
      </c>
      <c r="AY769" s="18" t="s">
        <v>157</v>
      </c>
      <c r="BE769" s="100">
        <f t="shared" si="49"/>
        <v>0</v>
      </c>
      <c r="BF769" s="100">
        <f t="shared" si="50"/>
        <v>0</v>
      </c>
      <c r="BG769" s="100">
        <f t="shared" si="51"/>
        <v>0</v>
      </c>
      <c r="BH769" s="100">
        <f t="shared" si="52"/>
        <v>0</v>
      </c>
      <c r="BI769" s="100">
        <f t="shared" si="53"/>
        <v>0</v>
      </c>
      <c r="BJ769" s="18" t="s">
        <v>93</v>
      </c>
      <c r="BK769" s="100">
        <f t="shared" si="54"/>
        <v>0</v>
      </c>
      <c r="BL769" s="18" t="s">
        <v>316</v>
      </c>
      <c r="BM769" s="183" t="s">
        <v>1102</v>
      </c>
    </row>
    <row r="770" spans="1:65" s="2" customFormat="1" ht="16.5" customHeight="1">
      <c r="A770" s="35"/>
      <c r="B770" s="139"/>
      <c r="C770" s="171" t="s">
        <v>1103</v>
      </c>
      <c r="D770" s="171" t="s">
        <v>160</v>
      </c>
      <c r="E770" s="172" t="s">
        <v>1088</v>
      </c>
      <c r="F770" s="173" t="s">
        <v>1089</v>
      </c>
      <c r="G770" s="174" t="s">
        <v>319</v>
      </c>
      <c r="H770" s="175">
        <v>2</v>
      </c>
      <c r="I770" s="176"/>
      <c r="J770" s="177">
        <f t="shared" si="45"/>
        <v>0</v>
      </c>
      <c r="K770" s="178"/>
      <c r="L770" s="36"/>
      <c r="M770" s="179" t="s">
        <v>1</v>
      </c>
      <c r="N770" s="180" t="s">
        <v>38</v>
      </c>
      <c r="O770" s="64"/>
      <c r="P770" s="181">
        <f t="shared" si="46"/>
        <v>0</v>
      </c>
      <c r="Q770" s="181">
        <v>0</v>
      </c>
      <c r="R770" s="181">
        <f t="shared" si="47"/>
        <v>0</v>
      </c>
      <c r="S770" s="181">
        <v>0</v>
      </c>
      <c r="T770" s="182">
        <f t="shared" si="48"/>
        <v>0</v>
      </c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R770" s="183" t="s">
        <v>316</v>
      </c>
      <c r="AT770" s="183" t="s">
        <v>160</v>
      </c>
      <c r="AU770" s="183" t="s">
        <v>80</v>
      </c>
      <c r="AY770" s="18" t="s">
        <v>157</v>
      </c>
      <c r="BE770" s="100">
        <f t="shared" si="49"/>
        <v>0</v>
      </c>
      <c r="BF770" s="100">
        <f t="shared" si="50"/>
        <v>0</v>
      </c>
      <c r="BG770" s="100">
        <f t="shared" si="51"/>
        <v>0</v>
      </c>
      <c r="BH770" s="100">
        <f t="shared" si="52"/>
        <v>0</v>
      </c>
      <c r="BI770" s="100">
        <f t="shared" si="53"/>
        <v>0</v>
      </c>
      <c r="BJ770" s="18" t="s">
        <v>93</v>
      </c>
      <c r="BK770" s="100">
        <f t="shared" si="54"/>
        <v>0</v>
      </c>
      <c r="BL770" s="18" t="s">
        <v>316</v>
      </c>
      <c r="BM770" s="183" t="s">
        <v>1104</v>
      </c>
    </row>
    <row r="771" spans="1:65" s="2" customFormat="1" ht="16.5" customHeight="1">
      <c r="A771" s="35"/>
      <c r="B771" s="139"/>
      <c r="C771" s="171" t="s">
        <v>1105</v>
      </c>
      <c r="D771" s="171" t="s">
        <v>160</v>
      </c>
      <c r="E771" s="172" t="s">
        <v>1092</v>
      </c>
      <c r="F771" s="173" t="s">
        <v>1093</v>
      </c>
      <c r="G771" s="174" t="s">
        <v>319</v>
      </c>
      <c r="H771" s="175">
        <v>2</v>
      </c>
      <c r="I771" s="176"/>
      <c r="J771" s="177">
        <f t="shared" si="45"/>
        <v>0</v>
      </c>
      <c r="K771" s="178"/>
      <c r="L771" s="36"/>
      <c r="M771" s="179" t="s">
        <v>1</v>
      </c>
      <c r="N771" s="180" t="s">
        <v>38</v>
      </c>
      <c r="O771" s="64"/>
      <c r="P771" s="181">
        <f t="shared" si="46"/>
        <v>0</v>
      </c>
      <c r="Q771" s="181">
        <v>0</v>
      </c>
      <c r="R771" s="181">
        <f t="shared" si="47"/>
        <v>0</v>
      </c>
      <c r="S771" s="181">
        <v>0</v>
      </c>
      <c r="T771" s="182">
        <f t="shared" si="48"/>
        <v>0</v>
      </c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R771" s="183" t="s">
        <v>316</v>
      </c>
      <c r="AT771" s="183" t="s">
        <v>160</v>
      </c>
      <c r="AU771" s="183" t="s">
        <v>80</v>
      </c>
      <c r="AY771" s="18" t="s">
        <v>157</v>
      </c>
      <c r="BE771" s="100">
        <f t="shared" si="49"/>
        <v>0</v>
      </c>
      <c r="BF771" s="100">
        <f t="shared" si="50"/>
        <v>0</v>
      </c>
      <c r="BG771" s="100">
        <f t="shared" si="51"/>
        <v>0</v>
      </c>
      <c r="BH771" s="100">
        <f t="shared" si="52"/>
        <v>0</v>
      </c>
      <c r="BI771" s="100">
        <f t="shared" si="53"/>
        <v>0</v>
      </c>
      <c r="BJ771" s="18" t="s">
        <v>93</v>
      </c>
      <c r="BK771" s="100">
        <f t="shared" si="54"/>
        <v>0</v>
      </c>
      <c r="BL771" s="18" t="s">
        <v>316</v>
      </c>
      <c r="BM771" s="183" t="s">
        <v>1106</v>
      </c>
    </row>
    <row r="772" spans="1:65" s="2" customFormat="1" ht="16.5" customHeight="1">
      <c r="A772" s="35"/>
      <c r="B772" s="139"/>
      <c r="C772" s="171" t="s">
        <v>1107</v>
      </c>
      <c r="D772" s="171" t="s">
        <v>160</v>
      </c>
      <c r="E772" s="172" t="s">
        <v>1096</v>
      </c>
      <c r="F772" s="173" t="s">
        <v>1097</v>
      </c>
      <c r="G772" s="174" t="s">
        <v>319</v>
      </c>
      <c r="H772" s="175">
        <v>1</v>
      </c>
      <c r="I772" s="176"/>
      <c r="J772" s="177">
        <f t="shared" si="45"/>
        <v>0</v>
      </c>
      <c r="K772" s="178"/>
      <c r="L772" s="36"/>
      <c r="M772" s="179" t="s">
        <v>1</v>
      </c>
      <c r="N772" s="180" t="s">
        <v>38</v>
      </c>
      <c r="O772" s="64"/>
      <c r="P772" s="181">
        <f t="shared" si="46"/>
        <v>0</v>
      </c>
      <c r="Q772" s="181">
        <v>0</v>
      </c>
      <c r="R772" s="181">
        <f t="shared" si="47"/>
        <v>0</v>
      </c>
      <c r="S772" s="181">
        <v>0</v>
      </c>
      <c r="T772" s="182">
        <f t="shared" si="48"/>
        <v>0</v>
      </c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R772" s="183" t="s">
        <v>316</v>
      </c>
      <c r="AT772" s="183" t="s">
        <v>160</v>
      </c>
      <c r="AU772" s="183" t="s">
        <v>80</v>
      </c>
      <c r="AY772" s="18" t="s">
        <v>157</v>
      </c>
      <c r="BE772" s="100">
        <f t="shared" si="49"/>
        <v>0</v>
      </c>
      <c r="BF772" s="100">
        <f t="shared" si="50"/>
        <v>0</v>
      </c>
      <c r="BG772" s="100">
        <f t="shared" si="51"/>
        <v>0</v>
      </c>
      <c r="BH772" s="100">
        <f t="shared" si="52"/>
        <v>0</v>
      </c>
      <c r="BI772" s="100">
        <f t="shared" si="53"/>
        <v>0</v>
      </c>
      <c r="BJ772" s="18" t="s">
        <v>93</v>
      </c>
      <c r="BK772" s="100">
        <f t="shared" si="54"/>
        <v>0</v>
      </c>
      <c r="BL772" s="18" t="s">
        <v>316</v>
      </c>
      <c r="BM772" s="183" t="s">
        <v>1108</v>
      </c>
    </row>
    <row r="773" spans="1:65" s="2" customFormat="1" ht="37.9" customHeight="1">
      <c r="A773" s="35"/>
      <c r="B773" s="139"/>
      <c r="C773" s="171" t="s">
        <v>1109</v>
      </c>
      <c r="D773" s="171" t="s">
        <v>160</v>
      </c>
      <c r="E773" s="172" t="s">
        <v>1110</v>
      </c>
      <c r="F773" s="173" t="s">
        <v>1111</v>
      </c>
      <c r="G773" s="174" t="s">
        <v>319</v>
      </c>
      <c r="H773" s="175">
        <v>1</v>
      </c>
      <c r="I773" s="176"/>
      <c r="J773" s="177">
        <f t="shared" si="45"/>
        <v>0</v>
      </c>
      <c r="K773" s="178"/>
      <c r="L773" s="36"/>
      <c r="M773" s="179" t="s">
        <v>1</v>
      </c>
      <c r="N773" s="180" t="s">
        <v>38</v>
      </c>
      <c r="O773" s="64"/>
      <c r="P773" s="181">
        <f t="shared" si="46"/>
        <v>0</v>
      </c>
      <c r="Q773" s="181">
        <v>0</v>
      </c>
      <c r="R773" s="181">
        <f t="shared" si="47"/>
        <v>0</v>
      </c>
      <c r="S773" s="181">
        <v>0</v>
      </c>
      <c r="T773" s="182">
        <f t="shared" si="48"/>
        <v>0</v>
      </c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R773" s="183" t="s">
        <v>316</v>
      </c>
      <c r="AT773" s="183" t="s">
        <v>160</v>
      </c>
      <c r="AU773" s="183" t="s">
        <v>80</v>
      </c>
      <c r="AY773" s="18" t="s">
        <v>157</v>
      </c>
      <c r="BE773" s="100">
        <f t="shared" si="49"/>
        <v>0</v>
      </c>
      <c r="BF773" s="100">
        <f t="shared" si="50"/>
        <v>0</v>
      </c>
      <c r="BG773" s="100">
        <f t="shared" si="51"/>
        <v>0</v>
      </c>
      <c r="BH773" s="100">
        <f t="shared" si="52"/>
        <v>0</v>
      </c>
      <c r="BI773" s="100">
        <f t="shared" si="53"/>
        <v>0</v>
      </c>
      <c r="BJ773" s="18" t="s">
        <v>93</v>
      </c>
      <c r="BK773" s="100">
        <f t="shared" si="54"/>
        <v>0</v>
      </c>
      <c r="BL773" s="18" t="s">
        <v>316</v>
      </c>
      <c r="BM773" s="183" t="s">
        <v>1112</v>
      </c>
    </row>
    <row r="774" spans="1:65" s="2" customFormat="1" ht="16.5" customHeight="1">
      <c r="A774" s="35"/>
      <c r="B774" s="139"/>
      <c r="C774" s="171" t="s">
        <v>1113</v>
      </c>
      <c r="D774" s="171" t="s">
        <v>160</v>
      </c>
      <c r="E774" s="172" t="s">
        <v>1088</v>
      </c>
      <c r="F774" s="173" t="s">
        <v>1089</v>
      </c>
      <c r="G774" s="174" t="s">
        <v>319</v>
      </c>
      <c r="H774" s="175">
        <v>2</v>
      </c>
      <c r="I774" s="176"/>
      <c r="J774" s="177">
        <f t="shared" si="45"/>
        <v>0</v>
      </c>
      <c r="K774" s="178"/>
      <c r="L774" s="36"/>
      <c r="M774" s="179" t="s">
        <v>1</v>
      </c>
      <c r="N774" s="180" t="s">
        <v>38</v>
      </c>
      <c r="O774" s="64"/>
      <c r="P774" s="181">
        <f t="shared" si="46"/>
        <v>0</v>
      </c>
      <c r="Q774" s="181">
        <v>0</v>
      </c>
      <c r="R774" s="181">
        <f t="shared" si="47"/>
        <v>0</v>
      </c>
      <c r="S774" s="181">
        <v>0</v>
      </c>
      <c r="T774" s="182">
        <f t="shared" si="48"/>
        <v>0</v>
      </c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R774" s="183" t="s">
        <v>316</v>
      </c>
      <c r="AT774" s="183" t="s">
        <v>160</v>
      </c>
      <c r="AU774" s="183" t="s">
        <v>80</v>
      </c>
      <c r="AY774" s="18" t="s">
        <v>157</v>
      </c>
      <c r="BE774" s="100">
        <f t="shared" si="49"/>
        <v>0</v>
      </c>
      <c r="BF774" s="100">
        <f t="shared" si="50"/>
        <v>0</v>
      </c>
      <c r="BG774" s="100">
        <f t="shared" si="51"/>
        <v>0</v>
      </c>
      <c r="BH774" s="100">
        <f t="shared" si="52"/>
        <v>0</v>
      </c>
      <c r="BI774" s="100">
        <f t="shared" si="53"/>
        <v>0</v>
      </c>
      <c r="BJ774" s="18" t="s">
        <v>93</v>
      </c>
      <c r="BK774" s="100">
        <f t="shared" si="54"/>
        <v>0</v>
      </c>
      <c r="BL774" s="18" t="s">
        <v>316</v>
      </c>
      <c r="BM774" s="183" t="s">
        <v>1114</v>
      </c>
    </row>
    <row r="775" spans="1:65" s="2" customFormat="1" ht="16.5" customHeight="1">
      <c r="A775" s="35"/>
      <c r="B775" s="139"/>
      <c r="C775" s="171" t="s">
        <v>1115</v>
      </c>
      <c r="D775" s="171" t="s">
        <v>160</v>
      </c>
      <c r="E775" s="172" t="s">
        <v>1092</v>
      </c>
      <c r="F775" s="173" t="s">
        <v>1093</v>
      </c>
      <c r="G775" s="174" t="s">
        <v>319</v>
      </c>
      <c r="H775" s="175">
        <v>2</v>
      </c>
      <c r="I775" s="176"/>
      <c r="J775" s="177">
        <f t="shared" si="45"/>
        <v>0</v>
      </c>
      <c r="K775" s="178"/>
      <c r="L775" s="36"/>
      <c r="M775" s="179" t="s">
        <v>1</v>
      </c>
      <c r="N775" s="180" t="s">
        <v>38</v>
      </c>
      <c r="O775" s="64"/>
      <c r="P775" s="181">
        <f t="shared" si="46"/>
        <v>0</v>
      </c>
      <c r="Q775" s="181">
        <v>0</v>
      </c>
      <c r="R775" s="181">
        <f t="shared" si="47"/>
        <v>0</v>
      </c>
      <c r="S775" s="181">
        <v>0</v>
      </c>
      <c r="T775" s="182">
        <f t="shared" si="48"/>
        <v>0</v>
      </c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R775" s="183" t="s">
        <v>316</v>
      </c>
      <c r="AT775" s="183" t="s">
        <v>160</v>
      </c>
      <c r="AU775" s="183" t="s">
        <v>80</v>
      </c>
      <c r="AY775" s="18" t="s">
        <v>157</v>
      </c>
      <c r="BE775" s="100">
        <f t="shared" si="49"/>
        <v>0</v>
      </c>
      <c r="BF775" s="100">
        <f t="shared" si="50"/>
        <v>0</v>
      </c>
      <c r="BG775" s="100">
        <f t="shared" si="51"/>
        <v>0</v>
      </c>
      <c r="BH775" s="100">
        <f t="shared" si="52"/>
        <v>0</v>
      </c>
      <c r="BI775" s="100">
        <f t="shared" si="53"/>
        <v>0</v>
      </c>
      <c r="BJ775" s="18" t="s">
        <v>93</v>
      </c>
      <c r="BK775" s="100">
        <f t="shared" si="54"/>
        <v>0</v>
      </c>
      <c r="BL775" s="18" t="s">
        <v>316</v>
      </c>
      <c r="BM775" s="183" t="s">
        <v>1116</v>
      </c>
    </row>
    <row r="776" spans="1:65" s="2" customFormat="1" ht="16.5" customHeight="1">
      <c r="A776" s="35"/>
      <c r="B776" s="139"/>
      <c r="C776" s="171" t="s">
        <v>1117</v>
      </c>
      <c r="D776" s="171" t="s">
        <v>160</v>
      </c>
      <c r="E776" s="172" t="s">
        <v>1096</v>
      </c>
      <c r="F776" s="173" t="s">
        <v>1097</v>
      </c>
      <c r="G776" s="174" t="s">
        <v>319</v>
      </c>
      <c r="H776" s="175">
        <v>1</v>
      </c>
      <c r="I776" s="176"/>
      <c r="J776" s="177">
        <f t="shared" si="45"/>
        <v>0</v>
      </c>
      <c r="K776" s="178"/>
      <c r="L776" s="36"/>
      <c r="M776" s="179" t="s">
        <v>1</v>
      </c>
      <c r="N776" s="180" t="s">
        <v>38</v>
      </c>
      <c r="O776" s="64"/>
      <c r="P776" s="181">
        <f t="shared" si="46"/>
        <v>0</v>
      </c>
      <c r="Q776" s="181">
        <v>0</v>
      </c>
      <c r="R776" s="181">
        <f t="shared" si="47"/>
        <v>0</v>
      </c>
      <c r="S776" s="181">
        <v>0</v>
      </c>
      <c r="T776" s="182">
        <f t="shared" si="48"/>
        <v>0</v>
      </c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R776" s="183" t="s">
        <v>316</v>
      </c>
      <c r="AT776" s="183" t="s">
        <v>160</v>
      </c>
      <c r="AU776" s="183" t="s">
        <v>80</v>
      </c>
      <c r="AY776" s="18" t="s">
        <v>157</v>
      </c>
      <c r="BE776" s="100">
        <f t="shared" si="49"/>
        <v>0</v>
      </c>
      <c r="BF776" s="100">
        <f t="shared" si="50"/>
        <v>0</v>
      </c>
      <c r="BG776" s="100">
        <f t="shared" si="51"/>
        <v>0</v>
      </c>
      <c r="BH776" s="100">
        <f t="shared" si="52"/>
        <v>0</v>
      </c>
      <c r="BI776" s="100">
        <f t="shared" si="53"/>
        <v>0</v>
      </c>
      <c r="BJ776" s="18" t="s">
        <v>93</v>
      </c>
      <c r="BK776" s="100">
        <f t="shared" si="54"/>
        <v>0</v>
      </c>
      <c r="BL776" s="18" t="s">
        <v>316</v>
      </c>
      <c r="BM776" s="183" t="s">
        <v>1118</v>
      </c>
    </row>
    <row r="777" spans="1:65" s="2" customFormat="1" ht="37.9" customHeight="1">
      <c r="A777" s="35"/>
      <c r="B777" s="139"/>
      <c r="C777" s="171" t="s">
        <v>1119</v>
      </c>
      <c r="D777" s="171" t="s">
        <v>160</v>
      </c>
      <c r="E777" s="172" t="s">
        <v>1120</v>
      </c>
      <c r="F777" s="173" t="s">
        <v>1111</v>
      </c>
      <c r="G777" s="174" t="s">
        <v>319</v>
      </c>
      <c r="H777" s="175">
        <v>1</v>
      </c>
      <c r="I777" s="176"/>
      <c r="J777" s="177">
        <f t="shared" si="45"/>
        <v>0</v>
      </c>
      <c r="K777" s="178"/>
      <c r="L777" s="36"/>
      <c r="M777" s="179" t="s">
        <v>1</v>
      </c>
      <c r="N777" s="180" t="s">
        <v>38</v>
      </c>
      <c r="O777" s="64"/>
      <c r="P777" s="181">
        <f t="shared" si="46"/>
        <v>0</v>
      </c>
      <c r="Q777" s="181">
        <v>0</v>
      </c>
      <c r="R777" s="181">
        <f t="shared" si="47"/>
        <v>0</v>
      </c>
      <c r="S777" s="181">
        <v>0</v>
      </c>
      <c r="T777" s="182">
        <f t="shared" si="48"/>
        <v>0</v>
      </c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R777" s="183" t="s">
        <v>316</v>
      </c>
      <c r="AT777" s="183" t="s">
        <v>160</v>
      </c>
      <c r="AU777" s="183" t="s">
        <v>80</v>
      </c>
      <c r="AY777" s="18" t="s">
        <v>157</v>
      </c>
      <c r="BE777" s="100">
        <f t="shared" si="49"/>
        <v>0</v>
      </c>
      <c r="BF777" s="100">
        <f t="shared" si="50"/>
        <v>0</v>
      </c>
      <c r="BG777" s="100">
        <f t="shared" si="51"/>
        <v>0</v>
      </c>
      <c r="BH777" s="100">
        <f t="shared" si="52"/>
        <v>0</v>
      </c>
      <c r="BI777" s="100">
        <f t="shared" si="53"/>
        <v>0</v>
      </c>
      <c r="BJ777" s="18" t="s">
        <v>93</v>
      </c>
      <c r="BK777" s="100">
        <f t="shared" si="54"/>
        <v>0</v>
      </c>
      <c r="BL777" s="18" t="s">
        <v>316</v>
      </c>
      <c r="BM777" s="183" t="s">
        <v>1121</v>
      </c>
    </row>
    <row r="778" spans="1:65" s="2" customFormat="1" ht="16.5" customHeight="1">
      <c r="A778" s="35"/>
      <c r="B778" s="139"/>
      <c r="C778" s="171" t="s">
        <v>1122</v>
      </c>
      <c r="D778" s="171" t="s">
        <v>160</v>
      </c>
      <c r="E778" s="172" t="s">
        <v>1088</v>
      </c>
      <c r="F778" s="173" t="s">
        <v>1089</v>
      </c>
      <c r="G778" s="174" t="s">
        <v>319</v>
      </c>
      <c r="H778" s="175">
        <v>2</v>
      </c>
      <c r="I778" s="176"/>
      <c r="J778" s="177">
        <f t="shared" si="45"/>
        <v>0</v>
      </c>
      <c r="K778" s="178"/>
      <c r="L778" s="36"/>
      <c r="M778" s="179" t="s">
        <v>1</v>
      </c>
      <c r="N778" s="180" t="s">
        <v>38</v>
      </c>
      <c r="O778" s="64"/>
      <c r="P778" s="181">
        <f t="shared" si="46"/>
        <v>0</v>
      </c>
      <c r="Q778" s="181">
        <v>0</v>
      </c>
      <c r="R778" s="181">
        <f t="shared" si="47"/>
        <v>0</v>
      </c>
      <c r="S778" s="181">
        <v>0</v>
      </c>
      <c r="T778" s="182">
        <f t="shared" si="48"/>
        <v>0</v>
      </c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R778" s="183" t="s">
        <v>316</v>
      </c>
      <c r="AT778" s="183" t="s">
        <v>160</v>
      </c>
      <c r="AU778" s="183" t="s">
        <v>80</v>
      </c>
      <c r="AY778" s="18" t="s">
        <v>157</v>
      </c>
      <c r="BE778" s="100">
        <f t="shared" si="49"/>
        <v>0</v>
      </c>
      <c r="BF778" s="100">
        <f t="shared" si="50"/>
        <v>0</v>
      </c>
      <c r="BG778" s="100">
        <f t="shared" si="51"/>
        <v>0</v>
      </c>
      <c r="BH778" s="100">
        <f t="shared" si="52"/>
        <v>0</v>
      </c>
      <c r="BI778" s="100">
        <f t="shared" si="53"/>
        <v>0</v>
      </c>
      <c r="BJ778" s="18" t="s">
        <v>93</v>
      </c>
      <c r="BK778" s="100">
        <f t="shared" si="54"/>
        <v>0</v>
      </c>
      <c r="BL778" s="18" t="s">
        <v>316</v>
      </c>
      <c r="BM778" s="183" t="s">
        <v>1123</v>
      </c>
    </row>
    <row r="779" spans="1:65" s="2" customFormat="1" ht="16.5" customHeight="1">
      <c r="A779" s="35"/>
      <c r="B779" s="139"/>
      <c r="C779" s="171" t="s">
        <v>1124</v>
      </c>
      <c r="D779" s="171" t="s">
        <v>160</v>
      </c>
      <c r="E779" s="172" t="s">
        <v>1092</v>
      </c>
      <c r="F779" s="173" t="s">
        <v>1093</v>
      </c>
      <c r="G779" s="174" t="s">
        <v>319</v>
      </c>
      <c r="H779" s="175">
        <v>2</v>
      </c>
      <c r="I779" s="176"/>
      <c r="J779" s="177">
        <f t="shared" si="45"/>
        <v>0</v>
      </c>
      <c r="K779" s="178"/>
      <c r="L779" s="36"/>
      <c r="M779" s="179" t="s">
        <v>1</v>
      </c>
      <c r="N779" s="180" t="s">
        <v>38</v>
      </c>
      <c r="O779" s="64"/>
      <c r="P779" s="181">
        <f t="shared" si="46"/>
        <v>0</v>
      </c>
      <c r="Q779" s="181">
        <v>0</v>
      </c>
      <c r="R779" s="181">
        <f t="shared" si="47"/>
        <v>0</v>
      </c>
      <c r="S779" s="181">
        <v>0</v>
      </c>
      <c r="T779" s="182">
        <f t="shared" si="48"/>
        <v>0</v>
      </c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R779" s="183" t="s">
        <v>316</v>
      </c>
      <c r="AT779" s="183" t="s">
        <v>160</v>
      </c>
      <c r="AU779" s="183" t="s">
        <v>80</v>
      </c>
      <c r="AY779" s="18" t="s">
        <v>157</v>
      </c>
      <c r="BE779" s="100">
        <f t="shared" si="49"/>
        <v>0</v>
      </c>
      <c r="BF779" s="100">
        <f t="shared" si="50"/>
        <v>0</v>
      </c>
      <c r="BG779" s="100">
        <f t="shared" si="51"/>
        <v>0</v>
      </c>
      <c r="BH779" s="100">
        <f t="shared" si="52"/>
        <v>0</v>
      </c>
      <c r="BI779" s="100">
        <f t="shared" si="53"/>
        <v>0</v>
      </c>
      <c r="BJ779" s="18" t="s">
        <v>93</v>
      </c>
      <c r="BK779" s="100">
        <f t="shared" si="54"/>
        <v>0</v>
      </c>
      <c r="BL779" s="18" t="s">
        <v>316</v>
      </c>
      <c r="BM779" s="183" t="s">
        <v>1125</v>
      </c>
    </row>
    <row r="780" spans="1:65" s="2" customFormat="1" ht="16.5" customHeight="1">
      <c r="A780" s="35"/>
      <c r="B780" s="139"/>
      <c r="C780" s="171" t="s">
        <v>1126</v>
      </c>
      <c r="D780" s="171" t="s">
        <v>160</v>
      </c>
      <c r="E780" s="172" t="s">
        <v>1096</v>
      </c>
      <c r="F780" s="173" t="s">
        <v>1097</v>
      </c>
      <c r="G780" s="174" t="s">
        <v>319</v>
      </c>
      <c r="H780" s="175">
        <v>1</v>
      </c>
      <c r="I780" s="176"/>
      <c r="J780" s="177">
        <f t="shared" si="45"/>
        <v>0</v>
      </c>
      <c r="K780" s="178"/>
      <c r="L780" s="36"/>
      <c r="M780" s="179" t="s">
        <v>1</v>
      </c>
      <c r="N780" s="180" t="s">
        <v>38</v>
      </c>
      <c r="O780" s="64"/>
      <c r="P780" s="181">
        <f t="shared" si="46"/>
        <v>0</v>
      </c>
      <c r="Q780" s="181">
        <v>0</v>
      </c>
      <c r="R780" s="181">
        <f t="shared" si="47"/>
        <v>0</v>
      </c>
      <c r="S780" s="181">
        <v>0</v>
      </c>
      <c r="T780" s="182">
        <f t="shared" si="48"/>
        <v>0</v>
      </c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R780" s="183" t="s">
        <v>316</v>
      </c>
      <c r="AT780" s="183" t="s">
        <v>160</v>
      </c>
      <c r="AU780" s="183" t="s">
        <v>80</v>
      </c>
      <c r="AY780" s="18" t="s">
        <v>157</v>
      </c>
      <c r="BE780" s="100">
        <f t="shared" si="49"/>
        <v>0</v>
      </c>
      <c r="BF780" s="100">
        <f t="shared" si="50"/>
        <v>0</v>
      </c>
      <c r="BG780" s="100">
        <f t="shared" si="51"/>
        <v>0</v>
      </c>
      <c r="BH780" s="100">
        <f t="shared" si="52"/>
        <v>0</v>
      </c>
      <c r="BI780" s="100">
        <f t="shared" si="53"/>
        <v>0</v>
      </c>
      <c r="BJ780" s="18" t="s">
        <v>93</v>
      </c>
      <c r="BK780" s="100">
        <f t="shared" si="54"/>
        <v>0</v>
      </c>
      <c r="BL780" s="18" t="s">
        <v>316</v>
      </c>
      <c r="BM780" s="183" t="s">
        <v>1127</v>
      </c>
    </row>
    <row r="781" spans="1:65" s="2" customFormat="1" ht="16.5" customHeight="1">
      <c r="A781" s="35"/>
      <c r="B781" s="139"/>
      <c r="C781" s="171" t="s">
        <v>1128</v>
      </c>
      <c r="D781" s="171" t="s">
        <v>160</v>
      </c>
      <c r="E781" s="172" t="s">
        <v>1129</v>
      </c>
      <c r="F781" s="173" t="s">
        <v>1130</v>
      </c>
      <c r="G781" s="174" t="s">
        <v>319</v>
      </c>
      <c r="H781" s="175">
        <v>1</v>
      </c>
      <c r="I781" s="176"/>
      <c r="J781" s="177">
        <f t="shared" si="45"/>
        <v>0</v>
      </c>
      <c r="K781" s="178"/>
      <c r="L781" s="36"/>
      <c r="M781" s="179" t="s">
        <v>1</v>
      </c>
      <c r="N781" s="180" t="s">
        <v>38</v>
      </c>
      <c r="O781" s="64"/>
      <c r="P781" s="181">
        <f t="shared" si="46"/>
        <v>0</v>
      </c>
      <c r="Q781" s="181">
        <v>0</v>
      </c>
      <c r="R781" s="181">
        <f t="shared" si="47"/>
        <v>0</v>
      </c>
      <c r="S781" s="181">
        <v>0</v>
      </c>
      <c r="T781" s="182">
        <f t="shared" si="48"/>
        <v>0</v>
      </c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R781" s="183" t="s">
        <v>316</v>
      </c>
      <c r="AT781" s="183" t="s">
        <v>160</v>
      </c>
      <c r="AU781" s="183" t="s">
        <v>80</v>
      </c>
      <c r="AY781" s="18" t="s">
        <v>157</v>
      </c>
      <c r="BE781" s="100">
        <f t="shared" si="49"/>
        <v>0</v>
      </c>
      <c r="BF781" s="100">
        <f t="shared" si="50"/>
        <v>0</v>
      </c>
      <c r="BG781" s="100">
        <f t="shared" si="51"/>
        <v>0</v>
      </c>
      <c r="BH781" s="100">
        <f t="shared" si="52"/>
        <v>0</v>
      </c>
      <c r="BI781" s="100">
        <f t="shared" si="53"/>
        <v>0</v>
      </c>
      <c r="BJ781" s="18" t="s">
        <v>93</v>
      </c>
      <c r="BK781" s="100">
        <f t="shared" si="54"/>
        <v>0</v>
      </c>
      <c r="BL781" s="18" t="s">
        <v>316</v>
      </c>
      <c r="BM781" s="183" t="s">
        <v>1131</v>
      </c>
    </row>
    <row r="782" spans="1:65" s="2" customFormat="1" ht="16.5" customHeight="1">
      <c r="A782" s="35"/>
      <c r="B782" s="139"/>
      <c r="C782" s="171" t="s">
        <v>1132</v>
      </c>
      <c r="D782" s="171" t="s">
        <v>160</v>
      </c>
      <c r="E782" s="172" t="s">
        <v>1133</v>
      </c>
      <c r="F782" s="173" t="s">
        <v>1134</v>
      </c>
      <c r="G782" s="174" t="s">
        <v>319</v>
      </c>
      <c r="H782" s="175">
        <v>3</v>
      </c>
      <c r="I782" s="176"/>
      <c r="J782" s="177">
        <f t="shared" si="45"/>
        <v>0</v>
      </c>
      <c r="K782" s="178"/>
      <c r="L782" s="36"/>
      <c r="M782" s="179" t="s">
        <v>1</v>
      </c>
      <c r="N782" s="180" t="s">
        <v>38</v>
      </c>
      <c r="O782" s="64"/>
      <c r="P782" s="181">
        <f t="shared" si="46"/>
        <v>0</v>
      </c>
      <c r="Q782" s="181">
        <v>0</v>
      </c>
      <c r="R782" s="181">
        <f t="shared" si="47"/>
        <v>0</v>
      </c>
      <c r="S782" s="181">
        <v>0</v>
      </c>
      <c r="T782" s="182">
        <f t="shared" si="48"/>
        <v>0</v>
      </c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R782" s="183" t="s">
        <v>316</v>
      </c>
      <c r="AT782" s="183" t="s">
        <v>160</v>
      </c>
      <c r="AU782" s="183" t="s">
        <v>80</v>
      </c>
      <c r="AY782" s="18" t="s">
        <v>157</v>
      </c>
      <c r="BE782" s="100">
        <f t="shared" si="49"/>
        <v>0</v>
      </c>
      <c r="BF782" s="100">
        <f t="shared" si="50"/>
        <v>0</v>
      </c>
      <c r="BG782" s="100">
        <f t="shared" si="51"/>
        <v>0</v>
      </c>
      <c r="BH782" s="100">
        <f t="shared" si="52"/>
        <v>0</v>
      </c>
      <c r="BI782" s="100">
        <f t="shared" si="53"/>
        <v>0</v>
      </c>
      <c r="BJ782" s="18" t="s">
        <v>93</v>
      </c>
      <c r="BK782" s="100">
        <f t="shared" si="54"/>
        <v>0</v>
      </c>
      <c r="BL782" s="18" t="s">
        <v>316</v>
      </c>
      <c r="BM782" s="183" t="s">
        <v>1135</v>
      </c>
    </row>
    <row r="783" spans="1:65" s="2" customFormat="1" ht="16.5" customHeight="1">
      <c r="A783" s="35"/>
      <c r="B783" s="139"/>
      <c r="C783" s="171" t="s">
        <v>1136</v>
      </c>
      <c r="D783" s="171" t="s">
        <v>160</v>
      </c>
      <c r="E783" s="172" t="s">
        <v>1137</v>
      </c>
      <c r="F783" s="173" t="s">
        <v>1138</v>
      </c>
      <c r="G783" s="174" t="s">
        <v>319</v>
      </c>
      <c r="H783" s="175">
        <v>2</v>
      </c>
      <c r="I783" s="176"/>
      <c r="J783" s="177">
        <f t="shared" si="45"/>
        <v>0</v>
      </c>
      <c r="K783" s="178"/>
      <c r="L783" s="36"/>
      <c r="M783" s="179" t="s">
        <v>1</v>
      </c>
      <c r="N783" s="180" t="s">
        <v>38</v>
      </c>
      <c r="O783" s="64"/>
      <c r="P783" s="181">
        <f t="shared" si="46"/>
        <v>0</v>
      </c>
      <c r="Q783" s="181">
        <v>0</v>
      </c>
      <c r="R783" s="181">
        <f t="shared" si="47"/>
        <v>0</v>
      </c>
      <c r="S783" s="181">
        <v>0</v>
      </c>
      <c r="T783" s="182">
        <f t="shared" si="48"/>
        <v>0</v>
      </c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R783" s="183" t="s">
        <v>316</v>
      </c>
      <c r="AT783" s="183" t="s">
        <v>160</v>
      </c>
      <c r="AU783" s="183" t="s">
        <v>80</v>
      </c>
      <c r="AY783" s="18" t="s">
        <v>157</v>
      </c>
      <c r="BE783" s="100">
        <f t="shared" si="49"/>
        <v>0</v>
      </c>
      <c r="BF783" s="100">
        <f t="shared" si="50"/>
        <v>0</v>
      </c>
      <c r="BG783" s="100">
        <f t="shared" si="51"/>
        <v>0</v>
      </c>
      <c r="BH783" s="100">
        <f t="shared" si="52"/>
        <v>0</v>
      </c>
      <c r="BI783" s="100">
        <f t="shared" si="53"/>
        <v>0</v>
      </c>
      <c r="BJ783" s="18" t="s">
        <v>93</v>
      </c>
      <c r="BK783" s="100">
        <f t="shared" si="54"/>
        <v>0</v>
      </c>
      <c r="BL783" s="18" t="s">
        <v>316</v>
      </c>
      <c r="BM783" s="183" t="s">
        <v>1139</v>
      </c>
    </row>
    <row r="784" spans="1:65" s="2" customFormat="1" ht="16.5" customHeight="1">
      <c r="A784" s="35"/>
      <c r="B784" s="139"/>
      <c r="C784" s="171" t="s">
        <v>1140</v>
      </c>
      <c r="D784" s="171" t="s">
        <v>160</v>
      </c>
      <c r="E784" s="172" t="s">
        <v>1141</v>
      </c>
      <c r="F784" s="173" t="s">
        <v>1142</v>
      </c>
      <c r="G784" s="174" t="s">
        <v>319</v>
      </c>
      <c r="H784" s="175">
        <v>16</v>
      </c>
      <c r="I784" s="176"/>
      <c r="J784" s="177">
        <f t="shared" si="45"/>
        <v>0</v>
      </c>
      <c r="K784" s="178"/>
      <c r="L784" s="36"/>
      <c r="M784" s="179" t="s">
        <v>1</v>
      </c>
      <c r="N784" s="180" t="s">
        <v>38</v>
      </c>
      <c r="O784" s="64"/>
      <c r="P784" s="181">
        <f t="shared" si="46"/>
        <v>0</v>
      </c>
      <c r="Q784" s="181">
        <v>0</v>
      </c>
      <c r="R784" s="181">
        <f t="shared" si="47"/>
        <v>0</v>
      </c>
      <c r="S784" s="181">
        <v>0</v>
      </c>
      <c r="T784" s="182">
        <f t="shared" si="48"/>
        <v>0</v>
      </c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R784" s="183" t="s">
        <v>316</v>
      </c>
      <c r="AT784" s="183" t="s">
        <v>160</v>
      </c>
      <c r="AU784" s="183" t="s">
        <v>80</v>
      </c>
      <c r="AY784" s="18" t="s">
        <v>157</v>
      </c>
      <c r="BE784" s="100">
        <f t="shared" si="49"/>
        <v>0</v>
      </c>
      <c r="BF784" s="100">
        <f t="shared" si="50"/>
        <v>0</v>
      </c>
      <c r="BG784" s="100">
        <f t="shared" si="51"/>
        <v>0</v>
      </c>
      <c r="BH784" s="100">
        <f t="shared" si="52"/>
        <v>0</v>
      </c>
      <c r="BI784" s="100">
        <f t="shared" si="53"/>
        <v>0</v>
      </c>
      <c r="BJ784" s="18" t="s">
        <v>93</v>
      </c>
      <c r="BK784" s="100">
        <f t="shared" si="54"/>
        <v>0</v>
      </c>
      <c r="BL784" s="18" t="s">
        <v>316</v>
      </c>
      <c r="BM784" s="183" t="s">
        <v>1143</v>
      </c>
    </row>
    <row r="785" spans="1:65" s="2" customFormat="1" ht="16.5" customHeight="1">
      <c r="A785" s="35"/>
      <c r="B785" s="139"/>
      <c r="C785" s="171" t="s">
        <v>1144</v>
      </c>
      <c r="D785" s="171" t="s">
        <v>160</v>
      </c>
      <c r="E785" s="172" t="s">
        <v>1145</v>
      </c>
      <c r="F785" s="173" t="s">
        <v>1146</v>
      </c>
      <c r="G785" s="174" t="s">
        <v>319</v>
      </c>
      <c r="H785" s="175">
        <v>6</v>
      </c>
      <c r="I785" s="176"/>
      <c r="J785" s="177">
        <f t="shared" si="45"/>
        <v>0</v>
      </c>
      <c r="K785" s="178"/>
      <c r="L785" s="36"/>
      <c r="M785" s="179" t="s">
        <v>1</v>
      </c>
      <c r="N785" s="180" t="s">
        <v>38</v>
      </c>
      <c r="O785" s="64"/>
      <c r="P785" s="181">
        <f t="shared" si="46"/>
        <v>0</v>
      </c>
      <c r="Q785" s="181">
        <v>0</v>
      </c>
      <c r="R785" s="181">
        <f t="shared" si="47"/>
        <v>0</v>
      </c>
      <c r="S785" s="181">
        <v>0</v>
      </c>
      <c r="T785" s="182">
        <f t="shared" si="48"/>
        <v>0</v>
      </c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R785" s="183" t="s">
        <v>316</v>
      </c>
      <c r="AT785" s="183" t="s">
        <v>160</v>
      </c>
      <c r="AU785" s="183" t="s">
        <v>80</v>
      </c>
      <c r="AY785" s="18" t="s">
        <v>157</v>
      </c>
      <c r="BE785" s="100">
        <f t="shared" si="49"/>
        <v>0</v>
      </c>
      <c r="BF785" s="100">
        <f t="shared" si="50"/>
        <v>0</v>
      </c>
      <c r="BG785" s="100">
        <f t="shared" si="51"/>
        <v>0</v>
      </c>
      <c r="BH785" s="100">
        <f t="shared" si="52"/>
        <v>0</v>
      </c>
      <c r="BI785" s="100">
        <f t="shared" si="53"/>
        <v>0</v>
      </c>
      <c r="BJ785" s="18" t="s">
        <v>93</v>
      </c>
      <c r="BK785" s="100">
        <f t="shared" si="54"/>
        <v>0</v>
      </c>
      <c r="BL785" s="18" t="s">
        <v>316</v>
      </c>
      <c r="BM785" s="183" t="s">
        <v>1147</v>
      </c>
    </row>
    <row r="786" spans="1:65" s="2" customFormat="1" ht="16.5" customHeight="1">
      <c r="A786" s="35"/>
      <c r="B786" s="139"/>
      <c r="C786" s="171" t="s">
        <v>1148</v>
      </c>
      <c r="D786" s="171" t="s">
        <v>160</v>
      </c>
      <c r="E786" s="172" t="s">
        <v>1149</v>
      </c>
      <c r="F786" s="173" t="s">
        <v>1150</v>
      </c>
      <c r="G786" s="174" t="s">
        <v>319</v>
      </c>
      <c r="H786" s="175">
        <v>2</v>
      </c>
      <c r="I786" s="176"/>
      <c r="J786" s="177">
        <f t="shared" si="45"/>
        <v>0</v>
      </c>
      <c r="K786" s="178"/>
      <c r="L786" s="36"/>
      <c r="M786" s="179" t="s">
        <v>1</v>
      </c>
      <c r="N786" s="180" t="s">
        <v>38</v>
      </c>
      <c r="O786" s="64"/>
      <c r="P786" s="181">
        <f t="shared" si="46"/>
        <v>0</v>
      </c>
      <c r="Q786" s="181">
        <v>0</v>
      </c>
      <c r="R786" s="181">
        <f t="shared" si="47"/>
        <v>0</v>
      </c>
      <c r="S786" s="181">
        <v>0</v>
      </c>
      <c r="T786" s="182">
        <f t="shared" si="48"/>
        <v>0</v>
      </c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R786" s="183" t="s">
        <v>316</v>
      </c>
      <c r="AT786" s="183" t="s">
        <v>160</v>
      </c>
      <c r="AU786" s="183" t="s">
        <v>80</v>
      </c>
      <c r="AY786" s="18" t="s">
        <v>157</v>
      </c>
      <c r="BE786" s="100">
        <f t="shared" si="49"/>
        <v>0</v>
      </c>
      <c r="BF786" s="100">
        <f t="shared" si="50"/>
        <v>0</v>
      </c>
      <c r="BG786" s="100">
        <f t="shared" si="51"/>
        <v>0</v>
      </c>
      <c r="BH786" s="100">
        <f t="shared" si="52"/>
        <v>0</v>
      </c>
      <c r="BI786" s="100">
        <f t="shared" si="53"/>
        <v>0</v>
      </c>
      <c r="BJ786" s="18" t="s">
        <v>93</v>
      </c>
      <c r="BK786" s="100">
        <f t="shared" si="54"/>
        <v>0</v>
      </c>
      <c r="BL786" s="18" t="s">
        <v>316</v>
      </c>
      <c r="BM786" s="183" t="s">
        <v>1151</v>
      </c>
    </row>
    <row r="787" spans="1:65" s="2" customFormat="1" ht="16.5" customHeight="1">
      <c r="A787" s="35"/>
      <c r="B787" s="139"/>
      <c r="C787" s="171" t="s">
        <v>1152</v>
      </c>
      <c r="D787" s="171" t="s">
        <v>160</v>
      </c>
      <c r="E787" s="172" t="s">
        <v>1153</v>
      </c>
      <c r="F787" s="173" t="s">
        <v>1154</v>
      </c>
      <c r="G787" s="174" t="s">
        <v>319</v>
      </c>
      <c r="H787" s="175">
        <v>2</v>
      </c>
      <c r="I787" s="176"/>
      <c r="J787" s="177">
        <f t="shared" si="45"/>
        <v>0</v>
      </c>
      <c r="K787" s="178"/>
      <c r="L787" s="36"/>
      <c r="M787" s="179" t="s">
        <v>1</v>
      </c>
      <c r="N787" s="180" t="s">
        <v>38</v>
      </c>
      <c r="O787" s="64"/>
      <c r="P787" s="181">
        <f t="shared" si="46"/>
        <v>0</v>
      </c>
      <c r="Q787" s="181">
        <v>0</v>
      </c>
      <c r="R787" s="181">
        <f t="shared" si="47"/>
        <v>0</v>
      </c>
      <c r="S787" s="181">
        <v>0</v>
      </c>
      <c r="T787" s="182">
        <f t="shared" si="48"/>
        <v>0</v>
      </c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R787" s="183" t="s">
        <v>316</v>
      </c>
      <c r="AT787" s="183" t="s">
        <v>160</v>
      </c>
      <c r="AU787" s="183" t="s">
        <v>80</v>
      </c>
      <c r="AY787" s="18" t="s">
        <v>157</v>
      </c>
      <c r="BE787" s="100">
        <f t="shared" si="49"/>
        <v>0</v>
      </c>
      <c r="BF787" s="100">
        <f t="shared" si="50"/>
        <v>0</v>
      </c>
      <c r="BG787" s="100">
        <f t="shared" si="51"/>
        <v>0</v>
      </c>
      <c r="BH787" s="100">
        <f t="shared" si="52"/>
        <v>0</v>
      </c>
      <c r="BI787" s="100">
        <f t="shared" si="53"/>
        <v>0</v>
      </c>
      <c r="BJ787" s="18" t="s">
        <v>93</v>
      </c>
      <c r="BK787" s="100">
        <f t="shared" si="54"/>
        <v>0</v>
      </c>
      <c r="BL787" s="18" t="s">
        <v>316</v>
      </c>
      <c r="BM787" s="183" t="s">
        <v>1155</v>
      </c>
    </row>
    <row r="788" spans="1:65" s="2" customFormat="1" ht="24.2" customHeight="1">
      <c r="A788" s="35"/>
      <c r="B788" s="139"/>
      <c r="C788" s="171" t="s">
        <v>1156</v>
      </c>
      <c r="D788" s="171" t="s">
        <v>160</v>
      </c>
      <c r="E788" s="172" t="s">
        <v>1157</v>
      </c>
      <c r="F788" s="173" t="s">
        <v>1158</v>
      </c>
      <c r="G788" s="174" t="s">
        <v>319</v>
      </c>
      <c r="H788" s="175">
        <v>1</v>
      </c>
      <c r="I788" s="176"/>
      <c r="J788" s="177">
        <f t="shared" si="45"/>
        <v>0</v>
      </c>
      <c r="K788" s="178"/>
      <c r="L788" s="36"/>
      <c r="M788" s="179" t="s">
        <v>1</v>
      </c>
      <c r="N788" s="180" t="s">
        <v>38</v>
      </c>
      <c r="O788" s="64"/>
      <c r="P788" s="181">
        <f t="shared" si="46"/>
        <v>0</v>
      </c>
      <c r="Q788" s="181">
        <v>0</v>
      </c>
      <c r="R788" s="181">
        <f t="shared" si="47"/>
        <v>0</v>
      </c>
      <c r="S788" s="181">
        <v>0</v>
      </c>
      <c r="T788" s="182">
        <f t="shared" si="48"/>
        <v>0</v>
      </c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R788" s="183" t="s">
        <v>316</v>
      </c>
      <c r="AT788" s="183" t="s">
        <v>160</v>
      </c>
      <c r="AU788" s="183" t="s">
        <v>80</v>
      </c>
      <c r="AY788" s="18" t="s">
        <v>157</v>
      </c>
      <c r="BE788" s="100">
        <f t="shared" si="49"/>
        <v>0</v>
      </c>
      <c r="BF788" s="100">
        <f t="shared" si="50"/>
        <v>0</v>
      </c>
      <c r="BG788" s="100">
        <f t="shared" si="51"/>
        <v>0</v>
      </c>
      <c r="BH788" s="100">
        <f t="shared" si="52"/>
        <v>0</v>
      </c>
      <c r="BI788" s="100">
        <f t="shared" si="53"/>
        <v>0</v>
      </c>
      <c r="BJ788" s="18" t="s">
        <v>93</v>
      </c>
      <c r="BK788" s="100">
        <f t="shared" si="54"/>
        <v>0</v>
      </c>
      <c r="BL788" s="18" t="s">
        <v>316</v>
      </c>
      <c r="BM788" s="183" t="s">
        <v>1159</v>
      </c>
    </row>
    <row r="789" spans="1:65" s="2" customFormat="1" ht="24.2" customHeight="1">
      <c r="A789" s="35"/>
      <c r="B789" s="139"/>
      <c r="C789" s="171" t="s">
        <v>1160</v>
      </c>
      <c r="D789" s="171" t="s">
        <v>160</v>
      </c>
      <c r="E789" s="172" t="s">
        <v>1161</v>
      </c>
      <c r="F789" s="173" t="s">
        <v>1162</v>
      </c>
      <c r="G789" s="174" t="s">
        <v>319</v>
      </c>
      <c r="H789" s="175">
        <v>2</v>
      </c>
      <c r="I789" s="176"/>
      <c r="J789" s="177">
        <f t="shared" si="45"/>
        <v>0</v>
      </c>
      <c r="K789" s="178"/>
      <c r="L789" s="36"/>
      <c r="M789" s="179" t="s">
        <v>1</v>
      </c>
      <c r="N789" s="180" t="s">
        <v>38</v>
      </c>
      <c r="O789" s="64"/>
      <c r="P789" s="181">
        <f t="shared" si="46"/>
        <v>0</v>
      </c>
      <c r="Q789" s="181">
        <v>0</v>
      </c>
      <c r="R789" s="181">
        <f t="shared" si="47"/>
        <v>0</v>
      </c>
      <c r="S789" s="181">
        <v>0</v>
      </c>
      <c r="T789" s="182">
        <f t="shared" si="48"/>
        <v>0</v>
      </c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R789" s="183" t="s">
        <v>316</v>
      </c>
      <c r="AT789" s="183" t="s">
        <v>160</v>
      </c>
      <c r="AU789" s="183" t="s">
        <v>80</v>
      </c>
      <c r="AY789" s="18" t="s">
        <v>157</v>
      </c>
      <c r="BE789" s="100">
        <f t="shared" si="49"/>
        <v>0</v>
      </c>
      <c r="BF789" s="100">
        <f t="shared" si="50"/>
        <v>0</v>
      </c>
      <c r="BG789" s="100">
        <f t="shared" si="51"/>
        <v>0</v>
      </c>
      <c r="BH789" s="100">
        <f t="shared" si="52"/>
        <v>0</v>
      </c>
      <c r="BI789" s="100">
        <f t="shared" si="53"/>
        <v>0</v>
      </c>
      <c r="BJ789" s="18" t="s">
        <v>93</v>
      </c>
      <c r="BK789" s="100">
        <f t="shared" si="54"/>
        <v>0</v>
      </c>
      <c r="BL789" s="18" t="s">
        <v>316</v>
      </c>
      <c r="BM789" s="183" t="s">
        <v>1163</v>
      </c>
    </row>
    <row r="790" spans="1:65" s="2" customFormat="1" ht="24.2" customHeight="1">
      <c r="A790" s="35"/>
      <c r="B790" s="139"/>
      <c r="C790" s="171" t="s">
        <v>1164</v>
      </c>
      <c r="D790" s="171" t="s">
        <v>160</v>
      </c>
      <c r="E790" s="172" t="s">
        <v>1165</v>
      </c>
      <c r="F790" s="173" t="s">
        <v>1166</v>
      </c>
      <c r="G790" s="174" t="s">
        <v>319</v>
      </c>
      <c r="H790" s="175">
        <v>5</v>
      </c>
      <c r="I790" s="176"/>
      <c r="J790" s="177">
        <f t="shared" si="45"/>
        <v>0</v>
      </c>
      <c r="K790" s="178"/>
      <c r="L790" s="36"/>
      <c r="M790" s="179" t="s">
        <v>1</v>
      </c>
      <c r="N790" s="180" t="s">
        <v>38</v>
      </c>
      <c r="O790" s="64"/>
      <c r="P790" s="181">
        <f t="shared" si="46"/>
        <v>0</v>
      </c>
      <c r="Q790" s="181">
        <v>0</v>
      </c>
      <c r="R790" s="181">
        <f t="shared" si="47"/>
        <v>0</v>
      </c>
      <c r="S790" s="181">
        <v>0</v>
      </c>
      <c r="T790" s="182">
        <f t="shared" si="48"/>
        <v>0</v>
      </c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R790" s="183" t="s">
        <v>316</v>
      </c>
      <c r="AT790" s="183" t="s">
        <v>160</v>
      </c>
      <c r="AU790" s="183" t="s">
        <v>80</v>
      </c>
      <c r="AY790" s="18" t="s">
        <v>157</v>
      </c>
      <c r="BE790" s="100">
        <f t="shared" si="49"/>
        <v>0</v>
      </c>
      <c r="BF790" s="100">
        <f t="shared" si="50"/>
        <v>0</v>
      </c>
      <c r="BG790" s="100">
        <f t="shared" si="51"/>
        <v>0</v>
      </c>
      <c r="BH790" s="100">
        <f t="shared" si="52"/>
        <v>0</v>
      </c>
      <c r="BI790" s="100">
        <f t="shared" si="53"/>
        <v>0</v>
      </c>
      <c r="BJ790" s="18" t="s">
        <v>93</v>
      </c>
      <c r="BK790" s="100">
        <f t="shared" si="54"/>
        <v>0</v>
      </c>
      <c r="BL790" s="18" t="s">
        <v>316</v>
      </c>
      <c r="BM790" s="183" t="s">
        <v>1167</v>
      </c>
    </row>
    <row r="791" spans="1:65" s="2" customFormat="1" ht="24.2" customHeight="1">
      <c r="A791" s="35"/>
      <c r="B791" s="139"/>
      <c r="C791" s="171" t="s">
        <v>1168</v>
      </c>
      <c r="D791" s="171" t="s">
        <v>160</v>
      </c>
      <c r="E791" s="172" t="s">
        <v>1169</v>
      </c>
      <c r="F791" s="173" t="s">
        <v>1170</v>
      </c>
      <c r="G791" s="174" t="s">
        <v>1171</v>
      </c>
      <c r="H791" s="175">
        <v>8</v>
      </c>
      <c r="I791" s="176"/>
      <c r="J791" s="177">
        <f t="shared" si="45"/>
        <v>0</v>
      </c>
      <c r="K791" s="178"/>
      <c r="L791" s="36"/>
      <c r="M791" s="179" t="s">
        <v>1</v>
      </c>
      <c r="N791" s="180" t="s">
        <v>38</v>
      </c>
      <c r="O791" s="64"/>
      <c r="P791" s="181">
        <f t="shared" si="46"/>
        <v>0</v>
      </c>
      <c r="Q791" s="181">
        <v>0</v>
      </c>
      <c r="R791" s="181">
        <f t="shared" si="47"/>
        <v>0</v>
      </c>
      <c r="S791" s="181">
        <v>0</v>
      </c>
      <c r="T791" s="182">
        <f t="shared" si="48"/>
        <v>0</v>
      </c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R791" s="183" t="s">
        <v>316</v>
      </c>
      <c r="AT791" s="183" t="s">
        <v>160</v>
      </c>
      <c r="AU791" s="183" t="s">
        <v>80</v>
      </c>
      <c r="AY791" s="18" t="s">
        <v>157</v>
      </c>
      <c r="BE791" s="100">
        <f t="shared" si="49"/>
        <v>0</v>
      </c>
      <c r="BF791" s="100">
        <f t="shared" si="50"/>
        <v>0</v>
      </c>
      <c r="BG791" s="100">
        <f t="shared" si="51"/>
        <v>0</v>
      </c>
      <c r="BH791" s="100">
        <f t="shared" si="52"/>
        <v>0</v>
      </c>
      <c r="BI791" s="100">
        <f t="shared" si="53"/>
        <v>0</v>
      </c>
      <c r="BJ791" s="18" t="s">
        <v>93</v>
      </c>
      <c r="BK791" s="100">
        <f t="shared" si="54"/>
        <v>0</v>
      </c>
      <c r="BL791" s="18" t="s">
        <v>316</v>
      </c>
      <c r="BM791" s="183" t="s">
        <v>1172</v>
      </c>
    </row>
    <row r="792" spans="1:65" s="2" customFormat="1" ht="24.2" customHeight="1">
      <c r="A792" s="35"/>
      <c r="B792" s="139"/>
      <c r="C792" s="171" t="s">
        <v>1173</v>
      </c>
      <c r="D792" s="171" t="s">
        <v>160</v>
      </c>
      <c r="E792" s="172" t="s">
        <v>1174</v>
      </c>
      <c r="F792" s="173" t="s">
        <v>1175</v>
      </c>
      <c r="G792" s="174" t="s">
        <v>1171</v>
      </c>
      <c r="H792" s="175">
        <v>6</v>
      </c>
      <c r="I792" s="176"/>
      <c r="J792" s="177">
        <f t="shared" si="45"/>
        <v>0</v>
      </c>
      <c r="K792" s="178"/>
      <c r="L792" s="36"/>
      <c r="M792" s="179" t="s">
        <v>1</v>
      </c>
      <c r="N792" s="180" t="s">
        <v>38</v>
      </c>
      <c r="O792" s="64"/>
      <c r="P792" s="181">
        <f t="shared" si="46"/>
        <v>0</v>
      </c>
      <c r="Q792" s="181">
        <v>0</v>
      </c>
      <c r="R792" s="181">
        <f t="shared" si="47"/>
        <v>0</v>
      </c>
      <c r="S792" s="181">
        <v>0</v>
      </c>
      <c r="T792" s="182">
        <f t="shared" si="48"/>
        <v>0</v>
      </c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R792" s="183" t="s">
        <v>316</v>
      </c>
      <c r="AT792" s="183" t="s">
        <v>160</v>
      </c>
      <c r="AU792" s="183" t="s">
        <v>80</v>
      </c>
      <c r="AY792" s="18" t="s">
        <v>157</v>
      </c>
      <c r="BE792" s="100">
        <f t="shared" si="49"/>
        <v>0</v>
      </c>
      <c r="BF792" s="100">
        <f t="shared" si="50"/>
        <v>0</v>
      </c>
      <c r="BG792" s="100">
        <f t="shared" si="51"/>
        <v>0</v>
      </c>
      <c r="BH792" s="100">
        <f t="shared" si="52"/>
        <v>0</v>
      </c>
      <c r="BI792" s="100">
        <f t="shared" si="53"/>
        <v>0</v>
      </c>
      <c r="BJ792" s="18" t="s">
        <v>93</v>
      </c>
      <c r="BK792" s="100">
        <f t="shared" si="54"/>
        <v>0</v>
      </c>
      <c r="BL792" s="18" t="s">
        <v>316</v>
      </c>
      <c r="BM792" s="183" t="s">
        <v>1176</v>
      </c>
    </row>
    <row r="793" spans="1:65" s="2" customFormat="1" ht="24.2" customHeight="1">
      <c r="A793" s="35"/>
      <c r="B793" s="139"/>
      <c r="C793" s="171" t="s">
        <v>1177</v>
      </c>
      <c r="D793" s="171" t="s">
        <v>160</v>
      </c>
      <c r="E793" s="172" t="s">
        <v>1178</v>
      </c>
      <c r="F793" s="173" t="s">
        <v>1179</v>
      </c>
      <c r="G793" s="174" t="s">
        <v>1171</v>
      </c>
      <c r="H793" s="175">
        <v>23</v>
      </c>
      <c r="I793" s="176"/>
      <c r="J793" s="177">
        <f t="shared" si="45"/>
        <v>0</v>
      </c>
      <c r="K793" s="178"/>
      <c r="L793" s="36"/>
      <c r="M793" s="179" t="s">
        <v>1</v>
      </c>
      <c r="N793" s="180" t="s">
        <v>38</v>
      </c>
      <c r="O793" s="64"/>
      <c r="P793" s="181">
        <f t="shared" si="46"/>
        <v>0</v>
      </c>
      <c r="Q793" s="181">
        <v>0</v>
      </c>
      <c r="R793" s="181">
        <f t="shared" si="47"/>
        <v>0</v>
      </c>
      <c r="S793" s="181">
        <v>0</v>
      </c>
      <c r="T793" s="182">
        <f t="shared" si="48"/>
        <v>0</v>
      </c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R793" s="183" t="s">
        <v>316</v>
      </c>
      <c r="AT793" s="183" t="s">
        <v>160</v>
      </c>
      <c r="AU793" s="183" t="s">
        <v>80</v>
      </c>
      <c r="AY793" s="18" t="s">
        <v>157</v>
      </c>
      <c r="BE793" s="100">
        <f t="shared" si="49"/>
        <v>0</v>
      </c>
      <c r="BF793" s="100">
        <f t="shared" si="50"/>
        <v>0</v>
      </c>
      <c r="BG793" s="100">
        <f t="shared" si="51"/>
        <v>0</v>
      </c>
      <c r="BH793" s="100">
        <f t="shared" si="52"/>
        <v>0</v>
      </c>
      <c r="BI793" s="100">
        <f t="shared" si="53"/>
        <v>0</v>
      </c>
      <c r="BJ793" s="18" t="s">
        <v>93</v>
      </c>
      <c r="BK793" s="100">
        <f t="shared" si="54"/>
        <v>0</v>
      </c>
      <c r="BL793" s="18" t="s">
        <v>316</v>
      </c>
      <c r="BM793" s="183" t="s">
        <v>1180</v>
      </c>
    </row>
    <row r="794" spans="1:65" s="2" customFormat="1" ht="24.2" customHeight="1">
      <c r="A794" s="35"/>
      <c r="B794" s="139"/>
      <c r="C794" s="171" t="s">
        <v>1181</v>
      </c>
      <c r="D794" s="171" t="s">
        <v>160</v>
      </c>
      <c r="E794" s="172" t="s">
        <v>1182</v>
      </c>
      <c r="F794" s="173" t="s">
        <v>1183</v>
      </c>
      <c r="G794" s="174" t="s">
        <v>1171</v>
      </c>
      <c r="H794" s="175">
        <v>2</v>
      </c>
      <c r="I794" s="176"/>
      <c r="J794" s="177">
        <f t="shared" si="45"/>
        <v>0</v>
      </c>
      <c r="K794" s="178"/>
      <c r="L794" s="36"/>
      <c r="M794" s="179" t="s">
        <v>1</v>
      </c>
      <c r="N794" s="180" t="s">
        <v>38</v>
      </c>
      <c r="O794" s="64"/>
      <c r="P794" s="181">
        <f t="shared" si="46"/>
        <v>0</v>
      </c>
      <c r="Q794" s="181">
        <v>0</v>
      </c>
      <c r="R794" s="181">
        <f t="shared" si="47"/>
        <v>0</v>
      </c>
      <c r="S794" s="181">
        <v>0</v>
      </c>
      <c r="T794" s="182">
        <f t="shared" si="48"/>
        <v>0</v>
      </c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R794" s="183" t="s">
        <v>316</v>
      </c>
      <c r="AT794" s="183" t="s">
        <v>160</v>
      </c>
      <c r="AU794" s="183" t="s">
        <v>80</v>
      </c>
      <c r="AY794" s="18" t="s">
        <v>157</v>
      </c>
      <c r="BE794" s="100">
        <f t="shared" si="49"/>
        <v>0</v>
      </c>
      <c r="BF794" s="100">
        <f t="shared" si="50"/>
        <v>0</v>
      </c>
      <c r="BG794" s="100">
        <f t="shared" si="51"/>
        <v>0</v>
      </c>
      <c r="BH794" s="100">
        <f t="shared" si="52"/>
        <v>0</v>
      </c>
      <c r="BI794" s="100">
        <f t="shared" si="53"/>
        <v>0</v>
      </c>
      <c r="BJ794" s="18" t="s">
        <v>93</v>
      </c>
      <c r="BK794" s="100">
        <f t="shared" si="54"/>
        <v>0</v>
      </c>
      <c r="BL794" s="18" t="s">
        <v>316</v>
      </c>
      <c r="BM794" s="183" t="s">
        <v>1184</v>
      </c>
    </row>
    <row r="795" spans="1:65" s="2" customFormat="1" ht="24.2" customHeight="1">
      <c r="A795" s="35"/>
      <c r="B795" s="139"/>
      <c r="C795" s="171" t="s">
        <v>1185</v>
      </c>
      <c r="D795" s="171" t="s">
        <v>160</v>
      </c>
      <c r="E795" s="172" t="s">
        <v>1186</v>
      </c>
      <c r="F795" s="173" t="s">
        <v>1187</v>
      </c>
      <c r="G795" s="174" t="s">
        <v>1171</v>
      </c>
      <c r="H795" s="175">
        <v>12</v>
      </c>
      <c r="I795" s="176"/>
      <c r="J795" s="177">
        <f t="shared" si="45"/>
        <v>0</v>
      </c>
      <c r="K795" s="178"/>
      <c r="L795" s="36"/>
      <c r="M795" s="179" t="s">
        <v>1</v>
      </c>
      <c r="N795" s="180" t="s">
        <v>38</v>
      </c>
      <c r="O795" s="64"/>
      <c r="P795" s="181">
        <f t="shared" si="46"/>
        <v>0</v>
      </c>
      <c r="Q795" s="181">
        <v>0</v>
      </c>
      <c r="R795" s="181">
        <f t="shared" si="47"/>
        <v>0</v>
      </c>
      <c r="S795" s="181">
        <v>0</v>
      </c>
      <c r="T795" s="182">
        <f t="shared" si="48"/>
        <v>0</v>
      </c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R795" s="183" t="s">
        <v>316</v>
      </c>
      <c r="AT795" s="183" t="s">
        <v>160</v>
      </c>
      <c r="AU795" s="183" t="s">
        <v>80</v>
      </c>
      <c r="AY795" s="18" t="s">
        <v>157</v>
      </c>
      <c r="BE795" s="100">
        <f t="shared" si="49"/>
        <v>0</v>
      </c>
      <c r="BF795" s="100">
        <f t="shared" si="50"/>
        <v>0</v>
      </c>
      <c r="BG795" s="100">
        <f t="shared" si="51"/>
        <v>0</v>
      </c>
      <c r="BH795" s="100">
        <f t="shared" si="52"/>
        <v>0</v>
      </c>
      <c r="BI795" s="100">
        <f t="shared" si="53"/>
        <v>0</v>
      </c>
      <c r="BJ795" s="18" t="s">
        <v>93</v>
      </c>
      <c r="BK795" s="100">
        <f t="shared" si="54"/>
        <v>0</v>
      </c>
      <c r="BL795" s="18" t="s">
        <v>316</v>
      </c>
      <c r="BM795" s="183" t="s">
        <v>1188</v>
      </c>
    </row>
    <row r="796" spans="1:65" s="2" customFormat="1" ht="21.75" customHeight="1">
      <c r="A796" s="35"/>
      <c r="B796" s="139"/>
      <c r="C796" s="171" t="s">
        <v>1189</v>
      </c>
      <c r="D796" s="171" t="s">
        <v>160</v>
      </c>
      <c r="E796" s="172" t="s">
        <v>1190</v>
      </c>
      <c r="F796" s="173" t="s">
        <v>1191</v>
      </c>
      <c r="G796" s="174" t="s">
        <v>1171</v>
      </c>
      <c r="H796" s="175">
        <v>0.5</v>
      </c>
      <c r="I796" s="176"/>
      <c r="J796" s="177">
        <f t="shared" si="45"/>
        <v>0</v>
      </c>
      <c r="K796" s="178"/>
      <c r="L796" s="36"/>
      <c r="M796" s="179" t="s">
        <v>1</v>
      </c>
      <c r="N796" s="180" t="s">
        <v>38</v>
      </c>
      <c r="O796" s="64"/>
      <c r="P796" s="181">
        <f t="shared" si="46"/>
        <v>0</v>
      </c>
      <c r="Q796" s="181">
        <v>0</v>
      </c>
      <c r="R796" s="181">
        <f t="shared" si="47"/>
        <v>0</v>
      </c>
      <c r="S796" s="181">
        <v>0</v>
      </c>
      <c r="T796" s="182">
        <f t="shared" si="48"/>
        <v>0</v>
      </c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R796" s="183" t="s">
        <v>316</v>
      </c>
      <c r="AT796" s="183" t="s">
        <v>160</v>
      </c>
      <c r="AU796" s="183" t="s">
        <v>80</v>
      </c>
      <c r="AY796" s="18" t="s">
        <v>157</v>
      </c>
      <c r="BE796" s="100">
        <f t="shared" si="49"/>
        <v>0</v>
      </c>
      <c r="BF796" s="100">
        <f t="shared" si="50"/>
        <v>0</v>
      </c>
      <c r="BG796" s="100">
        <f t="shared" si="51"/>
        <v>0</v>
      </c>
      <c r="BH796" s="100">
        <f t="shared" si="52"/>
        <v>0</v>
      </c>
      <c r="BI796" s="100">
        <f t="shared" si="53"/>
        <v>0</v>
      </c>
      <c r="BJ796" s="18" t="s">
        <v>93</v>
      </c>
      <c r="BK796" s="100">
        <f t="shared" si="54"/>
        <v>0</v>
      </c>
      <c r="BL796" s="18" t="s">
        <v>316</v>
      </c>
      <c r="BM796" s="183" t="s">
        <v>1192</v>
      </c>
    </row>
    <row r="797" spans="1:65" s="2" customFormat="1" ht="21.75" customHeight="1">
      <c r="A797" s="35"/>
      <c r="B797" s="139"/>
      <c r="C797" s="171" t="s">
        <v>1193</v>
      </c>
      <c r="D797" s="171" t="s">
        <v>160</v>
      </c>
      <c r="E797" s="172" t="s">
        <v>1194</v>
      </c>
      <c r="F797" s="173" t="s">
        <v>1195</v>
      </c>
      <c r="G797" s="174" t="s">
        <v>1171</v>
      </c>
      <c r="H797" s="175">
        <v>3</v>
      </c>
      <c r="I797" s="176"/>
      <c r="J797" s="177">
        <f t="shared" si="45"/>
        <v>0</v>
      </c>
      <c r="K797" s="178"/>
      <c r="L797" s="36"/>
      <c r="M797" s="179" t="s">
        <v>1</v>
      </c>
      <c r="N797" s="180" t="s">
        <v>38</v>
      </c>
      <c r="O797" s="64"/>
      <c r="P797" s="181">
        <f t="shared" si="46"/>
        <v>0</v>
      </c>
      <c r="Q797" s="181">
        <v>0</v>
      </c>
      <c r="R797" s="181">
        <f t="shared" si="47"/>
        <v>0</v>
      </c>
      <c r="S797" s="181">
        <v>0</v>
      </c>
      <c r="T797" s="182">
        <f t="shared" si="48"/>
        <v>0</v>
      </c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R797" s="183" t="s">
        <v>316</v>
      </c>
      <c r="AT797" s="183" t="s">
        <v>160</v>
      </c>
      <c r="AU797" s="183" t="s">
        <v>80</v>
      </c>
      <c r="AY797" s="18" t="s">
        <v>157</v>
      </c>
      <c r="BE797" s="100">
        <f t="shared" si="49"/>
        <v>0</v>
      </c>
      <c r="BF797" s="100">
        <f t="shared" si="50"/>
        <v>0</v>
      </c>
      <c r="BG797" s="100">
        <f t="shared" si="51"/>
        <v>0</v>
      </c>
      <c r="BH797" s="100">
        <f t="shared" si="52"/>
        <v>0</v>
      </c>
      <c r="BI797" s="100">
        <f t="shared" si="53"/>
        <v>0</v>
      </c>
      <c r="BJ797" s="18" t="s">
        <v>93</v>
      </c>
      <c r="BK797" s="100">
        <f t="shared" si="54"/>
        <v>0</v>
      </c>
      <c r="BL797" s="18" t="s">
        <v>316</v>
      </c>
      <c r="BM797" s="183" t="s">
        <v>1196</v>
      </c>
    </row>
    <row r="798" spans="1:65" s="2" customFormat="1" ht="37.9" customHeight="1">
      <c r="A798" s="35"/>
      <c r="B798" s="139"/>
      <c r="C798" s="171" t="s">
        <v>1197</v>
      </c>
      <c r="D798" s="171" t="s">
        <v>160</v>
      </c>
      <c r="E798" s="172" t="s">
        <v>1198</v>
      </c>
      <c r="F798" s="173" t="s">
        <v>1199</v>
      </c>
      <c r="G798" s="174" t="s">
        <v>163</v>
      </c>
      <c r="H798" s="175">
        <v>3</v>
      </c>
      <c r="I798" s="176"/>
      <c r="J798" s="177">
        <f t="shared" si="45"/>
        <v>0</v>
      </c>
      <c r="K798" s="178"/>
      <c r="L798" s="36"/>
      <c r="M798" s="179" t="s">
        <v>1</v>
      </c>
      <c r="N798" s="180" t="s">
        <v>38</v>
      </c>
      <c r="O798" s="64"/>
      <c r="P798" s="181">
        <f t="shared" si="46"/>
        <v>0</v>
      </c>
      <c r="Q798" s="181">
        <v>0</v>
      </c>
      <c r="R798" s="181">
        <f t="shared" si="47"/>
        <v>0</v>
      </c>
      <c r="S798" s="181">
        <v>0</v>
      </c>
      <c r="T798" s="182">
        <f t="shared" si="48"/>
        <v>0</v>
      </c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R798" s="183" t="s">
        <v>316</v>
      </c>
      <c r="AT798" s="183" t="s">
        <v>160</v>
      </c>
      <c r="AU798" s="183" t="s">
        <v>80</v>
      </c>
      <c r="AY798" s="18" t="s">
        <v>157</v>
      </c>
      <c r="BE798" s="100">
        <f t="shared" si="49"/>
        <v>0</v>
      </c>
      <c r="BF798" s="100">
        <f t="shared" si="50"/>
        <v>0</v>
      </c>
      <c r="BG798" s="100">
        <f t="shared" si="51"/>
        <v>0</v>
      </c>
      <c r="BH798" s="100">
        <f t="shared" si="52"/>
        <v>0</v>
      </c>
      <c r="BI798" s="100">
        <f t="shared" si="53"/>
        <v>0</v>
      </c>
      <c r="BJ798" s="18" t="s">
        <v>93</v>
      </c>
      <c r="BK798" s="100">
        <f t="shared" si="54"/>
        <v>0</v>
      </c>
      <c r="BL798" s="18" t="s">
        <v>316</v>
      </c>
      <c r="BM798" s="183" t="s">
        <v>1200</v>
      </c>
    </row>
    <row r="799" spans="1:65" s="2" customFormat="1" ht="33" customHeight="1">
      <c r="A799" s="35"/>
      <c r="B799" s="139"/>
      <c r="C799" s="171" t="s">
        <v>1201</v>
      </c>
      <c r="D799" s="171" t="s">
        <v>160</v>
      </c>
      <c r="E799" s="172" t="s">
        <v>1202</v>
      </c>
      <c r="F799" s="173" t="s">
        <v>1203</v>
      </c>
      <c r="G799" s="174" t="s">
        <v>319</v>
      </c>
      <c r="H799" s="175">
        <v>1</v>
      </c>
      <c r="I799" s="176"/>
      <c r="J799" s="177">
        <f t="shared" si="45"/>
        <v>0</v>
      </c>
      <c r="K799" s="178"/>
      <c r="L799" s="36"/>
      <c r="M799" s="179" t="s">
        <v>1</v>
      </c>
      <c r="N799" s="180" t="s">
        <v>38</v>
      </c>
      <c r="O799" s="64"/>
      <c r="P799" s="181">
        <f t="shared" si="46"/>
        <v>0</v>
      </c>
      <c r="Q799" s="181">
        <v>0</v>
      </c>
      <c r="R799" s="181">
        <f t="shared" si="47"/>
        <v>0</v>
      </c>
      <c r="S799" s="181">
        <v>0</v>
      </c>
      <c r="T799" s="182">
        <f t="shared" si="48"/>
        <v>0</v>
      </c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R799" s="183" t="s">
        <v>316</v>
      </c>
      <c r="AT799" s="183" t="s">
        <v>160</v>
      </c>
      <c r="AU799" s="183" t="s">
        <v>80</v>
      </c>
      <c r="AY799" s="18" t="s">
        <v>157</v>
      </c>
      <c r="BE799" s="100">
        <f t="shared" si="49"/>
        <v>0</v>
      </c>
      <c r="BF799" s="100">
        <f t="shared" si="50"/>
        <v>0</v>
      </c>
      <c r="BG799" s="100">
        <f t="shared" si="51"/>
        <v>0</v>
      </c>
      <c r="BH799" s="100">
        <f t="shared" si="52"/>
        <v>0</v>
      </c>
      <c r="BI799" s="100">
        <f t="shared" si="53"/>
        <v>0</v>
      </c>
      <c r="BJ799" s="18" t="s">
        <v>93</v>
      </c>
      <c r="BK799" s="100">
        <f t="shared" si="54"/>
        <v>0</v>
      </c>
      <c r="BL799" s="18" t="s">
        <v>316</v>
      </c>
      <c r="BM799" s="183" t="s">
        <v>1204</v>
      </c>
    </row>
    <row r="800" spans="1:65" s="2" customFormat="1" ht="16.5" customHeight="1">
      <c r="A800" s="35"/>
      <c r="B800" s="139"/>
      <c r="C800" s="171" t="s">
        <v>1205</v>
      </c>
      <c r="D800" s="171" t="s">
        <v>160</v>
      </c>
      <c r="E800" s="172" t="s">
        <v>1206</v>
      </c>
      <c r="F800" s="173" t="s">
        <v>1207</v>
      </c>
      <c r="G800" s="174" t="s">
        <v>1055</v>
      </c>
      <c r="H800" s="175">
        <v>10</v>
      </c>
      <c r="I800" s="176"/>
      <c r="J800" s="177">
        <f t="shared" si="45"/>
        <v>0</v>
      </c>
      <c r="K800" s="178"/>
      <c r="L800" s="36"/>
      <c r="M800" s="179" t="s">
        <v>1</v>
      </c>
      <c r="N800" s="180" t="s">
        <v>38</v>
      </c>
      <c r="O800" s="64"/>
      <c r="P800" s="181">
        <f t="shared" si="46"/>
        <v>0</v>
      </c>
      <c r="Q800" s="181">
        <v>0</v>
      </c>
      <c r="R800" s="181">
        <f t="shared" si="47"/>
        <v>0</v>
      </c>
      <c r="S800" s="181">
        <v>0</v>
      </c>
      <c r="T800" s="182">
        <f t="shared" si="48"/>
        <v>0</v>
      </c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R800" s="183" t="s">
        <v>316</v>
      </c>
      <c r="AT800" s="183" t="s">
        <v>160</v>
      </c>
      <c r="AU800" s="183" t="s">
        <v>80</v>
      </c>
      <c r="AY800" s="18" t="s">
        <v>157</v>
      </c>
      <c r="BE800" s="100">
        <f t="shared" si="49"/>
        <v>0</v>
      </c>
      <c r="BF800" s="100">
        <f t="shared" si="50"/>
        <v>0</v>
      </c>
      <c r="BG800" s="100">
        <f t="shared" si="51"/>
        <v>0</v>
      </c>
      <c r="BH800" s="100">
        <f t="shared" si="52"/>
        <v>0</v>
      </c>
      <c r="BI800" s="100">
        <f t="shared" si="53"/>
        <v>0</v>
      </c>
      <c r="BJ800" s="18" t="s">
        <v>93</v>
      </c>
      <c r="BK800" s="100">
        <f t="shared" si="54"/>
        <v>0</v>
      </c>
      <c r="BL800" s="18" t="s">
        <v>316</v>
      </c>
      <c r="BM800" s="183" t="s">
        <v>1208</v>
      </c>
    </row>
    <row r="801" spans="1:51" s="14" customFormat="1">
      <c r="B801" s="192"/>
      <c r="D801" s="185" t="s">
        <v>166</v>
      </c>
      <c r="E801" s="193" t="s">
        <v>1</v>
      </c>
      <c r="F801" s="194" t="s">
        <v>276</v>
      </c>
      <c r="H801" s="195">
        <v>10</v>
      </c>
      <c r="I801" s="196"/>
      <c r="L801" s="192"/>
      <c r="M801" s="197"/>
      <c r="N801" s="198"/>
      <c r="O801" s="198"/>
      <c r="P801" s="198"/>
      <c r="Q801" s="198"/>
      <c r="R801" s="198"/>
      <c r="S801" s="198"/>
      <c r="T801" s="199"/>
      <c r="AT801" s="193" t="s">
        <v>166</v>
      </c>
      <c r="AU801" s="193" t="s">
        <v>80</v>
      </c>
      <c r="AV801" s="14" t="s">
        <v>93</v>
      </c>
      <c r="AW801" s="14" t="s">
        <v>27</v>
      </c>
      <c r="AX801" s="14" t="s">
        <v>72</v>
      </c>
      <c r="AY801" s="193" t="s">
        <v>157</v>
      </c>
    </row>
    <row r="802" spans="1:51" s="15" customFormat="1">
      <c r="B802" s="200"/>
      <c r="D802" s="185" t="s">
        <v>166</v>
      </c>
      <c r="E802" s="201" t="s">
        <v>1</v>
      </c>
      <c r="F802" s="202" t="s">
        <v>173</v>
      </c>
      <c r="H802" s="203">
        <v>10</v>
      </c>
      <c r="I802" s="204"/>
      <c r="L802" s="200"/>
      <c r="M802" s="205"/>
      <c r="N802" s="206"/>
      <c r="O802" s="206"/>
      <c r="P802" s="206"/>
      <c r="Q802" s="206"/>
      <c r="R802" s="206"/>
      <c r="S802" s="206"/>
      <c r="T802" s="207"/>
      <c r="AT802" s="201" t="s">
        <v>166</v>
      </c>
      <c r="AU802" s="201" t="s">
        <v>80</v>
      </c>
      <c r="AV802" s="15" t="s">
        <v>164</v>
      </c>
      <c r="AW802" s="15" t="s">
        <v>27</v>
      </c>
      <c r="AX802" s="15" t="s">
        <v>80</v>
      </c>
      <c r="AY802" s="201" t="s">
        <v>157</v>
      </c>
    </row>
    <row r="803" spans="1:51" s="13" customFormat="1" ht="33.75">
      <c r="B803" s="184"/>
      <c r="D803" s="185" t="s">
        <v>166</v>
      </c>
      <c r="E803" s="186" t="s">
        <v>1</v>
      </c>
      <c r="F803" s="187" t="s">
        <v>1209</v>
      </c>
      <c r="H803" s="186" t="s">
        <v>1</v>
      </c>
      <c r="I803" s="188"/>
      <c r="L803" s="184"/>
      <c r="M803" s="189"/>
      <c r="N803" s="190"/>
      <c r="O803" s="190"/>
      <c r="P803" s="190"/>
      <c r="Q803" s="190"/>
      <c r="R803" s="190"/>
      <c r="S803" s="190"/>
      <c r="T803" s="191"/>
      <c r="AT803" s="186" t="s">
        <v>166</v>
      </c>
      <c r="AU803" s="186" t="s">
        <v>80</v>
      </c>
      <c r="AV803" s="13" t="s">
        <v>80</v>
      </c>
      <c r="AW803" s="13" t="s">
        <v>27</v>
      </c>
      <c r="AX803" s="13" t="s">
        <v>72</v>
      </c>
      <c r="AY803" s="186" t="s">
        <v>157</v>
      </c>
    </row>
    <row r="804" spans="1:51" s="13" customFormat="1">
      <c r="B804" s="184"/>
      <c r="D804" s="185" t="s">
        <v>166</v>
      </c>
      <c r="E804" s="186" t="s">
        <v>1</v>
      </c>
      <c r="F804" s="187" t="s">
        <v>1210</v>
      </c>
      <c r="H804" s="186" t="s">
        <v>1</v>
      </c>
      <c r="I804" s="188"/>
      <c r="L804" s="184"/>
      <c r="M804" s="189"/>
      <c r="N804" s="190"/>
      <c r="O804" s="190"/>
      <c r="P804" s="190"/>
      <c r="Q804" s="190"/>
      <c r="R804" s="190"/>
      <c r="S804" s="190"/>
      <c r="T804" s="191"/>
      <c r="AT804" s="186" t="s">
        <v>166</v>
      </c>
      <c r="AU804" s="186" t="s">
        <v>80</v>
      </c>
      <c r="AV804" s="13" t="s">
        <v>80</v>
      </c>
      <c r="AW804" s="13" t="s">
        <v>27</v>
      </c>
      <c r="AX804" s="13" t="s">
        <v>72</v>
      </c>
      <c r="AY804" s="186" t="s">
        <v>157</v>
      </c>
    </row>
    <row r="805" spans="1:51" s="13" customFormat="1" ht="22.5">
      <c r="B805" s="184"/>
      <c r="D805" s="185" t="s">
        <v>166</v>
      </c>
      <c r="E805" s="186" t="s">
        <v>1</v>
      </c>
      <c r="F805" s="187" t="s">
        <v>1211</v>
      </c>
      <c r="H805" s="186" t="s">
        <v>1</v>
      </c>
      <c r="I805" s="188"/>
      <c r="L805" s="184"/>
      <c r="M805" s="189"/>
      <c r="N805" s="190"/>
      <c r="O805" s="190"/>
      <c r="P805" s="190"/>
      <c r="Q805" s="190"/>
      <c r="R805" s="190"/>
      <c r="S805" s="190"/>
      <c r="T805" s="191"/>
      <c r="AT805" s="186" t="s">
        <v>166</v>
      </c>
      <c r="AU805" s="186" t="s">
        <v>80</v>
      </c>
      <c r="AV805" s="13" t="s">
        <v>80</v>
      </c>
      <c r="AW805" s="13" t="s">
        <v>27</v>
      </c>
      <c r="AX805" s="13" t="s">
        <v>72</v>
      </c>
      <c r="AY805" s="186" t="s">
        <v>157</v>
      </c>
    </row>
    <row r="806" spans="1:51" s="13" customFormat="1" ht="33.75">
      <c r="B806" s="184"/>
      <c r="D806" s="185" t="s">
        <v>166</v>
      </c>
      <c r="E806" s="186" t="s">
        <v>1</v>
      </c>
      <c r="F806" s="187" t="s">
        <v>1212</v>
      </c>
      <c r="H806" s="186" t="s">
        <v>1</v>
      </c>
      <c r="I806" s="188"/>
      <c r="L806" s="184"/>
      <c r="M806" s="189"/>
      <c r="N806" s="190"/>
      <c r="O806" s="190"/>
      <c r="P806" s="190"/>
      <c r="Q806" s="190"/>
      <c r="R806" s="190"/>
      <c r="S806" s="190"/>
      <c r="T806" s="191"/>
      <c r="AT806" s="186" t="s">
        <v>166</v>
      </c>
      <c r="AU806" s="186" t="s">
        <v>80</v>
      </c>
      <c r="AV806" s="13" t="s">
        <v>80</v>
      </c>
      <c r="AW806" s="13" t="s">
        <v>27</v>
      </c>
      <c r="AX806" s="13" t="s">
        <v>72</v>
      </c>
      <c r="AY806" s="186" t="s">
        <v>157</v>
      </c>
    </row>
    <row r="807" spans="1:51" s="13" customFormat="1">
      <c r="B807" s="184"/>
      <c r="D807" s="185" t="s">
        <v>166</v>
      </c>
      <c r="E807" s="186" t="s">
        <v>1</v>
      </c>
      <c r="F807" s="187" t="s">
        <v>1213</v>
      </c>
      <c r="H807" s="186" t="s">
        <v>1</v>
      </c>
      <c r="I807" s="188"/>
      <c r="L807" s="184"/>
      <c r="M807" s="228"/>
      <c r="N807" s="229"/>
      <c r="O807" s="229"/>
      <c r="P807" s="229"/>
      <c r="Q807" s="229"/>
      <c r="R807" s="229"/>
      <c r="S807" s="229"/>
      <c r="T807" s="230"/>
      <c r="AT807" s="186" t="s">
        <v>166</v>
      </c>
      <c r="AU807" s="186" t="s">
        <v>80</v>
      </c>
      <c r="AV807" s="13" t="s">
        <v>80</v>
      </c>
      <c r="AW807" s="13" t="s">
        <v>27</v>
      </c>
      <c r="AX807" s="13" t="s">
        <v>72</v>
      </c>
      <c r="AY807" s="186" t="s">
        <v>157</v>
      </c>
    </row>
    <row r="808" spans="1:51" s="13" customFormat="1">
      <c r="B808" s="184"/>
      <c r="D808" s="185"/>
      <c r="E808" s="186"/>
      <c r="F808" s="187"/>
      <c r="H808" s="186"/>
      <c r="I808" s="188"/>
      <c r="L808" s="184"/>
      <c r="M808" s="190"/>
      <c r="N808" s="190"/>
      <c r="O808" s="190"/>
      <c r="P808" s="190"/>
      <c r="Q808" s="190"/>
      <c r="R808" s="190"/>
      <c r="S808" s="190"/>
      <c r="T808" s="190"/>
      <c r="AT808" s="186"/>
      <c r="AU808" s="186"/>
      <c r="AY808" s="186"/>
    </row>
    <row r="809" spans="1:51" s="13" customFormat="1">
      <c r="B809" s="184"/>
      <c r="C809" s="280" t="s">
        <v>1214</v>
      </c>
      <c r="D809" s="280"/>
      <c r="E809" s="8"/>
      <c r="F809" s="8"/>
      <c r="G809" s="8"/>
      <c r="H809" s="8"/>
      <c r="I809" s="8"/>
      <c r="L809" s="184"/>
      <c r="M809" s="190"/>
      <c r="N809" s="190"/>
      <c r="O809" s="190"/>
      <c r="P809" s="190"/>
      <c r="Q809" s="190"/>
      <c r="R809" s="190"/>
      <c r="S809" s="190"/>
      <c r="T809" s="190"/>
      <c r="AT809" s="186"/>
      <c r="AU809" s="186"/>
      <c r="AY809" s="186"/>
    </row>
    <row r="810" spans="1:51" s="13" customFormat="1" ht="24" customHeight="1">
      <c r="B810" s="184"/>
      <c r="C810" s="280" t="s">
        <v>1215</v>
      </c>
      <c r="D810" s="280"/>
      <c r="E810" s="280"/>
      <c r="F810" s="280"/>
      <c r="G810" s="280"/>
      <c r="H810" s="280"/>
      <c r="I810" s="280"/>
      <c r="L810" s="184"/>
      <c r="M810" s="190"/>
      <c r="N810" s="190"/>
      <c r="O810" s="190"/>
      <c r="P810" s="190"/>
      <c r="Q810" s="190"/>
      <c r="R810" s="190"/>
      <c r="S810" s="190"/>
      <c r="T810" s="190"/>
      <c r="AT810" s="186"/>
      <c r="AU810" s="186"/>
      <c r="AY810" s="186"/>
    </row>
    <row r="811" spans="1:51" s="13" customFormat="1" ht="43.9" customHeight="1">
      <c r="B811" s="184"/>
      <c r="C811" s="280" t="s">
        <v>1216</v>
      </c>
      <c r="D811" s="280"/>
      <c r="E811" s="280"/>
      <c r="F811" s="280"/>
      <c r="G811" s="280"/>
      <c r="H811" s="280"/>
      <c r="I811" s="280"/>
      <c r="L811" s="184"/>
      <c r="M811" s="190"/>
      <c r="N811" s="190"/>
      <c r="O811" s="190"/>
      <c r="P811" s="190"/>
      <c r="Q811" s="190"/>
      <c r="R811" s="190"/>
      <c r="S811" s="190"/>
      <c r="T811" s="190"/>
      <c r="AT811" s="186"/>
      <c r="AU811" s="186"/>
      <c r="AY811" s="186"/>
    </row>
    <row r="812" spans="1:51" s="13" customFormat="1" ht="31.15" customHeight="1">
      <c r="B812" s="184"/>
      <c r="C812" s="280" t="s">
        <v>1217</v>
      </c>
      <c r="D812" s="280"/>
      <c r="E812" s="280"/>
      <c r="F812" s="280"/>
      <c r="G812" s="280"/>
      <c r="H812" s="280"/>
      <c r="I812" s="280"/>
      <c r="L812" s="184"/>
      <c r="M812" s="190"/>
      <c r="N812" s="190"/>
      <c r="O812" s="190"/>
      <c r="P812" s="190"/>
      <c r="Q812" s="190"/>
      <c r="R812" s="190"/>
      <c r="S812" s="190"/>
      <c r="T812" s="190"/>
      <c r="AT812" s="186"/>
      <c r="AU812" s="186"/>
      <c r="AY812" s="186"/>
    </row>
    <row r="813" spans="1:51" s="13" customFormat="1" ht="37.15" customHeight="1">
      <c r="B813" s="184"/>
      <c r="C813" s="280" t="s">
        <v>1218</v>
      </c>
      <c r="D813" s="280"/>
      <c r="E813" s="280"/>
      <c r="F813" s="280"/>
      <c r="G813" s="280"/>
      <c r="H813" s="280"/>
      <c r="I813" s="280"/>
      <c r="L813" s="184"/>
      <c r="M813" s="190"/>
      <c r="N813" s="190"/>
      <c r="O813" s="190"/>
      <c r="P813" s="190"/>
      <c r="Q813" s="190"/>
      <c r="R813" s="190"/>
      <c r="S813" s="190"/>
      <c r="T813" s="190"/>
      <c r="AT813" s="186"/>
      <c r="AU813" s="186"/>
      <c r="AY813" s="186"/>
    </row>
    <row r="814" spans="1:51" s="13" customFormat="1" ht="36.6" customHeight="1">
      <c r="B814" s="184"/>
      <c r="C814" s="280" t="s">
        <v>1219</v>
      </c>
      <c r="D814" s="280"/>
      <c r="E814" s="280"/>
      <c r="F814" s="280"/>
      <c r="G814" s="280"/>
      <c r="H814" s="280"/>
      <c r="I814" s="280"/>
      <c r="L814" s="184"/>
      <c r="M814" s="190"/>
      <c r="N814" s="190"/>
      <c r="O814" s="190"/>
      <c r="P814" s="190"/>
      <c r="Q814" s="190"/>
      <c r="R814" s="190"/>
      <c r="S814" s="190"/>
      <c r="T814" s="190"/>
      <c r="AT814" s="186"/>
      <c r="AU814" s="186"/>
      <c r="AY814" s="186"/>
    </row>
    <row r="815" spans="1:51" s="13" customFormat="1" ht="37.15" customHeight="1">
      <c r="B815" s="184"/>
      <c r="C815" s="280" t="s">
        <v>1220</v>
      </c>
      <c r="D815" s="280"/>
      <c r="E815" s="280"/>
      <c r="F815" s="280"/>
      <c r="G815" s="280"/>
      <c r="H815" s="280"/>
      <c r="I815" s="280"/>
      <c r="L815" s="184"/>
      <c r="M815" s="190"/>
      <c r="N815" s="190"/>
      <c r="O815" s="190"/>
      <c r="P815" s="190"/>
      <c r="Q815" s="190"/>
      <c r="R815" s="190"/>
      <c r="S815" s="190"/>
      <c r="T815" s="190"/>
      <c r="AT815" s="186"/>
      <c r="AU815" s="186"/>
      <c r="AY815" s="186"/>
    </row>
    <row r="816" spans="1:51" s="2" customFormat="1" ht="6.95" customHeight="1">
      <c r="A816" s="35"/>
      <c r="B816" s="53"/>
      <c r="C816" s="54"/>
      <c r="D816" s="54"/>
      <c r="E816" s="54"/>
      <c r="F816" s="54"/>
      <c r="G816" s="54"/>
      <c r="H816" s="54"/>
      <c r="I816" s="54"/>
      <c r="J816" s="54"/>
      <c r="K816" s="54"/>
      <c r="L816" s="36"/>
      <c r="M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</row>
  </sheetData>
  <autoFilter ref="C139:K807" xr:uid="{00000000-0009-0000-0000-000001000000}"/>
  <mergeCells count="21">
    <mergeCell ref="D118:F118"/>
    <mergeCell ref="E130:H130"/>
    <mergeCell ref="E132:H132"/>
    <mergeCell ref="L2:V2"/>
    <mergeCell ref="C809:D809"/>
    <mergeCell ref="E87:H87"/>
    <mergeCell ref="D114:F114"/>
    <mergeCell ref="D115:F115"/>
    <mergeCell ref="D116:F116"/>
    <mergeCell ref="D117:F117"/>
    <mergeCell ref="E7:H7"/>
    <mergeCell ref="E9:H9"/>
    <mergeCell ref="E18:H18"/>
    <mergeCell ref="E27:H27"/>
    <mergeCell ref="E85:H85"/>
    <mergeCell ref="C815:I815"/>
    <mergeCell ref="C810:I810"/>
    <mergeCell ref="C811:I811"/>
    <mergeCell ref="C812:I812"/>
    <mergeCell ref="C813:I813"/>
    <mergeCell ref="C814:I81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11 - Budova výpravne Jura...</vt:lpstr>
      <vt:lpstr>'11 - Budova výpravne Jura...'!Názvy_tlače</vt:lpstr>
      <vt:lpstr>'Rekapitulácia stavby'!Názvy_tlače</vt:lpstr>
      <vt:lpstr>'11 - Budova výpravne Jura...'!Oblasť_tlače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Juhaszova Kristina</cp:lastModifiedBy>
  <dcterms:created xsi:type="dcterms:W3CDTF">2021-11-08T12:09:11Z</dcterms:created>
  <dcterms:modified xsi:type="dcterms:W3CDTF">2022-02-17T06:46:47Z</dcterms:modified>
</cp:coreProperties>
</file>