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JANKO\Desktop\Rozpočty\Bľacha Hencovce OcÚ\"/>
    </mc:Choice>
  </mc:AlternateContent>
  <xr:revisionPtr revIDLastSave="0" documentId="13_ncr:1_{030077FB-32F9-41B4-ABEA-0B0CA03C313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ácia stavby" sheetId="1" r:id="rId1"/>
    <sheet name="ELI - ELEKTROINŠTALÁCIA" sheetId="2" r:id="rId2"/>
  </sheets>
  <definedNames>
    <definedName name="_xlnm._FilterDatabase" localSheetId="1" hidden="1">'ELI - ELEKTROINŠTALÁCIA'!$C$126:$K$293</definedName>
    <definedName name="_xlnm.Print_Titles" localSheetId="1">'ELI - ELEKTROINŠTALÁCIA'!$126:$126</definedName>
    <definedName name="_xlnm.Print_Titles" localSheetId="0">'Rekapitulácia stavby'!$92:$92</definedName>
    <definedName name="_xlnm.Print_Area" localSheetId="1">'ELI - ELEKTROINŠTALÁCIA'!$C$4:$J$76,'ELI - ELEKTROINŠTALÁCIA'!$C$82:$J$108,'ELI - ELEKTROINŠTALÁCIA'!$C$114:$J$293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93" i="2"/>
  <c r="BH293" i="2"/>
  <c r="BG293" i="2"/>
  <c r="BE293" i="2"/>
  <c r="T293" i="2"/>
  <c r="T292" i="2" s="1"/>
  <c r="R293" i="2"/>
  <c r="R292" i="2"/>
  <c r="P293" i="2"/>
  <c r="P292" i="2" s="1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J124" i="2"/>
  <c r="J123" i="2"/>
  <c r="F121" i="2"/>
  <c r="E119" i="2"/>
  <c r="J92" i="2"/>
  <c r="J91" i="2"/>
  <c r="F89" i="2"/>
  <c r="E87" i="2"/>
  <c r="J18" i="2"/>
  <c r="E18" i="2"/>
  <c r="F92" i="2" s="1"/>
  <c r="J17" i="2"/>
  <c r="J15" i="2"/>
  <c r="E15" i="2"/>
  <c r="F123" i="2" s="1"/>
  <c r="J14" i="2"/>
  <c r="J12" i="2"/>
  <c r="J89" i="2"/>
  <c r="E7" i="2"/>
  <c r="E117" i="2" s="1"/>
  <c r="L90" i="1"/>
  <c r="AM90" i="1"/>
  <c r="AM89" i="1"/>
  <c r="L89" i="1"/>
  <c r="AM87" i="1"/>
  <c r="L87" i="1"/>
  <c r="L85" i="1"/>
  <c r="L84" i="1"/>
  <c r="BK290" i="2"/>
  <c r="J284" i="2"/>
  <c r="BK268" i="2"/>
  <c r="BK239" i="2"/>
  <c r="J216" i="2"/>
  <c r="J196" i="2"/>
  <c r="J186" i="2"/>
  <c r="J177" i="2"/>
  <c r="J150" i="2"/>
  <c r="J130" i="2"/>
  <c r="J287" i="2"/>
  <c r="BK277" i="2"/>
  <c r="J273" i="2"/>
  <c r="BK258" i="2"/>
  <c r="BK252" i="2"/>
  <c r="BK243" i="2"/>
  <c r="BK230" i="2"/>
  <c r="J212" i="2"/>
  <c r="BK192" i="2"/>
  <c r="J178" i="2"/>
  <c r="J152" i="2"/>
  <c r="BK139" i="2"/>
  <c r="BK284" i="2"/>
  <c r="BK273" i="2"/>
  <c r="J261" i="2"/>
  <c r="BK253" i="2"/>
  <c r="BK226" i="2"/>
  <c r="J222" i="2"/>
  <c r="J198" i="2"/>
  <c r="J184" i="2"/>
  <c r="BK167" i="2"/>
  <c r="BK153" i="2"/>
  <c r="BK140" i="2"/>
  <c r="BK276" i="2"/>
  <c r="J262" i="2"/>
  <c r="BK238" i="2"/>
  <c r="BK229" i="2"/>
  <c r="J217" i="2"/>
  <c r="BK202" i="2"/>
  <c r="J193" i="2"/>
  <c r="BK172" i="2"/>
  <c r="BK155" i="2"/>
  <c r="J140" i="2"/>
  <c r="J265" i="2"/>
  <c r="J252" i="2"/>
  <c r="J231" i="2"/>
  <c r="BK215" i="2"/>
  <c r="J207" i="2"/>
  <c r="BK199" i="2"/>
  <c r="J194" i="2"/>
  <c r="BK173" i="2"/>
  <c r="J157" i="2"/>
  <c r="BK138" i="2"/>
  <c r="J264" i="2"/>
  <c r="BK228" i="2"/>
  <c r="J215" i="2"/>
  <c r="BK197" i="2"/>
  <c r="J187" i="2"/>
  <c r="J165" i="2"/>
  <c r="J160" i="2"/>
  <c r="BK148" i="2"/>
  <c r="J293" i="2"/>
  <c r="BK285" i="2"/>
  <c r="BK248" i="2"/>
  <c r="BK237" i="2"/>
  <c r="BK220" i="2"/>
  <c r="BK205" i="2"/>
  <c r="BK190" i="2"/>
  <c r="J179" i="2"/>
  <c r="BK156" i="2"/>
  <c r="J131" i="2"/>
  <c r="BK293" i="2"/>
  <c r="J286" i="2"/>
  <c r="J279" i="2"/>
  <c r="BK267" i="2"/>
  <c r="J255" i="2"/>
  <c r="J245" i="2"/>
  <c r="J232" i="2"/>
  <c r="J211" i="2"/>
  <c r="BK182" i="2"/>
  <c r="J175" i="2"/>
  <c r="J170" i="2"/>
  <c r="BK147" i="2"/>
  <c r="BK134" i="2"/>
  <c r="J285" i="2"/>
  <c r="BK275" i="2"/>
  <c r="BK256" i="2"/>
  <c r="BK235" i="2"/>
  <c r="J223" i="2"/>
  <c r="J203" i="2"/>
  <c r="J190" i="2"/>
  <c r="BK171" i="2"/>
  <c r="J162" i="2"/>
  <c r="BK146" i="2"/>
  <c r="BK280" i="2"/>
  <c r="BK266" i="2"/>
  <c r="BK247" i="2"/>
  <c r="BK236" i="2"/>
  <c r="J228" i="2"/>
  <c r="BK216" i="2"/>
  <c r="BK201" i="2"/>
  <c r="BK180" i="2"/>
  <c r="J166" i="2"/>
  <c r="J154" i="2"/>
  <c r="J134" i="2"/>
  <c r="BK263" i="2"/>
  <c r="J250" i="2"/>
  <c r="BK241" i="2"/>
  <c r="J220" i="2"/>
  <c r="BK209" i="2"/>
  <c r="BK198" i="2"/>
  <c r="BK189" i="2"/>
  <c r="J172" i="2"/>
  <c r="J156" i="2"/>
  <c r="J146" i="2"/>
  <c r="BK265" i="2"/>
  <c r="BK244" i="2"/>
  <c r="BK223" i="2"/>
  <c r="BK206" i="2"/>
  <c r="BK184" i="2"/>
  <c r="BK163" i="2"/>
  <c r="BK154" i="2"/>
  <c r="J145" i="2"/>
  <c r="AS94" i="1"/>
  <c r="BK287" i="2"/>
  <c r="BK282" i="2"/>
  <c r="J249" i="2"/>
  <c r="BK240" i="2"/>
  <c r="J235" i="2"/>
  <c r="J199" i="2"/>
  <c r="J189" i="2"/>
  <c r="J182" i="2"/>
  <c r="BK175" i="2"/>
  <c r="BK144" i="2"/>
  <c r="BK291" i="2"/>
  <c r="BK283" i="2"/>
  <c r="J276" i="2"/>
  <c r="BK264" i="2"/>
  <c r="BK250" i="2"/>
  <c r="J241" i="2"/>
  <c r="BK221" i="2"/>
  <c r="J202" i="2"/>
  <c r="J180" i="2"/>
  <c r="J158" i="2"/>
  <c r="J144" i="2"/>
  <c r="BK279" i="2"/>
  <c r="J270" i="2"/>
  <c r="J258" i="2"/>
  <c r="J238" i="2"/>
  <c r="J226" i="2"/>
  <c r="J209" i="2"/>
  <c r="BK187" i="2"/>
  <c r="BK170" i="2"/>
  <c r="J159" i="2"/>
  <c r="J139" i="2"/>
  <c r="J277" i="2"/>
  <c r="J263" i="2"/>
  <c r="BK242" i="2"/>
  <c r="BK231" i="2"/>
  <c r="J221" i="2"/>
  <c r="BK210" i="2"/>
  <c r="J200" i="2"/>
  <c r="BK176" i="2"/>
  <c r="BK157" i="2"/>
  <c r="BK141" i="2"/>
  <c r="BK270" i="2"/>
  <c r="BK254" i="2"/>
  <c r="BK245" i="2"/>
  <c r="J230" i="2"/>
  <c r="BK211" i="2"/>
  <c r="J204" i="2"/>
  <c r="J195" i="2"/>
  <c r="BK174" i="2"/>
  <c r="J171" i="2"/>
  <c r="BK149" i="2"/>
  <c r="BK145" i="2"/>
  <c r="J268" i="2"/>
  <c r="J240" i="2"/>
  <c r="J227" i="2"/>
  <c r="BK218" i="2"/>
  <c r="BK203" i="2"/>
  <c r="BK188" i="2"/>
  <c r="J167" i="2"/>
  <c r="J161" i="2"/>
  <c r="J153" i="2"/>
  <c r="BK133" i="2"/>
  <c r="J291" i="2"/>
  <c r="J272" i="2"/>
  <c r="J259" i="2"/>
  <c r="J243" i="2"/>
  <c r="J208" i="2"/>
  <c r="J192" i="2"/>
  <c r="J185" i="2"/>
  <c r="BK178" i="2"/>
  <c r="J169" i="2"/>
  <c r="J141" i="2"/>
  <c r="BK289" i="2"/>
  <c r="J280" i="2"/>
  <c r="J275" i="2"/>
  <c r="BK261" i="2"/>
  <c r="J256" i="2"/>
  <c r="J247" i="2"/>
  <c r="J236" i="2"/>
  <c r="BK217" i="2"/>
  <c r="J210" i="2"/>
  <c r="J183" i="2"/>
  <c r="J173" i="2"/>
  <c r="BK161" i="2"/>
  <c r="J136" i="2"/>
  <c r="BK130" i="2"/>
  <c r="J283" i="2"/>
  <c r="BK262" i="2"/>
  <c r="J242" i="2"/>
  <c r="BK227" i="2"/>
  <c r="J218" i="2"/>
  <c r="BK200" i="2"/>
  <c r="BK186" i="2"/>
  <c r="BK168" i="2"/>
  <c r="J155" i="2"/>
  <c r="J282" i="2"/>
  <c r="BK271" i="2"/>
  <c r="BK260" i="2"/>
  <c r="BK246" i="2"/>
  <c r="BK233" i="2"/>
  <c r="BK224" i="2"/>
  <c r="BK213" i="2"/>
  <c r="BK204" i="2"/>
  <c r="BK183" i="2"/>
  <c r="J168" i="2"/>
  <c r="BK160" i="2"/>
  <c r="J149" i="2"/>
  <c r="J138" i="2"/>
  <c r="BK259" i="2"/>
  <c r="J248" i="2"/>
  <c r="BK232" i="2"/>
  <c r="J219" i="2"/>
  <c r="BK208" i="2"/>
  <c r="J201" i="2"/>
  <c r="J188" i="2"/>
  <c r="BK165" i="2"/>
  <c r="J147" i="2"/>
  <c r="BK269" i="2"/>
  <c r="J254" i="2"/>
  <c r="J229" i="2"/>
  <c r="BK219" i="2"/>
  <c r="J191" i="2"/>
  <c r="BK177" i="2"/>
  <c r="BK162" i="2"/>
  <c r="BK152" i="2"/>
  <c r="BK136" i="2"/>
  <c r="J289" i="2"/>
  <c r="J269" i="2"/>
  <c r="J246" i="2"/>
  <c r="J213" i="2"/>
  <c r="BK194" i="2"/>
  <c r="J181" i="2"/>
  <c r="BK159" i="2"/>
  <c r="BK135" i="2"/>
  <c r="J290" i="2"/>
  <c r="J281" i="2"/>
  <c r="J266" i="2"/>
  <c r="J257" i="2"/>
  <c r="BK249" i="2"/>
  <c r="J233" i="2"/>
  <c r="BK214" i="2"/>
  <c r="BK195" i="2"/>
  <c r="J176" i="2"/>
  <c r="BK169" i="2"/>
  <c r="J135" i="2"/>
  <c r="BK286" i="2"/>
  <c r="BK272" i="2"/>
  <c r="J260" i="2"/>
  <c r="J237" i="2"/>
  <c r="J224" i="2"/>
  <c r="BK207" i="2"/>
  <c r="BK191" i="2"/>
  <c r="J174" i="2"/>
  <c r="J163" i="2"/>
  <c r="BK151" i="2"/>
  <c r="BK281" i="2"/>
  <c r="J267" i="2"/>
  <c r="BK257" i="2"/>
  <c r="J239" i="2"/>
  <c r="BK234" i="2"/>
  <c r="J225" i="2"/>
  <c r="J206" i="2"/>
  <c r="J197" i="2"/>
  <c r="BK179" i="2"/>
  <c r="BK164" i="2"/>
  <c r="J148" i="2"/>
  <c r="J133" i="2"/>
  <c r="J253" i="2"/>
  <c r="J244" i="2"/>
  <c r="BK222" i="2"/>
  <c r="J214" i="2"/>
  <c r="J205" i="2"/>
  <c r="BK196" i="2"/>
  <c r="BK181" i="2"/>
  <c r="BK166" i="2"/>
  <c r="J151" i="2"/>
  <c r="J271" i="2"/>
  <c r="BK255" i="2"/>
  <c r="J234" i="2"/>
  <c r="BK225" i="2"/>
  <c r="BK212" i="2"/>
  <c r="BK193" i="2"/>
  <c r="BK185" i="2"/>
  <c r="J164" i="2"/>
  <c r="BK158" i="2"/>
  <c r="BK150" i="2"/>
  <c r="BK131" i="2"/>
  <c r="T129" i="2" l="1"/>
  <c r="BK137" i="2"/>
  <c r="J137" i="2" s="1"/>
  <c r="J100" i="2" s="1"/>
  <c r="T274" i="2"/>
  <c r="R129" i="2"/>
  <c r="R132" i="2"/>
  <c r="R137" i="2"/>
  <c r="R251" i="2"/>
  <c r="R143" i="2"/>
  <c r="R142" i="2" s="1"/>
  <c r="P274" i="2"/>
  <c r="R278" i="2"/>
  <c r="BK288" i="2"/>
  <c r="J288" i="2"/>
  <c r="J106" i="2" s="1"/>
  <c r="P129" i="2"/>
  <c r="T132" i="2"/>
  <c r="BK251" i="2"/>
  <c r="J251" i="2" s="1"/>
  <c r="J103" i="2" s="1"/>
  <c r="BK274" i="2"/>
  <c r="J274" i="2" s="1"/>
  <c r="J104" i="2" s="1"/>
  <c r="R274" i="2"/>
  <c r="T278" i="2"/>
  <c r="P288" i="2"/>
  <c r="BK132" i="2"/>
  <c r="J132" i="2" s="1"/>
  <c r="J99" i="2" s="1"/>
  <c r="P137" i="2"/>
  <c r="T251" i="2"/>
  <c r="T143" i="2"/>
  <c r="T142" i="2" s="1"/>
  <c r="P278" i="2"/>
  <c r="R288" i="2"/>
  <c r="BK129" i="2"/>
  <c r="J129" i="2" s="1"/>
  <c r="J98" i="2" s="1"/>
  <c r="P132" i="2"/>
  <c r="T137" i="2"/>
  <c r="P251" i="2"/>
  <c r="P143" i="2" s="1"/>
  <c r="P142" i="2" s="1"/>
  <c r="BK278" i="2"/>
  <c r="J278" i="2" s="1"/>
  <c r="J105" i="2" s="1"/>
  <c r="T288" i="2"/>
  <c r="BK292" i="2"/>
  <c r="J292" i="2" s="1"/>
  <c r="J107" i="2" s="1"/>
  <c r="E85" i="2"/>
  <c r="BF139" i="2"/>
  <c r="BF155" i="2"/>
  <c r="BF156" i="2"/>
  <c r="BF157" i="2"/>
  <c r="BF175" i="2"/>
  <c r="BF176" i="2"/>
  <c r="BF193" i="2"/>
  <c r="BF195" i="2"/>
  <c r="BF199" i="2"/>
  <c r="BF201" i="2"/>
  <c r="BF210" i="2"/>
  <c r="BF216" i="2"/>
  <c r="BF222" i="2"/>
  <c r="BF231" i="2"/>
  <c r="BF235" i="2"/>
  <c r="BF246" i="2"/>
  <c r="BF248" i="2"/>
  <c r="BF267" i="2"/>
  <c r="F91" i="2"/>
  <c r="BF135" i="2"/>
  <c r="BF136" i="2"/>
  <c r="BF140" i="2"/>
  <c r="BF144" i="2"/>
  <c r="BF148" i="2"/>
  <c r="BF153" i="2"/>
  <c r="BF169" i="2"/>
  <c r="BF170" i="2"/>
  <c r="BF178" i="2"/>
  <c r="BF183" i="2"/>
  <c r="BF186" i="2"/>
  <c r="BF200" i="2"/>
  <c r="BF207" i="2"/>
  <c r="BF212" i="2"/>
  <c r="BF220" i="2"/>
  <c r="BF224" i="2"/>
  <c r="BF234" i="2"/>
  <c r="BF236" i="2"/>
  <c r="BF238" i="2"/>
  <c r="BF243" i="2"/>
  <c r="BF262" i="2"/>
  <c r="BF268" i="2"/>
  <c r="F124" i="2"/>
  <c r="BF138" i="2"/>
  <c r="BF146" i="2"/>
  <c r="BF147" i="2"/>
  <c r="BF149" i="2"/>
  <c r="BF150" i="2"/>
  <c r="BF151" i="2"/>
  <c r="BF159" i="2"/>
  <c r="BF173" i="2"/>
  <c r="BF174" i="2"/>
  <c r="BF182" i="2"/>
  <c r="BF188" i="2"/>
  <c r="BF205" i="2"/>
  <c r="BF208" i="2"/>
  <c r="BF221" i="2"/>
  <c r="BF237" i="2"/>
  <c r="BF241" i="2"/>
  <c r="BF250" i="2"/>
  <c r="BF261" i="2"/>
  <c r="BF270" i="2"/>
  <c r="BF275" i="2"/>
  <c r="BF277" i="2"/>
  <c r="BF279" i="2"/>
  <c r="BF130" i="2"/>
  <c r="BF133" i="2"/>
  <c r="BF141" i="2"/>
  <c r="BF160" i="2"/>
  <c r="BF164" i="2"/>
  <c r="BF172" i="2"/>
  <c r="BF177" i="2"/>
  <c r="BF180" i="2"/>
  <c r="BF184" i="2"/>
  <c r="BF185" i="2"/>
  <c r="BF192" i="2"/>
  <c r="BF211" i="2"/>
  <c r="BF214" i="2"/>
  <c r="BF215" i="2"/>
  <c r="BF225" i="2"/>
  <c r="BF228" i="2"/>
  <c r="BF229" i="2"/>
  <c r="BF233" i="2"/>
  <c r="BF242" i="2"/>
  <c r="BF244" i="2"/>
  <c r="BF258" i="2"/>
  <c r="BF259" i="2"/>
  <c r="BF263" i="2"/>
  <c r="BF264" i="2"/>
  <c r="BF271" i="2"/>
  <c r="BF282" i="2"/>
  <c r="J121" i="2"/>
  <c r="BF152" i="2"/>
  <c r="BF162" i="2"/>
  <c r="BF166" i="2"/>
  <c r="BF167" i="2"/>
  <c r="BF168" i="2"/>
  <c r="BF181" i="2"/>
  <c r="BF187" i="2"/>
  <c r="BF189" i="2"/>
  <c r="BF190" i="2"/>
  <c r="BF191" i="2"/>
  <c r="BF194" i="2"/>
  <c r="BF196" i="2"/>
  <c r="BF197" i="2"/>
  <c r="BF198" i="2"/>
  <c r="BF203" i="2"/>
  <c r="BF219" i="2"/>
  <c r="BF223" i="2"/>
  <c r="BF239" i="2"/>
  <c r="BF240" i="2"/>
  <c r="BF245" i="2"/>
  <c r="BF247" i="2"/>
  <c r="BF253" i="2"/>
  <c r="BF254" i="2"/>
  <c r="BF260" i="2"/>
  <c r="BF265" i="2"/>
  <c r="BF266" i="2"/>
  <c r="BF269" i="2"/>
  <c r="BF273" i="2"/>
  <c r="BF276" i="2"/>
  <c r="BF281" i="2"/>
  <c r="BF284" i="2"/>
  <c r="BF285" i="2"/>
  <c r="BF287" i="2"/>
  <c r="BF289" i="2"/>
  <c r="BF291" i="2"/>
  <c r="BF293" i="2"/>
  <c r="BF131" i="2"/>
  <c r="BF134" i="2"/>
  <c r="BF145" i="2"/>
  <c r="BF154" i="2"/>
  <c r="BF158" i="2"/>
  <c r="BF161" i="2"/>
  <c r="BF163" i="2"/>
  <c r="BF165" i="2"/>
  <c r="BF171" i="2"/>
  <c r="BF179" i="2"/>
  <c r="BF202" i="2"/>
  <c r="BF204" i="2"/>
  <c r="BF206" i="2"/>
  <c r="BF209" i="2"/>
  <c r="BF213" i="2"/>
  <c r="BF217" i="2"/>
  <c r="BF218" i="2"/>
  <c r="BF226" i="2"/>
  <c r="BF227" i="2"/>
  <c r="BF230" i="2"/>
  <c r="BF232" i="2"/>
  <c r="BF249" i="2"/>
  <c r="BF252" i="2"/>
  <c r="BF255" i="2"/>
  <c r="BF256" i="2"/>
  <c r="BF257" i="2"/>
  <c r="BF272" i="2"/>
  <c r="BF280" i="2"/>
  <c r="BF283" i="2"/>
  <c r="BF286" i="2"/>
  <c r="BF290" i="2"/>
  <c r="F36" i="2"/>
  <c r="BC95" i="1" s="1"/>
  <c r="BC94" i="1" s="1"/>
  <c r="W32" i="1" s="1"/>
  <c r="F35" i="2"/>
  <c r="BB95" i="1" s="1"/>
  <c r="BB94" i="1" s="1"/>
  <c r="AX94" i="1" s="1"/>
  <c r="F33" i="2"/>
  <c r="AZ95" i="1" s="1"/>
  <c r="AZ94" i="1" s="1"/>
  <c r="AV94" i="1" s="1"/>
  <c r="AK29" i="1" s="1"/>
  <c r="J33" i="2"/>
  <c r="AV95" i="1" s="1"/>
  <c r="F37" i="2"/>
  <c r="BD95" i="1"/>
  <c r="BD94" i="1" s="1"/>
  <c r="W33" i="1" s="1"/>
  <c r="BK143" i="2" l="1"/>
  <c r="BK142" i="2" s="1"/>
  <c r="J142" i="2" s="1"/>
  <c r="J101" i="2" s="1"/>
  <c r="T128" i="2"/>
  <c r="T127" i="2"/>
  <c r="P128" i="2"/>
  <c r="P127" i="2"/>
  <c r="AU95" i="1"/>
  <c r="AU94" i="1" s="1"/>
  <c r="R128" i="2"/>
  <c r="R127" i="2"/>
  <c r="J143" i="2"/>
  <c r="J102" i="2" s="1"/>
  <c r="BK128" i="2"/>
  <c r="J128" i="2" s="1"/>
  <c r="J97" i="2" s="1"/>
  <c r="W29" i="1"/>
  <c r="J34" i="2"/>
  <c r="AW95" i="1" s="1"/>
  <c r="AT95" i="1" s="1"/>
  <c r="F34" i="2"/>
  <c r="BA95" i="1" s="1"/>
  <c r="BA94" i="1" s="1"/>
  <c r="AW94" i="1" s="1"/>
  <c r="AK30" i="1" s="1"/>
  <c r="W31" i="1"/>
  <c r="AY94" i="1"/>
  <c r="BK127" i="2" l="1"/>
  <c r="J127" i="2"/>
  <c r="J96" i="2" s="1"/>
  <c r="AT94" i="1"/>
  <c r="W30" i="1"/>
  <c r="J30" i="2" l="1"/>
  <c r="AG95" i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<sst xmlns="http://schemas.openxmlformats.org/spreadsheetml/2006/main" count="2501" uniqueCount="766">
  <si>
    <t>Export Komplet</t>
  </si>
  <si>
    <t/>
  </si>
  <si>
    <t>2.0</t>
  </si>
  <si>
    <t>False</t>
  </si>
  <si>
    <t>{7dd84a5b-d16e-498c-b07b-ad0692878ef8}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</si>
  <si>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</si>
  <si>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</si>
  <si>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</si>
  <si>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</si>
  <si>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</si>
  <si>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</si>
  <si>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</si>
  <si>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21167SP</t>
  </si>
  <si>
    <t>Stavba:</t>
  </si>
  <si>
    <t>ZNÍŽENIE ENERGETICKEJ NÁROČNOSTI BUDOVY OBECNÉHO ÚRADU V OBCI HENCOVCE</t>
  </si>
  <si>
    <t>JKSO:</t>
  </si>
  <si>
    <t>KS:</t>
  </si>
  <si>
    <t>Miesto:</t>
  </si>
  <si>
    <t>Hencovce 1995, kat. úz. Hencovce</t>
  </si>
  <si>
    <t>Dátum:</t>
  </si>
  <si>
    <t>13. 12. 2021</t>
  </si>
  <si>
    <t>Objednávateľ:</t>
  </si>
  <si>
    <t>IČO:</t>
  </si>
  <si>
    <t xml:space="preserve"> </t>
  </si>
  <si>
    <t>IČ DPH:</t>
  </si>
  <si>
    <t>Zhotoviteľ:</t>
  </si>
  <si>
    <t>Projektant:</t>
  </si>
  <si>
    <t>Ing. Anton ILLÉŠ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</si>
  <si>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</si>
  <si>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</si>
  <si>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</si>
  <si>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</si>
  <si>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</si>
  <si>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</si>
  <si>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</si>
  <si>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</si>
  <si>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</si>
  <si>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</si>
  <si>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</si>
  <si>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</si>
  <si>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</si>
  <si>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</si>
  <si>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</si>
  <si>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</si>
  <si>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</si>
  <si>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</si>
  <si>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</si>
  <si>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</si>
  <si>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</si>
  <si>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</si>
  <si>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</si>
  <si>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</si>
  <si>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</si>
  <si>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</si>
  <si>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</si>
  <si>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</si>
  <si>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</si>
  <si>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</si>
  <si>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</si>
  <si>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</si>
  <si>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</si>
  <si>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</si>
  <si>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</si>
  <si>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</si>
  <si>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</si>
  <si>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</si>
  <si>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</si>
  <si>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</si>
  <si>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</si>
  <si>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</si>
  <si>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</si>
  <si>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</si>
  <si>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</si>
  <si>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</si>
  <si>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</si>
  <si>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</si>
  <si>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ELI</t>
  </si>
  <si>
    <t>ELEKTROINŠTALÁCIA</t>
  </si>
  <si>
    <t>STA</t>
  </si>
  <si>
    <t>1</t>
  </si>
  <si>
    <t>{0a18056e-64ac-4edf-a8c4-39a179fe3b86}</t>
  </si>
  <si>
    <t>KRYCÍ LIST ROZPOČTU</t>
  </si>
  <si>
    <t>Objekt:</t>
  </si>
  <si>
    <t>ELI - ELEKTROINŠTALÁCIA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</si>
  <si>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</si>
  <si>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</si>
  <si>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</si>
  <si>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</si>
  <si>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</si>
  <si>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</si>
  <si>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</si>
  <si>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5 - Komunikácie</t>
  </si>
  <si>
    <t xml:space="preserve">    9 - Ostatné konštrukcie a práce-búranie</t>
  </si>
  <si>
    <t>M - Práce a dodávky M</t>
  </si>
  <si>
    <t xml:space="preserve">    21-M - Elektromontáže</t>
  </si>
  <si>
    <t xml:space="preserve">      FVE - Fotovoltaika</t>
  </si>
  <si>
    <t xml:space="preserve">    22-M - Montáže oznamovacích a zabezpečovacích zariadení</t>
  </si>
  <si>
    <t xml:space="preserve">    46-M - Zemné práce vykonávané pri externých montážnych prácach</t>
  </si>
  <si>
    <t xml:space="preserve">    O01 - Ostatné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</si>
  <si>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</si>
  <si>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</si>
  <si>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</si>
  <si>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</si>
  <si>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</si>
  <si>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</si>
  <si>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</si>
  <si>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</si>
  <si>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</si>
  <si>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</si>
  <si>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</si>
  <si>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</si>
  <si>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</si>
  <si>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</si>
  <si>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</si>
  <si>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</si>
  <si>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2</t>
  </si>
  <si>
    <t>Zakladanie</t>
  </si>
  <si>
    <t>K</t>
  </si>
  <si>
    <t>275313821.S</t>
  </si>
  <si>
    <t>Betónovanie základových pätiek, betón prostý</t>
  </si>
  <si>
    <t>m3</t>
  </si>
  <si>
    <t>4</t>
  </si>
  <si>
    <t>-535135018</t>
  </si>
  <si>
    <t>M</t>
  </si>
  <si>
    <t>589310005800.S</t>
  </si>
  <si>
    <t>Betón STN EN 206-1-C 25/30-XC3 (SK)-Cl 0,4-Dmax 22 - S2 z cementu portlandského</t>
  </si>
  <si>
    <t>8</t>
  </si>
  <si>
    <t>-1900547945</t>
  </si>
  <si>
    <t>5</t>
  </si>
  <si>
    <t>Komunikácie</t>
  </si>
  <si>
    <t>3</t>
  </si>
  <si>
    <t>566902152.S</t>
  </si>
  <si>
    <t>Vyspravenie podkladu po prekopoch inžinierskych sietí plochy do 15 m2 asfaltovým betónom ACP, po zhutnení hr. 150 mm</t>
  </si>
  <si>
    <t>m2</t>
  </si>
  <si>
    <t>-1234135844</t>
  </si>
  <si>
    <t>583410002900.S</t>
  </si>
  <si>
    <t>Kamenivo drvené hrubé frakcia 16-32 mm</t>
  </si>
  <si>
    <t>t</t>
  </si>
  <si>
    <t>1814105354</t>
  </si>
  <si>
    <t>572953122.S</t>
  </si>
  <si>
    <t>Vyspravenie krytu vozovky po prekopoch inžinierskych sietí nad 15 m2 asfaltovým betónom AC hr. nad 50 do 70 mm</t>
  </si>
  <si>
    <t>-740610629</t>
  </si>
  <si>
    <t>6</t>
  </si>
  <si>
    <t>589410000600.S</t>
  </si>
  <si>
    <t>Asfaltový betón AC 11 O, PMB 45/80-75, I, STN EN 13108-1</t>
  </si>
  <si>
    <t>2080555532</t>
  </si>
  <si>
    <t>9</t>
  </si>
  <si>
    <t>Ostatné konštrukcie a práce-búranie</t>
  </si>
  <si>
    <t>7</t>
  </si>
  <si>
    <t>919735113.S</t>
  </si>
  <si>
    <t>Rezanie existujúceho asfaltového krytu alebo podkladu hĺbky nad 100 do 150 mm</t>
  </si>
  <si>
    <t>m</t>
  </si>
  <si>
    <t>-1053422472</t>
  </si>
  <si>
    <t>971035804.S</t>
  </si>
  <si>
    <t>Vrty príklepovým vrtákom do D 24 mm do stien alebo smerom dole do tehál -0.00001t</t>
  </si>
  <si>
    <t>cm</t>
  </si>
  <si>
    <t>-173373762</t>
  </si>
  <si>
    <t>974031221.S</t>
  </si>
  <si>
    <t>Vysekanie rýh v murive tehlovom na akúkoľvek maltu v priestore priľahlom k stropnej konštrukcii do hĺbky 30 mm a š. do 30 mm,  -0,00200 t</t>
  </si>
  <si>
    <t>-650516768</t>
  </si>
  <si>
    <t>10</t>
  </si>
  <si>
    <t>585410000130.S</t>
  </si>
  <si>
    <t>Sadra šedá, balenie 30 kg</t>
  </si>
  <si>
    <t>ks</t>
  </si>
  <si>
    <t>1948851173</t>
  </si>
  <si>
    <t>Práce a dodávky M</t>
  </si>
  <si>
    <t>21-M</t>
  </si>
  <si>
    <t>Elektromontáže</t>
  </si>
  <si>
    <t>11</t>
  </si>
  <si>
    <t>210010025.S</t>
  </si>
  <si>
    <t>Rúrka ohybná elektroinštalačná z PVC typ FXP 20, uložená pevne</t>
  </si>
  <si>
    <t>64</t>
  </si>
  <si>
    <t>-581114372</t>
  </si>
  <si>
    <t>12</t>
  </si>
  <si>
    <t>345710009100.S</t>
  </si>
  <si>
    <t>Rúrka ohybná vlnitá pancierová so strednou mechanickou odolnosťou z PVC-U, D 20</t>
  </si>
  <si>
    <t>128</t>
  </si>
  <si>
    <t>-1058482567</t>
  </si>
  <si>
    <t>13</t>
  </si>
  <si>
    <t>210010026.S</t>
  </si>
  <si>
    <t>Rúrka ohybná elektroinštalačná z PVC typ FXP 25, uložená pevne</t>
  </si>
  <si>
    <t>-640990602</t>
  </si>
  <si>
    <t>14</t>
  </si>
  <si>
    <t>345710009200.S</t>
  </si>
  <si>
    <t>Rúrka ohybná vlnitá pancierová so strednou mechanickou odolnosťou z PVC-U, D 25</t>
  </si>
  <si>
    <t>-641027585</t>
  </si>
  <si>
    <t>15</t>
  </si>
  <si>
    <t>210010047.S</t>
  </si>
  <si>
    <t>Rúrka tuhá elektroinštalačná z PVC typ 1540, uložená voľne alebo pod omietkou</t>
  </si>
  <si>
    <t>487783411</t>
  </si>
  <si>
    <t>16</t>
  </si>
  <si>
    <t>KTR000000066</t>
  </si>
  <si>
    <t>Chránička káblová KOPOFLEX 40mm 450N HDPE červená</t>
  </si>
  <si>
    <t>256</t>
  </si>
  <si>
    <t>-174493690</t>
  </si>
  <si>
    <t>17</t>
  </si>
  <si>
    <t>210010049.S</t>
  </si>
  <si>
    <t>Rúrka tuhá elektroinštalačná z PVC typ 1563, uložená voľne alebo pod omietkou</t>
  </si>
  <si>
    <t>1851465616</t>
  </si>
  <si>
    <t>18</t>
  </si>
  <si>
    <t>KTR000000068</t>
  </si>
  <si>
    <t>Chránička káblová KOPOFLEX 63mm 450N HDPE červená</t>
  </si>
  <si>
    <t>952173131</t>
  </si>
  <si>
    <t>19</t>
  </si>
  <si>
    <t>210010109.S</t>
  </si>
  <si>
    <t>Lišta elektroinštalačná z PVC 40x20, uložená pevne, vkladacia</t>
  </si>
  <si>
    <t>-1833862442</t>
  </si>
  <si>
    <t>345750065100.S</t>
  </si>
  <si>
    <t>Lišta hranatá z PVC, 40x20 mm</t>
  </si>
  <si>
    <t>-1522376310</t>
  </si>
  <si>
    <t>21</t>
  </si>
  <si>
    <t>210010110.S</t>
  </si>
  <si>
    <t>Lišta elektroinštalačná z PVC 40x40, uložená pevne, vkladacia</t>
  </si>
  <si>
    <t>-1115741082</t>
  </si>
  <si>
    <t>22</t>
  </si>
  <si>
    <t>345750065150.S</t>
  </si>
  <si>
    <t>Lišta hranatá z PVC, 40x40 mm</t>
  </si>
  <si>
    <t>-1260801530</t>
  </si>
  <si>
    <t>23</t>
  </si>
  <si>
    <t>210010112.S</t>
  </si>
  <si>
    <t>Lišta elektroinštalačná z PVC 80x40, uložená pevne, vkladacia</t>
  </si>
  <si>
    <t>-560997914</t>
  </si>
  <si>
    <t>24</t>
  </si>
  <si>
    <t>345750057100.S</t>
  </si>
  <si>
    <t>Kanál elektroinštalačný z PVC, 80x40 mm</t>
  </si>
  <si>
    <t>632818809</t>
  </si>
  <si>
    <t>25</t>
  </si>
  <si>
    <t>210010169.S</t>
  </si>
  <si>
    <t>Rúrka tuhá elektroinštalačná z HDPE, D 40 uložená pevne</t>
  </si>
  <si>
    <t>1495691013</t>
  </si>
  <si>
    <t>26</t>
  </si>
  <si>
    <t>286130072400.S</t>
  </si>
  <si>
    <t>Chránička tuhá dvojplášťová korugovaná DN 40, HDPE</t>
  </si>
  <si>
    <t>850648457</t>
  </si>
  <si>
    <t>27</t>
  </si>
  <si>
    <t>210010801.S</t>
  </si>
  <si>
    <t>Lišta elektroinštalačná z PVC 20x10, uložená pevne, vkladacia</t>
  </si>
  <si>
    <t>1238763128</t>
  </si>
  <si>
    <t>28</t>
  </si>
  <si>
    <t>345750064600.S</t>
  </si>
  <si>
    <t>Lišta hranatá z PVC, 20x10 mm</t>
  </si>
  <si>
    <t>-1650024042</t>
  </si>
  <si>
    <t>29</t>
  </si>
  <si>
    <t>210011301.S</t>
  </si>
  <si>
    <t>Osadenie polyamidovej príchytky (hmoždinky) HM 6, do tehlového muriva</t>
  </si>
  <si>
    <t>1512971843</t>
  </si>
  <si>
    <t>30</t>
  </si>
  <si>
    <t>311310002700.S</t>
  </si>
  <si>
    <t>Hmoždinka klasická, sivá, M 6x30 mm</t>
  </si>
  <si>
    <t>-2084800956</t>
  </si>
  <si>
    <t>31</t>
  </si>
  <si>
    <t>210011302.S</t>
  </si>
  <si>
    <t>Osadenie polyamidovej príchytky (hmoždinky) HM 8, do tehlového muriva</t>
  </si>
  <si>
    <t>-75925571</t>
  </si>
  <si>
    <t>32</t>
  </si>
  <si>
    <t>311310002800.S</t>
  </si>
  <si>
    <t>Hmoždinka klasická, sivá, M 8x40 mm</t>
  </si>
  <si>
    <t>1223754597</t>
  </si>
  <si>
    <t>33</t>
  </si>
  <si>
    <t>210100001.S</t>
  </si>
  <si>
    <t>Ukončenie vodičov v rozvádzač. vrátane zapojenia a vodičovej koncovky do 2,5 mm2</t>
  </si>
  <si>
    <t>1432893730</t>
  </si>
  <si>
    <t>34</t>
  </si>
  <si>
    <t>210100002.S</t>
  </si>
  <si>
    <t>Ukončenie vodičov v rozvádzač. vrátane zapojenia a vodičovej koncovky do 6 mm2</t>
  </si>
  <si>
    <t>-1665456131</t>
  </si>
  <si>
    <t>35</t>
  </si>
  <si>
    <t>210100015.S</t>
  </si>
  <si>
    <t>Ukončenie vodičov v rozvádzač. vrátane zapojenia a vodičovej koncovky do 35 mm2 pre vonkajšie práce</t>
  </si>
  <si>
    <t>-221611470</t>
  </si>
  <si>
    <t>36</t>
  </si>
  <si>
    <t>210101581.S</t>
  </si>
  <si>
    <t>NN koncovky pre 3 a 4-žilové káble s plastovou a papierovou izoláciou do 1kV (4-35 mm2)</t>
  </si>
  <si>
    <t>1856197653</t>
  </si>
  <si>
    <t>37</t>
  </si>
  <si>
    <t>345810005300.S</t>
  </si>
  <si>
    <t>Koncovka NN s polymérovou izoláciou EPKT 0015 4-35</t>
  </si>
  <si>
    <t>1668882737</t>
  </si>
  <si>
    <t>38</t>
  </si>
  <si>
    <t>210111031.S</t>
  </si>
  <si>
    <t>Zásuvka na povrchovú montáž IP 44, 250V / 16A, vrátane zapojenia 2P + PE</t>
  </si>
  <si>
    <t>1766819327</t>
  </si>
  <si>
    <t>39</t>
  </si>
  <si>
    <t>345510001210.S</t>
  </si>
  <si>
    <t>Zásuvka jednonásobná na povrch, radenie 2P+PE, IP 44</t>
  </si>
  <si>
    <t>-1132595540</t>
  </si>
  <si>
    <t>40</t>
  </si>
  <si>
    <t>210120005.S</t>
  </si>
  <si>
    <t>Odpínače valcových poistkových vložiek 10 x 38 trojpólové do 32 A</t>
  </si>
  <si>
    <t>-594035810</t>
  </si>
  <si>
    <t>41</t>
  </si>
  <si>
    <t>345290013500.S</t>
  </si>
  <si>
    <t>Odpínač valcových poistiek OPVP 10-3, 32A, veľkosť 10x38</t>
  </si>
  <si>
    <t>-1896294039</t>
  </si>
  <si>
    <t>42</t>
  </si>
  <si>
    <t>345290014600.S</t>
  </si>
  <si>
    <t>Poistková vložka valcová PVA10 6A gG, veľkosť 10x38</t>
  </si>
  <si>
    <t>-650552214</t>
  </si>
  <si>
    <t>43</t>
  </si>
  <si>
    <t>210120404.S</t>
  </si>
  <si>
    <t>Istič vzduchový trojpólový do 63 A</t>
  </si>
  <si>
    <t>-1664473607</t>
  </si>
  <si>
    <t>44</t>
  </si>
  <si>
    <t>358220046300.S</t>
  </si>
  <si>
    <t>Istič 3P, 25 A, charakteristika B, 10 kA, 3 moduly</t>
  </si>
  <si>
    <t>-483234060</t>
  </si>
  <si>
    <t>45</t>
  </si>
  <si>
    <t>210130104.S</t>
  </si>
  <si>
    <t>Stýkač trojpólový na DIN lištu do 40 A</t>
  </si>
  <si>
    <t>825815469</t>
  </si>
  <si>
    <t>46</t>
  </si>
  <si>
    <t>358210002100.S</t>
  </si>
  <si>
    <t>Stýkač inštalačný 3P, 40A, kontakty 3 NO, cievka 230 V, 3 moduly</t>
  </si>
  <si>
    <t>1801309079</t>
  </si>
  <si>
    <t>47</t>
  </si>
  <si>
    <t>210190001.S</t>
  </si>
  <si>
    <t>Montáž oceľoplechovej rozvodnice do váhy 20 kg</t>
  </si>
  <si>
    <t>-1671861959</t>
  </si>
  <si>
    <t>48</t>
  </si>
  <si>
    <t>AIL210001000</t>
  </si>
  <si>
    <t xml:space="preserve">Rozvádzač R-FVE - rozvodnica pod omietku, pre osadenie analyzátora siete (smartmetra) a sieťovej ochrany, svorkovnica, vrátane zapojenia a výrobnej dokumentácie </t>
  </si>
  <si>
    <t>515638376</t>
  </si>
  <si>
    <t>49</t>
  </si>
  <si>
    <t>AIL210001091</t>
  </si>
  <si>
    <t xml:space="preserve">Rozvádzač RFV - rozvodnica s DC prepäťovými ochranami pre 2 stringy, 2x poistl. odpínač 2-pól., 2x DC SPD PV 1+2 12,5kA, vrátane zapojenia a výrobnej dokumentácie </t>
  </si>
  <si>
    <t>-1123807455</t>
  </si>
  <si>
    <t>50</t>
  </si>
  <si>
    <t>210190002.S</t>
  </si>
  <si>
    <t>Montáž oceľoplechovej rozvodnice do váhy 50 kg</t>
  </si>
  <si>
    <t>-157440600</t>
  </si>
  <si>
    <t>51</t>
  </si>
  <si>
    <t>AIL210001001</t>
  </si>
  <si>
    <t xml:space="preserve">Rozvádzač RK - kompletne vybavená rozvodnica na povrch, hl. vypínač 3P 25A, prep.ochrana SPD2, istič 3P B16A, istič 3P C16A, 4x chránič/isitč 2P B16A 0,03A, 2x isitič 1P B6A, vrátane zapojenia a výrobnej dokumentácie </t>
  </si>
  <si>
    <t>1417975111</t>
  </si>
  <si>
    <t>52</t>
  </si>
  <si>
    <t>210193051.S</t>
  </si>
  <si>
    <t>Montáž R-NS plastový pilierový rozvádzač</t>
  </si>
  <si>
    <t>-663076189</t>
  </si>
  <si>
    <t>53</t>
  </si>
  <si>
    <t>357120012100.S</t>
  </si>
  <si>
    <t>R-NS plastový pilierový rozvádzač vybavená ističom C10/1, 2x stykač 40A, 2xB32/3P a 2x prúdovým chráničom 40A, riadiací systém podľa výrobcu vr. výroby s podružným materialom</t>
  </si>
  <si>
    <t>-1439996987</t>
  </si>
  <si>
    <t>54</t>
  </si>
  <si>
    <t>210193262.S</t>
  </si>
  <si>
    <t>Rozvodnicová skriňa oceľoplechová RE - dozbrojenie a úprava rozvádzača</t>
  </si>
  <si>
    <t>1982435111</t>
  </si>
  <si>
    <t>55</t>
  </si>
  <si>
    <t>357150000160</t>
  </si>
  <si>
    <t>Rozvodnicová skriňa oceľoplechová RE kultúrny dom- dozbrojenie o merací systém nabijacej stanice, zvodič prepätia typ 1+2 12,5kA3P, ističov B63/3P, B6/3P a B6/1. vr. podružného materialu pre úpravu jestvujúceho rozvádzača</t>
  </si>
  <si>
    <t>2119826830</t>
  </si>
  <si>
    <t>56</t>
  </si>
  <si>
    <t>210193271.S</t>
  </si>
  <si>
    <t>Montáž stojanová nabíjacia stanica pre elektromobil - oceľoplechová povrchová montáž IP 44, výška 300x1500x200mm vr. montážneho materialu a zapojenia stanice</t>
  </si>
  <si>
    <t>1285431273</t>
  </si>
  <si>
    <t>57</t>
  </si>
  <si>
    <t>EVF2S22P4ER</t>
  </si>
  <si>
    <t>Stojanová nabíjacia stanica EVSE pre elektromobil - výrobcu doplní dodávateľ - s plynulým riadením výkonu do 22 kW</t>
  </si>
  <si>
    <t>-568304366</t>
  </si>
  <si>
    <t>58</t>
  </si>
  <si>
    <t>210201080.S</t>
  </si>
  <si>
    <t>Zapojenie svietidla IP20, stropného - nástenného LED</t>
  </si>
  <si>
    <t>-1263559102</t>
  </si>
  <si>
    <t>59</t>
  </si>
  <si>
    <t>348320000000.S1</t>
  </si>
  <si>
    <t>Svietidlo A - stropné LED do podhľadu 600x600, AC 230V/50Hz, 35W, 4000K, 3600 lm, IP20</t>
  </si>
  <si>
    <t>1149125688</t>
  </si>
  <si>
    <t>60</t>
  </si>
  <si>
    <t>348320000000.S2</t>
  </si>
  <si>
    <t>Svietidlo B - kruhové, stropné, LED, AC 230V/50Hz, s plast. krytom, cca D=375mm, 2900 lm, 26W, 4000K, IP20</t>
  </si>
  <si>
    <t>1482186901</t>
  </si>
  <si>
    <t>61</t>
  </si>
  <si>
    <t>210201082.S</t>
  </si>
  <si>
    <t>Zapojenie svietidla IP54, stropného - nástenného LED</t>
  </si>
  <si>
    <t>-622606194</t>
  </si>
  <si>
    <t>62</t>
  </si>
  <si>
    <t>146857</t>
  </si>
  <si>
    <t xml:space="preserve">Svietidlo C - Reflektor LED 100W10000lm 4000K, IP65 </t>
  </si>
  <si>
    <t>KS</t>
  </si>
  <si>
    <t>-1575897819</t>
  </si>
  <si>
    <t>63</t>
  </si>
  <si>
    <t>210201901.S</t>
  </si>
  <si>
    <t>Montáž svietidla interiérového na stenu do 1,0 kg</t>
  </si>
  <si>
    <t>-2133568405</t>
  </si>
  <si>
    <t>210201911.S</t>
  </si>
  <si>
    <t>Montáž svietidla interiérového na strop do 1,0 kg</t>
  </si>
  <si>
    <t>402971347</t>
  </si>
  <si>
    <t>65</t>
  </si>
  <si>
    <t>210201912.S</t>
  </si>
  <si>
    <t>Montáž svietidla interiérového na strop do 2 kg</t>
  </si>
  <si>
    <t>-953664834</t>
  </si>
  <si>
    <t>66</t>
  </si>
  <si>
    <t>210220020.S</t>
  </si>
  <si>
    <t>Uzemňovacie vedenie v zemi FeZn vrátane izolácie spojov</t>
  </si>
  <si>
    <t>-1793136399</t>
  </si>
  <si>
    <t>67</t>
  </si>
  <si>
    <t>EBL000000105</t>
  </si>
  <si>
    <t>Páska uzemňovacia 30x4mm FeZn</t>
  </si>
  <si>
    <t>kg</t>
  </si>
  <si>
    <t>2036479294</t>
  </si>
  <si>
    <t>68</t>
  </si>
  <si>
    <t>210220021.S</t>
  </si>
  <si>
    <t>Uzemňovacie vedenie v zemi FeZn vrátane izolácie spojov O 10 mm</t>
  </si>
  <si>
    <t>-449630154</t>
  </si>
  <si>
    <t>69</t>
  </si>
  <si>
    <t>EBL000000681</t>
  </si>
  <si>
    <t>Drôt zvodový 5021162 10mm FeZn s PVC izoláciou (1kg 1,11m) bal.75m</t>
  </si>
  <si>
    <t>-1652347380</t>
  </si>
  <si>
    <t>70</t>
  </si>
  <si>
    <t>210220240.S</t>
  </si>
  <si>
    <t>Svorka FeZn k zachytávacej, uzemňovacej tyči  SJ</t>
  </si>
  <si>
    <t>192601985</t>
  </si>
  <si>
    <t>71</t>
  </si>
  <si>
    <t>354410001500.S</t>
  </si>
  <si>
    <t>Svorka FeZn k uzemňovacej tyči označenie SJ 01</t>
  </si>
  <si>
    <t>-1401547549</t>
  </si>
  <si>
    <t>72</t>
  </si>
  <si>
    <t>210220245.S</t>
  </si>
  <si>
    <t>Svorka FeZn pripojovacia SP</t>
  </si>
  <si>
    <t>-928637389</t>
  </si>
  <si>
    <t>73</t>
  </si>
  <si>
    <t>354410004000.S</t>
  </si>
  <si>
    <t>Svorka FeZn pripájaca označenie SP 1</t>
  </si>
  <si>
    <t>-171109983</t>
  </si>
  <si>
    <t>74</t>
  </si>
  <si>
    <t>210220252.S</t>
  </si>
  <si>
    <t>Svorka FeZn odbočovacia spojovacia SR01-02</t>
  </si>
  <si>
    <t>1793282473</t>
  </si>
  <si>
    <t>75</t>
  </si>
  <si>
    <t>EBL000002328</t>
  </si>
  <si>
    <t>Svorka odbočovacia SR 02 (M8) 55x55mm FeZn Opava</t>
  </si>
  <si>
    <t>-1677951202</t>
  </si>
  <si>
    <t>76</t>
  </si>
  <si>
    <t>210220253.S</t>
  </si>
  <si>
    <t>Svorka FeZn uzemňovacia SR03</t>
  </si>
  <si>
    <t>13794383</t>
  </si>
  <si>
    <t>77</t>
  </si>
  <si>
    <t>EBL000000267</t>
  </si>
  <si>
    <t>Svorka odbočovacia SR 03 B 8-10mm FeZn</t>
  </si>
  <si>
    <t>532958221</t>
  </si>
  <si>
    <t>78</t>
  </si>
  <si>
    <t>210220301</t>
  </si>
  <si>
    <t>Ochranné pospájanie v práčovniach, kúpeľniach, pevne uložené Cu 4-16mm2</t>
  </si>
  <si>
    <t>612964682</t>
  </si>
  <si>
    <t>79</t>
  </si>
  <si>
    <t>210220800.S</t>
  </si>
  <si>
    <t>Uzemňovacie vedenie na povrchu AlMgSi drôt zvodový Ø 8-10 mm</t>
  </si>
  <si>
    <t>-1361198714</t>
  </si>
  <si>
    <t>80</t>
  </si>
  <si>
    <t>354410064200.S</t>
  </si>
  <si>
    <t>Drôt bleskozvodový zliatina AlMgSi, d 8 mm, Al</t>
  </si>
  <si>
    <t>-1893134024</t>
  </si>
  <si>
    <t>81</t>
  </si>
  <si>
    <t>210220813.S</t>
  </si>
  <si>
    <t>Podpery vedenia zliatina AlMgSi na plechové strechy PV 23 a PV 24</t>
  </si>
  <si>
    <t>304895495</t>
  </si>
  <si>
    <t>82</t>
  </si>
  <si>
    <t>354410052200.S</t>
  </si>
  <si>
    <t>Podpera vedenia na plechové strechy zliatina AlMgSi označenie PV 23 Al</t>
  </si>
  <si>
    <t>1824827012</t>
  </si>
  <si>
    <t>83</t>
  </si>
  <si>
    <t>210220831.S</t>
  </si>
  <si>
    <t>Zachytávacia tyč zliatina AlMgSi bez osadenia JP 10, JP 15, JP 20</t>
  </si>
  <si>
    <t>684824776</t>
  </si>
  <si>
    <t>84</t>
  </si>
  <si>
    <t>354410030400.S1</t>
  </si>
  <si>
    <t>Tyč zachytávacia zliatina AlMgSi označenie JP 10 Al vrátane osadenia na hrebeň</t>
  </si>
  <si>
    <t>721997258</t>
  </si>
  <si>
    <t>85</t>
  </si>
  <si>
    <t>210220853.S</t>
  </si>
  <si>
    <t>Svorka zliatina AlMgSi spojovacia SS</t>
  </si>
  <si>
    <t>918315509</t>
  </si>
  <si>
    <t>86</t>
  </si>
  <si>
    <t>354410012900.S</t>
  </si>
  <si>
    <t>Svorka spojovacia zliatina AlMgSi označenie SS 2 skrutky s príložkou Al</t>
  </si>
  <si>
    <t>-1694679774</t>
  </si>
  <si>
    <t>87</t>
  </si>
  <si>
    <t>210270801</t>
  </si>
  <si>
    <t>Označovací káblový štítok z PVC rozmer 4x8cm(15-22 znak.)</t>
  </si>
  <si>
    <t>927681331</t>
  </si>
  <si>
    <t>88</t>
  </si>
  <si>
    <t>5628900000</t>
  </si>
  <si>
    <t>Štítok na označenie káblového vývodu</t>
  </si>
  <si>
    <t>-1767901319</t>
  </si>
  <si>
    <t>89</t>
  </si>
  <si>
    <t>210290365</t>
  </si>
  <si>
    <t>Náhrada častí vedenia chránených vodičov závesná príchytka</t>
  </si>
  <si>
    <t>902763356</t>
  </si>
  <si>
    <t>90</t>
  </si>
  <si>
    <t>2207028</t>
  </si>
  <si>
    <t>Zväzkový držiak Grip  2031 M 15 FS</t>
  </si>
  <si>
    <t>187552765</t>
  </si>
  <si>
    <t>91</t>
  </si>
  <si>
    <t>2207036</t>
  </si>
  <si>
    <t>Zväzkový držiak Grip  2031 M 30 FS</t>
  </si>
  <si>
    <t>415123602</t>
  </si>
  <si>
    <t>92</t>
  </si>
  <si>
    <t>2207060</t>
  </si>
  <si>
    <t>Zväzkový držiak Grip s kotvou  2031 M 70 FS</t>
  </si>
  <si>
    <t>1070888495</t>
  </si>
  <si>
    <t>93</t>
  </si>
  <si>
    <t>210290367E101</t>
  </si>
  <si>
    <t>Príchytka PVC s hmoždinkou D8 a sťahovacou páskou pre upevnenie zväzku káblov s priemerom do 50 mm</t>
  </si>
  <si>
    <t>2143968111</t>
  </si>
  <si>
    <t>94</t>
  </si>
  <si>
    <t>790402</t>
  </si>
  <si>
    <t>Káblová prýchytka PVC s natĺkacou hmoždinkou a sťahovacou páskou US1 (UKT1) alebo ekvivalent</t>
  </si>
  <si>
    <t>-950262895</t>
  </si>
  <si>
    <t>95</t>
  </si>
  <si>
    <t>210290751.S1</t>
  </si>
  <si>
    <t>Montáž motorického spotrebiča, rekuperačnej jednotky do steny, vrátane zapojenia (dodávka je v časti VZT)</t>
  </si>
  <si>
    <t>-2086672427</t>
  </si>
  <si>
    <t>96</t>
  </si>
  <si>
    <t>210290751.S2</t>
  </si>
  <si>
    <t>Zapojenie VZT jednotky (dodávka je v časti VZT)</t>
  </si>
  <si>
    <t>752051131</t>
  </si>
  <si>
    <t>97</t>
  </si>
  <si>
    <t>210800146.S</t>
  </si>
  <si>
    <t>Kábel medený uložený pevne CYKY 450/750 V 3x1,5</t>
  </si>
  <si>
    <t>-132858132</t>
  </si>
  <si>
    <t>98</t>
  </si>
  <si>
    <t>341110000700.S</t>
  </si>
  <si>
    <t>Kábel medený CYKY 3x1,5 mm2</t>
  </si>
  <si>
    <t>13291083</t>
  </si>
  <si>
    <t>99</t>
  </si>
  <si>
    <t>210800147.S</t>
  </si>
  <si>
    <t>Kábel medený uložený pevne CYKY 450/750 V 3x2,5</t>
  </si>
  <si>
    <t>1928591022</t>
  </si>
  <si>
    <t>100</t>
  </si>
  <si>
    <t>341110000800.S</t>
  </si>
  <si>
    <t>Kábel medený CYKY 3x2,5 mm2</t>
  </si>
  <si>
    <t>-681179998</t>
  </si>
  <si>
    <t>101</t>
  </si>
  <si>
    <t>210800159.S</t>
  </si>
  <si>
    <t>Kábel medený uložený pevne CYKY 450/750 V 5x2,5</t>
  </si>
  <si>
    <t>-362884114</t>
  </si>
  <si>
    <t>102</t>
  </si>
  <si>
    <t>341110002000.S</t>
  </si>
  <si>
    <t>Kábel medený CYKY 5x2,5 mm2</t>
  </si>
  <si>
    <t>104872577</t>
  </si>
  <si>
    <t>103</t>
  </si>
  <si>
    <t>210800161.S</t>
  </si>
  <si>
    <t>Kábel medený uložený pevne CYKY 450/750 V 5x6</t>
  </si>
  <si>
    <t>2036809877</t>
  </si>
  <si>
    <t>104</t>
  </si>
  <si>
    <t>341110002200.S</t>
  </si>
  <si>
    <t>Kábel medený CYKY 5x6 mm2</t>
  </si>
  <si>
    <t>-942784086</t>
  </si>
  <si>
    <t>105</t>
  </si>
  <si>
    <t>210800162.S</t>
  </si>
  <si>
    <t>Kábel medený uložený pevne CYKY 450/750 V 5x10</t>
  </si>
  <si>
    <t>-1196302175</t>
  </si>
  <si>
    <t>106</t>
  </si>
  <si>
    <t>341110002300.S</t>
  </si>
  <si>
    <t>Kábel medený CYKY 5x10 mm2</t>
  </si>
  <si>
    <t>399529654</t>
  </si>
  <si>
    <t>107</t>
  </si>
  <si>
    <t>210800627.S</t>
  </si>
  <si>
    <t>Vodič medený uložený pevne H07Z-U 450/750 V 4mm2</t>
  </si>
  <si>
    <t>-1793635538</t>
  </si>
  <si>
    <t>108</t>
  </si>
  <si>
    <t>3411110012200.S</t>
  </si>
  <si>
    <t>Vodič medený bezhalogénový H07Z-U 4 mm2</t>
  </si>
  <si>
    <t>832043181</t>
  </si>
  <si>
    <t>109</t>
  </si>
  <si>
    <t>210800630.S</t>
  </si>
  <si>
    <t>Vodič medený uložený pevne H07V-K (CYA)  450/750 V 16</t>
  </si>
  <si>
    <t>1122300120</t>
  </si>
  <si>
    <t>110</t>
  </si>
  <si>
    <t>341310009300.S1</t>
  </si>
  <si>
    <t>Vodič medený flexibilný bezhalogénový H07Z-K 16 mm2</t>
  </si>
  <si>
    <t>978961953</t>
  </si>
  <si>
    <t>111</t>
  </si>
  <si>
    <t>210872120.S</t>
  </si>
  <si>
    <t>Kábel signálny uložený pevne JYTY 250 V 2x1</t>
  </si>
  <si>
    <t>-484903014</t>
  </si>
  <si>
    <t>112</t>
  </si>
  <si>
    <t>341210001400.S</t>
  </si>
  <si>
    <t>Kábel medený signálny JYTY 2x1 mm2</t>
  </si>
  <si>
    <t>231271784</t>
  </si>
  <si>
    <t>113</t>
  </si>
  <si>
    <t>210872121.S</t>
  </si>
  <si>
    <t>Kábel signálny uložený pevne JYTY 250 V 3x1</t>
  </si>
  <si>
    <t>1554905769</t>
  </si>
  <si>
    <t>114</t>
  </si>
  <si>
    <t>341210001500.S</t>
  </si>
  <si>
    <t>Kábel medený signálny JYTY 3x1 mm2</t>
  </si>
  <si>
    <t>1397575170</t>
  </si>
  <si>
    <t>115</t>
  </si>
  <si>
    <t>210964302.S</t>
  </si>
  <si>
    <t>Demontáž do sute - svietidla interiérového na stenu do 1,0 kg vrátane odpojenia   -0,00100 t</t>
  </si>
  <si>
    <t>125250422</t>
  </si>
  <si>
    <t>116</t>
  </si>
  <si>
    <t>210964322.S</t>
  </si>
  <si>
    <t>Demontáž do sute - svietidla interiérového na strop do 1,0 kg vrátane odpojenia   -0,00100 t</t>
  </si>
  <si>
    <t>1450638162</t>
  </si>
  <si>
    <t>117</t>
  </si>
  <si>
    <t>210964323.S</t>
  </si>
  <si>
    <t>Demontáž do sute - svietidla interiérového na strop do 2 kg vrátane odpojenia   -0,00200 t</t>
  </si>
  <si>
    <t>1176193764</t>
  </si>
  <si>
    <t>FVE</t>
  </si>
  <si>
    <t>Fotovoltaika</t>
  </si>
  <si>
    <t>118</t>
  </si>
  <si>
    <t>210501100.S</t>
  </si>
  <si>
    <t>Montáž fotovolataického panela na rošt</t>
  </si>
  <si>
    <t>Wp</t>
  </si>
  <si>
    <t>-219346015</t>
  </si>
  <si>
    <t>119</t>
  </si>
  <si>
    <t>346510000101.S</t>
  </si>
  <si>
    <t xml:space="preserve">Fotovoltaický polykryštalický strešný panel 410Wp, výstupné napätie Umpp = 38,8V, výstupný prúd Impp = 10,57A, Uoc = 46,6V, Isc = 11,07A, účinnosť 20,92% </t>
  </si>
  <si>
    <t>337282095</t>
  </si>
  <si>
    <t>120</t>
  </si>
  <si>
    <t>210501030.S1</t>
  </si>
  <si>
    <t>Montáž nosného roštu pre fotovoltaické panely pre kotvenie do škridle, vlnitého plechu</t>
  </si>
  <si>
    <t>súb.</t>
  </si>
  <si>
    <t>2035003773</t>
  </si>
  <si>
    <t>121</t>
  </si>
  <si>
    <t>346510004100.S</t>
  </si>
  <si>
    <t>Montážna koľajnica 40x60 mm, dĺ. 6000 mm (škridla, plech vlnitý)</t>
  </si>
  <si>
    <t>1457064172</t>
  </si>
  <si>
    <t>122</t>
  </si>
  <si>
    <t>346510004800.S</t>
  </si>
  <si>
    <t>MG-MK 01, stredová príchytka</t>
  </si>
  <si>
    <t>769817375</t>
  </si>
  <si>
    <t>123</t>
  </si>
  <si>
    <t>346510004900.S</t>
  </si>
  <si>
    <t>Krajná príchytka 40 mm</t>
  </si>
  <si>
    <t>2056205658</t>
  </si>
  <si>
    <t>124</t>
  </si>
  <si>
    <t>346510005000.S</t>
  </si>
  <si>
    <t>Otočný kameň do drážky 13x10</t>
  </si>
  <si>
    <t>1244759616</t>
  </si>
  <si>
    <t>125</t>
  </si>
  <si>
    <t>2110161012.S</t>
  </si>
  <si>
    <t>Smartmer trojfázový pripojenie cez prúdové transformátory</t>
  </si>
  <si>
    <t>-584887906</t>
  </si>
  <si>
    <t>126</t>
  </si>
  <si>
    <t>389810000509.S</t>
  </si>
  <si>
    <t>Smartmeter pre meranie parametrov siete, meranie prúdu a výkonu, meranie cez MTP</t>
  </si>
  <si>
    <t>388417752</t>
  </si>
  <si>
    <t>127</t>
  </si>
  <si>
    <t>210501201.S</t>
  </si>
  <si>
    <t>Montáž a zapojenie solárnej rozvodnej skrine, vstup/výstup 2/2</t>
  </si>
  <si>
    <t>1403411879</t>
  </si>
  <si>
    <t>346510002400.S</t>
  </si>
  <si>
    <t>Solárna rozvodná skriňa, vstup/výstup 2/2xDC, IP65, s prepäťovou ochranou</t>
  </si>
  <si>
    <t>12108525</t>
  </si>
  <si>
    <t>129</t>
  </si>
  <si>
    <t>210501251.S</t>
  </si>
  <si>
    <t>Montáž a zapojenie meniča napätia trojfázového z DC/AC</t>
  </si>
  <si>
    <t>-1620849394</t>
  </si>
  <si>
    <t>130</t>
  </si>
  <si>
    <t>346510001909.S</t>
  </si>
  <si>
    <t>Solárny menič DC/AC trojfázový pre výkon min. 10kWp, 2x string, možnosť pripojenia akumulátorov</t>
  </si>
  <si>
    <t>1306155145</t>
  </si>
  <si>
    <t>131</t>
  </si>
  <si>
    <t>346510000108.S</t>
  </si>
  <si>
    <t>Smart Logger pre striedač, pre diaľkovú komunikáciu</t>
  </si>
  <si>
    <t>635698158</t>
  </si>
  <si>
    <t>132</t>
  </si>
  <si>
    <t>346510000187.S</t>
  </si>
  <si>
    <t>Akumulátor pre FVE systém 12V/250Ah</t>
  </si>
  <si>
    <t>-1467014797</t>
  </si>
  <si>
    <t>133</t>
  </si>
  <si>
    <t>210160802.S</t>
  </si>
  <si>
    <t>Montáž meracieho transformátora prúdu 100 - 150A/5A na DIN lištu</t>
  </si>
  <si>
    <t>1238021030</t>
  </si>
  <si>
    <t>134</t>
  </si>
  <si>
    <t>389810003530.S</t>
  </si>
  <si>
    <t>Transformátor prúdu malý 80A/5A, 2VA, tr. 3, pre montáž na DIN lištu</t>
  </si>
  <si>
    <t>-1207502026</t>
  </si>
  <si>
    <t>135</t>
  </si>
  <si>
    <t>210800628.S1</t>
  </si>
  <si>
    <t>Vodič medený uložený pevne solárny kábel 6mm2 - montáž</t>
  </si>
  <si>
    <t>-260011284</t>
  </si>
  <si>
    <t>136</t>
  </si>
  <si>
    <t>341310009112.S</t>
  </si>
  <si>
    <t>Vodič medený flexibilný pre solárne systémy 6 mm2</t>
  </si>
  <si>
    <t>1491675905</t>
  </si>
  <si>
    <t>137</t>
  </si>
  <si>
    <t>341000000102</t>
  </si>
  <si>
    <t>Príslušenstvo pre montáž FV panelov (svorky, spojky káblov, kotviaci materiál)</t>
  </si>
  <si>
    <t>-1388787224</t>
  </si>
  <si>
    <t>138</t>
  </si>
  <si>
    <t>2110161013.S</t>
  </si>
  <si>
    <t>Sieťová ochrana, osadenie do rozvádzača a zapojenie</t>
  </si>
  <si>
    <t>1745198977</t>
  </si>
  <si>
    <t>139</t>
  </si>
  <si>
    <t>341000000122</t>
  </si>
  <si>
    <t>392741377</t>
  </si>
  <si>
    <t>22-M</t>
  </si>
  <si>
    <t>Montáže oznamovacích a zabezpečovacích zariadení</t>
  </si>
  <si>
    <t>140</t>
  </si>
  <si>
    <t>220511033.S</t>
  </si>
  <si>
    <t>Kábel uložený v zemi v chráničke</t>
  </si>
  <si>
    <t>-1764277204</t>
  </si>
  <si>
    <t>141</t>
  </si>
  <si>
    <t>KOH000002750</t>
  </si>
  <si>
    <t>Kábel pevný tienený RE-2Y(St)Yv 2x2x0,75 pvc čierny</t>
  </si>
  <si>
    <t>-800436401</t>
  </si>
  <si>
    <t>142</t>
  </si>
  <si>
    <t>KOH000002771</t>
  </si>
  <si>
    <t>Kábel pevný tienený RE-2Y(St)Yv 4x2x0,75 pvc čierny</t>
  </si>
  <si>
    <t>-2126432005</t>
  </si>
  <si>
    <t>46-M</t>
  </si>
  <si>
    <t>Zemné práce vykonávané pri externých montážnych prácach</t>
  </si>
  <si>
    <t>143</t>
  </si>
  <si>
    <t>460050304.S</t>
  </si>
  <si>
    <t>Jama pre osadenie skríň, vr. montáže, zásyp a zhutnenie,zemina triedy 4</t>
  </si>
  <si>
    <t>-2055442313</t>
  </si>
  <si>
    <t>144</t>
  </si>
  <si>
    <t>460200304.S</t>
  </si>
  <si>
    <t>Hĺbenie káblovej ryhy ručne 50 cm širokej a 120 cm hlbokej, v zemine triedy 4</t>
  </si>
  <si>
    <t>905729040</t>
  </si>
  <si>
    <t>145</t>
  </si>
  <si>
    <t>460420022.S</t>
  </si>
  <si>
    <t>Zriadenie, rekonšt. káblového lôžka z piesku bez zakrytia, v ryhe šír. do 65 cm, hrúbky vrstvy 10 cm</t>
  </si>
  <si>
    <t>736753755</t>
  </si>
  <si>
    <t>146</t>
  </si>
  <si>
    <t>583110000300.S</t>
  </si>
  <si>
    <t>Drvina vápencová frakcia 0-4 mm</t>
  </si>
  <si>
    <t>924459546</t>
  </si>
  <si>
    <t>147</t>
  </si>
  <si>
    <t>460490012.S</t>
  </si>
  <si>
    <t>Rozvinutie a uloženie výstražnej fólie z PE do ryhy, šírka do 33 cm</t>
  </si>
  <si>
    <t>416176451</t>
  </si>
  <si>
    <t>148</t>
  </si>
  <si>
    <t>283230008000</t>
  </si>
  <si>
    <t>-837513911</t>
  </si>
  <si>
    <t>149</t>
  </si>
  <si>
    <t>460560304.S</t>
  </si>
  <si>
    <t>Ručný zásyp nezap. káblovej ryhy bez zhutn. zeminy, 50 cm širokej, 120 cm hlbokej v zemine tr. 4</t>
  </si>
  <si>
    <t>315331613</t>
  </si>
  <si>
    <t>150</t>
  </si>
  <si>
    <t>460600001.S</t>
  </si>
  <si>
    <t>Naloženie zeminy, odvoz do 1 km a zloženie na skládke a jazda späť</t>
  </si>
  <si>
    <t>-607098272</t>
  </si>
  <si>
    <t>151</t>
  </si>
  <si>
    <t>460620014.S</t>
  </si>
  <si>
    <t>Proviz. úprava terénu v zemine tr. 4, aby nerovnosti terénu neboli väčšie ako 2 cm od vodor.hladiny</t>
  </si>
  <si>
    <t>-1713109983</t>
  </si>
  <si>
    <t>O01</t>
  </si>
  <si>
    <t>Ostatné</t>
  </si>
  <si>
    <t>152</t>
  </si>
  <si>
    <t>HZS-001</t>
  </si>
  <si>
    <t>Revízie elektrických zariadení</t>
  </si>
  <si>
    <t>393380527</t>
  </si>
  <si>
    <t>153</t>
  </si>
  <si>
    <t>HZS-009</t>
  </si>
  <si>
    <t>Úprava pôvodného rozvádzača RH pre vyvedenie výkonu z FVE - doplnenie MTP a stákača HRM</t>
  </si>
  <si>
    <t>kmpl</t>
  </si>
  <si>
    <t>2029114951</t>
  </si>
  <si>
    <t>154</t>
  </si>
  <si>
    <t>HZS-098</t>
  </si>
  <si>
    <t>Demontáž pôvodnej elektroinštalácie</t>
  </si>
  <si>
    <t>hod</t>
  </si>
  <si>
    <t>586359832</t>
  </si>
  <si>
    <t>VRN</t>
  </si>
  <si>
    <t>Investičné náklady neobsiahnuté v cenách</t>
  </si>
  <si>
    <t>155</t>
  </si>
  <si>
    <t>000300016.S</t>
  </si>
  <si>
    <t>Vytýčenie trasy vonkajšieho silového vedenia,v prehľadnom teréne vedenie NN (tiež v obci)</t>
  </si>
  <si>
    <t>eur</t>
  </si>
  <si>
    <t>1024</t>
  </si>
  <si>
    <t>-2137940755</t>
  </si>
  <si>
    <t>Sieťová ochrana (napr. U-f guard 3F alebo ekvivalent)</t>
  </si>
  <si>
    <t>Výstražná fóla PE, šxhr 300x0,08 mm, dĺ. 250 m, farba červená, HAGARD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</si>
</sst>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64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86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68" t="s">
        <v>12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7"/>
      <c r="BS5" s="14" t="s">
        <v>6</v>
      </c>
    </row>
    <row r="6" spans="1:74" s="1" customFormat="1" ht="36.9" customHeight="1">
      <c r="B6" s="17"/>
      <c r="D6" s="22" t="s">
        <v>13</v>
      </c>
      <c r="K6" s="170" t="s">
        <v>14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45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3.2">
      <c r="B14" s="17"/>
      <c r="E14" s="21" t="s">
        <v>23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28</v>
      </c>
    </row>
    <row r="18" spans="1:71" s="1" customFormat="1" ht="6.9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45" customHeight="1">
      <c r="B20" s="17"/>
      <c r="E20" s="21" t="s">
        <v>27</v>
      </c>
      <c r="AK20" s="23" t="s">
        <v>24</v>
      </c>
      <c r="AN20" s="21" t="s">
        <v>1</v>
      </c>
      <c r="AR20" s="17"/>
      <c r="BS20" s="14" t="s">
        <v>28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30</v>
      </c>
      <c r="AR22" s="17"/>
    </row>
    <row r="23" spans="1:71" s="1" customFormat="1" ht="16.5" customHeight="1">
      <c r="B23" s="17"/>
      <c r="E23" s="171" t="s">
        <v>1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2">
        <f>ROUND(AG94,2)</f>
        <v>0</v>
      </c>
      <c r="AL26" s="173"/>
      <c r="AM26" s="173"/>
      <c r="AN26" s="173"/>
      <c r="AO26" s="173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4" t="s">
        <v>32</v>
      </c>
      <c r="M28" s="174"/>
      <c r="N28" s="174"/>
      <c r="O28" s="174"/>
      <c r="P28" s="174"/>
      <c r="Q28" s="26"/>
      <c r="R28" s="26"/>
      <c r="S28" s="26"/>
      <c r="T28" s="26"/>
      <c r="U28" s="26"/>
      <c r="V28" s="26"/>
      <c r="W28" s="174" t="s">
        <v>33</v>
      </c>
      <c r="X28" s="174"/>
      <c r="Y28" s="174"/>
      <c r="Z28" s="174"/>
      <c r="AA28" s="174"/>
      <c r="AB28" s="174"/>
      <c r="AC28" s="174"/>
      <c r="AD28" s="174"/>
      <c r="AE28" s="174"/>
      <c r="AF28" s="26"/>
      <c r="AG28" s="26"/>
      <c r="AH28" s="26"/>
      <c r="AI28" s="26"/>
      <c r="AJ28" s="26"/>
      <c r="AK28" s="174" t="s">
        <v>34</v>
      </c>
      <c r="AL28" s="174"/>
      <c r="AM28" s="174"/>
      <c r="AN28" s="174"/>
      <c r="AO28" s="174"/>
      <c r="AP28" s="26"/>
      <c r="AQ28" s="26"/>
      <c r="AR28" s="27"/>
      <c r="BE28" s="26"/>
    </row>
    <row r="29" spans="1:71" s="3" customFormat="1" ht="14.4" customHeight="1">
      <c r="B29" s="31"/>
      <c r="D29" s="23" t="s">
        <v>35</v>
      </c>
      <c r="F29" s="32" t="s">
        <v>36</v>
      </c>
      <c r="L29" s="177">
        <v>0.2</v>
      </c>
      <c r="M29" s="176"/>
      <c r="N29" s="176"/>
      <c r="O29" s="176"/>
      <c r="P29" s="176"/>
      <c r="Q29" s="33"/>
      <c r="R29" s="33"/>
      <c r="S29" s="33"/>
      <c r="T29" s="33"/>
      <c r="U29" s="33"/>
      <c r="V29" s="33"/>
      <c r="W29" s="175">
        <f>ROUND(AZ94, 2)</f>
        <v>0</v>
      </c>
      <c r="X29" s="176"/>
      <c r="Y29" s="176"/>
      <c r="Z29" s="176"/>
      <c r="AA29" s="176"/>
      <c r="AB29" s="176"/>
      <c r="AC29" s="176"/>
      <c r="AD29" s="176"/>
      <c r="AE29" s="176"/>
      <c r="AF29" s="33"/>
      <c r="AG29" s="33"/>
      <c r="AH29" s="33"/>
      <c r="AI29" s="33"/>
      <c r="AJ29" s="33"/>
      <c r="AK29" s="175">
        <f>ROUND(AV94, 2)</f>
        <v>0</v>
      </c>
      <c r="AL29" s="176"/>
      <c r="AM29" s="176"/>
      <c r="AN29" s="176"/>
      <c r="AO29" s="176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37</v>
      </c>
      <c r="L30" s="180">
        <v>0.2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1"/>
    </row>
    <row r="31" spans="1:71" s="3" customFormat="1" ht="14.4" hidden="1" customHeight="1">
      <c r="B31" s="31"/>
      <c r="F31" s="23" t="s">
        <v>38</v>
      </c>
      <c r="L31" s="180">
        <v>0.2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1"/>
    </row>
    <row r="32" spans="1:71" s="3" customFormat="1" ht="14.4" hidden="1" customHeight="1">
      <c r="B32" s="31"/>
      <c r="F32" s="23" t="s">
        <v>39</v>
      </c>
      <c r="L32" s="180">
        <v>0.2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1"/>
    </row>
    <row r="33" spans="1:57" s="3" customFormat="1" ht="14.4" hidden="1" customHeight="1">
      <c r="B33" s="31"/>
      <c r="F33" s="32" t="s">
        <v>40</v>
      </c>
      <c r="L33" s="177">
        <v>0</v>
      </c>
      <c r="M33" s="176"/>
      <c r="N33" s="176"/>
      <c r="O33" s="176"/>
      <c r="P33" s="176"/>
      <c r="Q33" s="33"/>
      <c r="R33" s="33"/>
      <c r="S33" s="33"/>
      <c r="T33" s="33"/>
      <c r="U33" s="33"/>
      <c r="V33" s="33"/>
      <c r="W33" s="175">
        <f>ROUND(BD94, 2)</f>
        <v>0</v>
      </c>
      <c r="X33" s="176"/>
      <c r="Y33" s="176"/>
      <c r="Z33" s="176"/>
      <c r="AA33" s="176"/>
      <c r="AB33" s="176"/>
      <c r="AC33" s="176"/>
      <c r="AD33" s="176"/>
      <c r="AE33" s="176"/>
      <c r="AF33" s="33"/>
      <c r="AG33" s="33"/>
      <c r="AH33" s="33"/>
      <c r="AI33" s="33"/>
      <c r="AJ33" s="33"/>
      <c r="AK33" s="175">
        <v>0</v>
      </c>
      <c r="AL33" s="176"/>
      <c r="AM33" s="176"/>
      <c r="AN33" s="176"/>
      <c r="AO33" s="176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01" t="s">
        <v>43</v>
      </c>
      <c r="Y35" s="202"/>
      <c r="Z35" s="202"/>
      <c r="AA35" s="202"/>
      <c r="AB35" s="202"/>
      <c r="AC35" s="37"/>
      <c r="AD35" s="37"/>
      <c r="AE35" s="37"/>
      <c r="AF35" s="37"/>
      <c r="AG35" s="37"/>
      <c r="AH35" s="37"/>
      <c r="AI35" s="37"/>
      <c r="AJ35" s="37"/>
      <c r="AK35" s="203">
        <f>SUM(AK26:AK33)</f>
        <v>0</v>
      </c>
      <c r="AL35" s="202"/>
      <c r="AM35" s="202"/>
      <c r="AN35" s="202"/>
      <c r="AO35" s="204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6"/>
      <c r="B60" s="27"/>
      <c r="C60" s="26"/>
      <c r="D60" s="42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46</v>
      </c>
      <c r="AI60" s="29"/>
      <c r="AJ60" s="29"/>
      <c r="AK60" s="29"/>
      <c r="AL60" s="29"/>
      <c r="AM60" s="42" t="s">
        <v>47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6"/>
      <c r="B64" s="27"/>
      <c r="C64" s="26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6"/>
      <c r="B75" s="27"/>
      <c r="C75" s="26"/>
      <c r="D75" s="42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46</v>
      </c>
      <c r="AI75" s="29"/>
      <c r="AJ75" s="29"/>
      <c r="AK75" s="29"/>
      <c r="AL75" s="29"/>
      <c r="AM75" s="42" t="s">
        <v>47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50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11</v>
      </c>
      <c r="L84" s="4" t="str">
        <f>K5</f>
        <v>21167SP</v>
      </c>
      <c r="AR84" s="48"/>
    </row>
    <row r="85" spans="1:91" s="5" customFormat="1" ht="36.9" customHeight="1">
      <c r="B85" s="49"/>
      <c r="C85" s="50" t="s">
        <v>13</v>
      </c>
      <c r="L85" s="192" t="str">
        <f>K6</f>
        <v>ZNÍŽENIE ENERGETICKEJ NÁROČNOSTI BUDOVY OBECNÉHO ÚRADU V OBCI HENCOVCE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Hencovce 1995, kat. úz. Hencovce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94" t="str">
        <f>IF(AN8= "","",AN8)</f>
        <v>13. 12. 2021</v>
      </c>
      <c r="AN87" s="194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95" t="str">
        <f>IF(E17="","",E17)</f>
        <v>Ing. Anton ILLÉŠ</v>
      </c>
      <c r="AN89" s="196"/>
      <c r="AO89" s="196"/>
      <c r="AP89" s="196"/>
      <c r="AQ89" s="26"/>
      <c r="AR89" s="27"/>
      <c r="AS89" s="197" t="s">
        <v>51</v>
      </c>
      <c r="AT89" s="19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15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95" t="str">
        <f>IF(E20="","",E20)</f>
        <v>Ing. Anton ILLÉŠ</v>
      </c>
      <c r="AN90" s="196"/>
      <c r="AO90" s="196"/>
      <c r="AP90" s="196"/>
      <c r="AQ90" s="26"/>
      <c r="AR90" s="27"/>
      <c r="AS90" s="199"/>
      <c r="AT90" s="20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9"/>
      <c r="AT91" s="20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87" t="s">
        <v>52</v>
      </c>
      <c r="D92" s="188"/>
      <c r="E92" s="188"/>
      <c r="F92" s="188"/>
      <c r="G92" s="188"/>
      <c r="H92" s="57"/>
      <c r="I92" s="189" t="s">
        <v>53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54</v>
      </c>
      <c r="AH92" s="188"/>
      <c r="AI92" s="188"/>
      <c r="AJ92" s="188"/>
      <c r="AK92" s="188"/>
      <c r="AL92" s="188"/>
      <c r="AM92" s="188"/>
      <c r="AN92" s="189" t="s">
        <v>55</v>
      </c>
      <c r="AO92" s="188"/>
      <c r="AP92" s="191"/>
      <c r="AQ92" s="58" t="s">
        <v>56</v>
      </c>
      <c r="AR92" s="27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6"/>
    </row>
    <row r="93" spans="1:91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485.20945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83" t="s">
        <v>76</v>
      </c>
      <c r="E95" s="183"/>
      <c r="F95" s="183"/>
      <c r="G95" s="183"/>
      <c r="H95" s="183"/>
      <c r="I95" s="79"/>
      <c r="J95" s="183" t="s">
        <v>77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1">
        <f>'ELI - ELEKTROINŠTALÁCIA'!J30</f>
        <v>0</v>
      </c>
      <c r="AH95" s="182"/>
      <c r="AI95" s="182"/>
      <c r="AJ95" s="182"/>
      <c r="AK95" s="182"/>
      <c r="AL95" s="182"/>
      <c r="AM95" s="182"/>
      <c r="AN95" s="181">
        <f>SUM(AG95,AT95)</f>
        <v>0</v>
      </c>
      <c r="AO95" s="182"/>
      <c r="AP95" s="182"/>
      <c r="AQ95" s="80" t="s">
        <v>78</v>
      </c>
      <c r="AR95" s="77"/>
      <c r="AS95" s="81">
        <v>0</v>
      </c>
      <c r="AT95" s="82">
        <f>ROUND(SUM(AV95:AW95),2)</f>
        <v>0</v>
      </c>
      <c r="AU95" s="83">
        <f>'ELI - ELEKTROINŠTALÁCIA'!P127</f>
        <v>485.20945000000029</v>
      </c>
      <c r="AV95" s="82">
        <f>'ELI - ELEKTROINŠTALÁCIA'!J33</f>
        <v>0</v>
      </c>
      <c r="AW95" s="82">
        <f>'ELI - ELEKTROINŠTALÁCIA'!J34</f>
        <v>0</v>
      </c>
      <c r="AX95" s="82">
        <f>'ELI - ELEKTROINŠTALÁCIA'!J35</f>
        <v>0</v>
      </c>
      <c r="AY95" s="82">
        <f>'ELI - ELEKTROINŠTALÁCIA'!J36</f>
        <v>0</v>
      </c>
      <c r="AZ95" s="82">
        <f>'ELI - ELEKTROINŠTALÁCIA'!F33</f>
        <v>0</v>
      </c>
      <c r="BA95" s="82">
        <f>'ELI - ELEKTROINŠTALÁCIA'!F34</f>
        <v>0</v>
      </c>
      <c r="BB95" s="82">
        <f>'ELI - ELEKTROINŠTALÁCIA'!F35</f>
        <v>0</v>
      </c>
      <c r="BC95" s="82">
        <f>'ELI - ELEKTROINŠTALÁCIA'!F36</f>
        <v>0</v>
      </c>
      <c r="BD95" s="84">
        <f>'ELI - ELEKTROINŠTALÁCIA'!F37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71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" customHeight="1">
      <c r="A97" s="26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ELI - ELEKTROINŠTALÁCI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94"/>
  <sheetViews>
    <sheetView showGridLines="0" topLeftCell="A282" workbookViewId="0">
      <selection activeCell="I293" sqref="I130:I29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6"/>
    </row>
    <row r="2" spans="1:46" s="1" customFormat="1" ht="36.9" customHeight="1">
      <c r="L2" s="186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80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>
      <c r="B4" s="17"/>
      <c r="D4" s="18" t="s">
        <v>81</v>
      </c>
      <c r="L4" s="17"/>
      <c r="M4" s="87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06" t="str">
        <f>'Rekapitulácia stavby'!K6</f>
        <v>ZNÍŽENIE ENERGETICKEJ NÁROČNOSTI BUDOVY OBECNÉHO ÚRADU V OBCI HENCOVCE</v>
      </c>
      <c r="F7" s="207"/>
      <c r="G7" s="207"/>
      <c r="H7" s="207"/>
      <c r="L7" s="17"/>
    </row>
    <row r="8" spans="1:46" s="2" customFormat="1" ht="12" customHeight="1">
      <c r="A8" s="26"/>
      <c r="B8" s="27"/>
      <c r="C8" s="26"/>
      <c r="D8" s="23" t="s">
        <v>82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2" t="s">
        <v>83</v>
      </c>
      <c r="F9" s="205"/>
      <c r="G9" s="205"/>
      <c r="H9" s="20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13. 12. 2021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8" t="str">
        <f>'Rekapitulácia stavby'!E14</f>
        <v xml:space="preserve"> </v>
      </c>
      <c r="F18" s="168"/>
      <c r="G18" s="168"/>
      <c r="H18" s="168"/>
      <c r="I18" s="23" t="s">
        <v>24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27</v>
      </c>
      <c r="F21" s="26"/>
      <c r="G21" s="26"/>
      <c r="H21" s="26"/>
      <c r="I21" s="23" t="s">
        <v>24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27</v>
      </c>
      <c r="F24" s="26"/>
      <c r="G24" s="26"/>
      <c r="H24" s="26"/>
      <c r="I24" s="23" t="s">
        <v>24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30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8"/>
      <c r="B27" s="89"/>
      <c r="C27" s="88"/>
      <c r="D27" s="88"/>
      <c r="E27" s="171" t="s">
        <v>1</v>
      </c>
      <c r="F27" s="171"/>
      <c r="G27" s="171"/>
      <c r="H27" s="171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1" t="s">
        <v>31</v>
      </c>
      <c r="E30" s="26"/>
      <c r="F30" s="26"/>
      <c r="G30" s="26"/>
      <c r="H30" s="26"/>
      <c r="I30" s="26"/>
      <c r="J30" s="68">
        <f>ROUND(J127,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33</v>
      </c>
      <c r="G32" s="26"/>
      <c r="H32" s="26"/>
      <c r="I32" s="30" t="s">
        <v>32</v>
      </c>
      <c r="J32" s="30" t="s">
        <v>34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2" t="s">
        <v>35</v>
      </c>
      <c r="E33" s="32" t="s">
        <v>36</v>
      </c>
      <c r="F33" s="93">
        <f>ROUND((SUM(BE127:BE293)),  2)</f>
        <v>0</v>
      </c>
      <c r="G33" s="94"/>
      <c r="H33" s="94"/>
      <c r="I33" s="95">
        <v>0.2</v>
      </c>
      <c r="J33" s="93">
        <f>ROUND(((SUM(BE127:BE293))*I33),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37</v>
      </c>
      <c r="F34" s="96">
        <f>ROUND((SUM(BF127:BF293)),  2)</f>
        <v>0</v>
      </c>
      <c r="G34" s="26"/>
      <c r="H34" s="26"/>
      <c r="I34" s="97">
        <v>0.2</v>
      </c>
      <c r="J34" s="96">
        <f>ROUND(((SUM(BF127:BF293))*I34),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38</v>
      </c>
      <c r="F35" s="96">
        <f>ROUND((SUM(BG127:BG293)),  2)</f>
        <v>0</v>
      </c>
      <c r="G35" s="26"/>
      <c r="H35" s="26"/>
      <c r="I35" s="97">
        <v>0.2</v>
      </c>
      <c r="J35" s="9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39</v>
      </c>
      <c r="F36" s="96">
        <f>ROUND((SUM(BH127:BH293)),  2)</f>
        <v>0</v>
      </c>
      <c r="G36" s="26"/>
      <c r="H36" s="26"/>
      <c r="I36" s="97">
        <v>0.2</v>
      </c>
      <c r="J36" s="9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40</v>
      </c>
      <c r="F37" s="93">
        <f>ROUND((SUM(BI127:BI293)),  2)</f>
        <v>0</v>
      </c>
      <c r="G37" s="94"/>
      <c r="H37" s="94"/>
      <c r="I37" s="95">
        <v>0</v>
      </c>
      <c r="J37" s="93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46</v>
      </c>
      <c r="E61" s="29"/>
      <c r="F61" s="104" t="s">
        <v>47</v>
      </c>
      <c r="G61" s="42" t="s">
        <v>46</v>
      </c>
      <c r="H61" s="29"/>
      <c r="I61" s="29"/>
      <c r="J61" s="105" t="s">
        <v>47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46</v>
      </c>
      <c r="E76" s="29"/>
      <c r="F76" s="104" t="s">
        <v>47</v>
      </c>
      <c r="G76" s="42" t="s">
        <v>46</v>
      </c>
      <c r="H76" s="29"/>
      <c r="I76" s="29"/>
      <c r="J76" s="105" t="s">
        <v>47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84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06" t="str">
        <f>E7</f>
        <v>ZNÍŽENIE ENERGETICKEJ NÁROČNOSTI BUDOVY OBECNÉHO ÚRADU V OBCI HENCOVCE</v>
      </c>
      <c r="F85" s="207"/>
      <c r="G85" s="207"/>
      <c r="H85" s="20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82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2" t="str">
        <f>E9</f>
        <v>ELI - ELEKTROINŠTALÁCIA</v>
      </c>
      <c r="F87" s="205"/>
      <c r="G87" s="205"/>
      <c r="H87" s="20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Hencovce 1995, kat. úz. Hencovce</v>
      </c>
      <c r="G89" s="26"/>
      <c r="H89" s="26"/>
      <c r="I89" s="23" t="s">
        <v>19</v>
      </c>
      <c r="J89" s="52" t="str">
        <f>IF(J12="","",J12)</f>
        <v>13. 12. 2021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>Ing. Anton ILLÉŠ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Anton ILLÉŠ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6" t="s">
        <v>85</v>
      </c>
      <c r="D94" s="98"/>
      <c r="E94" s="98"/>
      <c r="F94" s="98"/>
      <c r="G94" s="98"/>
      <c r="H94" s="98"/>
      <c r="I94" s="98"/>
      <c r="J94" s="107" t="s">
        <v>86</v>
      </c>
      <c r="K94" s="98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customHeight="1">
      <c r="A96" s="26"/>
      <c r="B96" s="27"/>
      <c r="C96" s="108" t="s">
        <v>87</v>
      </c>
      <c r="D96" s="26"/>
      <c r="E96" s="26"/>
      <c r="F96" s="26"/>
      <c r="G96" s="26"/>
      <c r="H96" s="26"/>
      <c r="I96" s="26"/>
      <c r="J96" s="68">
        <f>J127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88</v>
      </c>
    </row>
    <row r="97" spans="1:31" s="9" customFormat="1" ht="24.9" customHeight="1">
      <c r="B97" s="109"/>
      <c r="D97" s="110" t="s">
        <v>89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9.95" customHeight="1">
      <c r="B98" s="113"/>
      <c r="D98" s="114" t="s">
        <v>90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1:31" s="10" customFormat="1" ht="19.95" customHeight="1">
      <c r="B99" s="113"/>
      <c r="D99" s="114" t="s">
        <v>91</v>
      </c>
      <c r="E99" s="115"/>
      <c r="F99" s="115"/>
      <c r="G99" s="115"/>
      <c r="H99" s="115"/>
      <c r="I99" s="115"/>
      <c r="J99" s="116">
        <f>J132</f>
        <v>0</v>
      </c>
      <c r="L99" s="113"/>
    </row>
    <row r="100" spans="1:31" s="10" customFormat="1" ht="19.95" customHeight="1">
      <c r="B100" s="113"/>
      <c r="D100" s="114" t="s">
        <v>92</v>
      </c>
      <c r="E100" s="115"/>
      <c r="F100" s="115"/>
      <c r="G100" s="115"/>
      <c r="H100" s="115"/>
      <c r="I100" s="115"/>
      <c r="J100" s="116">
        <f>J137</f>
        <v>0</v>
      </c>
      <c r="L100" s="113"/>
    </row>
    <row r="101" spans="1:31" s="9" customFormat="1" ht="24.9" customHeight="1">
      <c r="B101" s="109"/>
      <c r="D101" s="110" t="s">
        <v>93</v>
      </c>
      <c r="E101" s="111"/>
      <c r="F101" s="111"/>
      <c r="G101" s="111"/>
      <c r="H101" s="111"/>
      <c r="I101" s="111"/>
      <c r="J101" s="112">
        <f>J142</f>
        <v>0</v>
      </c>
      <c r="L101" s="109"/>
    </row>
    <row r="102" spans="1:31" s="10" customFormat="1" ht="19.95" customHeight="1">
      <c r="B102" s="113"/>
      <c r="D102" s="114" t="s">
        <v>94</v>
      </c>
      <c r="E102" s="115"/>
      <c r="F102" s="115"/>
      <c r="G102" s="115"/>
      <c r="H102" s="115"/>
      <c r="I102" s="115"/>
      <c r="J102" s="116">
        <f>J143</f>
        <v>0</v>
      </c>
      <c r="L102" s="113"/>
    </row>
    <row r="103" spans="1:31" s="10" customFormat="1" ht="14.85" customHeight="1">
      <c r="B103" s="113"/>
      <c r="D103" s="114" t="s">
        <v>95</v>
      </c>
      <c r="E103" s="115"/>
      <c r="F103" s="115"/>
      <c r="G103" s="115"/>
      <c r="H103" s="115"/>
      <c r="I103" s="115"/>
      <c r="J103" s="116">
        <f>J251</f>
        <v>0</v>
      </c>
      <c r="L103" s="113"/>
    </row>
    <row r="104" spans="1:31" s="10" customFormat="1" ht="19.95" customHeight="1">
      <c r="B104" s="113"/>
      <c r="D104" s="114" t="s">
        <v>96</v>
      </c>
      <c r="E104" s="115"/>
      <c r="F104" s="115"/>
      <c r="G104" s="115"/>
      <c r="H104" s="115"/>
      <c r="I104" s="115"/>
      <c r="J104" s="116">
        <f>J274</f>
        <v>0</v>
      </c>
      <c r="L104" s="113"/>
    </row>
    <row r="105" spans="1:31" s="10" customFormat="1" ht="19.95" customHeight="1">
      <c r="B105" s="113"/>
      <c r="D105" s="114" t="s">
        <v>97</v>
      </c>
      <c r="E105" s="115"/>
      <c r="F105" s="115"/>
      <c r="G105" s="115"/>
      <c r="H105" s="115"/>
      <c r="I105" s="115"/>
      <c r="J105" s="116">
        <f>J278</f>
        <v>0</v>
      </c>
      <c r="L105" s="113"/>
    </row>
    <row r="106" spans="1:31" s="10" customFormat="1" ht="19.95" customHeight="1">
      <c r="B106" s="113"/>
      <c r="D106" s="114" t="s">
        <v>98</v>
      </c>
      <c r="E106" s="115"/>
      <c r="F106" s="115"/>
      <c r="G106" s="115"/>
      <c r="H106" s="115"/>
      <c r="I106" s="115"/>
      <c r="J106" s="116">
        <f>J288</f>
        <v>0</v>
      </c>
      <c r="L106" s="113"/>
    </row>
    <row r="107" spans="1:31" s="9" customFormat="1" ht="24.9" customHeight="1">
      <c r="B107" s="109"/>
      <c r="D107" s="110" t="s">
        <v>99</v>
      </c>
      <c r="E107" s="111"/>
      <c r="F107" s="111"/>
      <c r="G107" s="111"/>
      <c r="H107" s="111"/>
      <c r="I107" s="111"/>
      <c r="J107" s="112">
        <f>J292</f>
        <v>0</v>
      </c>
      <c r="L107" s="109"/>
    </row>
    <row r="108" spans="1:31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63" s="2" customFormat="1" ht="6.9" customHeight="1">
      <c r="A113" s="2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4.9" customHeight="1">
      <c r="A114" s="26"/>
      <c r="B114" s="27"/>
      <c r="C114" s="18" t="s">
        <v>100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26.25" customHeight="1">
      <c r="A117" s="26"/>
      <c r="B117" s="27"/>
      <c r="C117" s="26"/>
      <c r="D117" s="26"/>
      <c r="E117" s="206" t="str">
        <f>E7</f>
        <v>ZNÍŽENIE ENERGETICKEJ NÁROČNOSTI BUDOVY OBECNÉHO ÚRADU V OBCI HENCOVCE</v>
      </c>
      <c r="F117" s="207"/>
      <c r="G117" s="207"/>
      <c r="H117" s="207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82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192" t="str">
        <f>E9</f>
        <v>ELI - ELEKTROINŠTALÁCIA</v>
      </c>
      <c r="F119" s="205"/>
      <c r="G119" s="205"/>
      <c r="H119" s="205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17</v>
      </c>
      <c r="D121" s="26"/>
      <c r="E121" s="26"/>
      <c r="F121" s="21" t="str">
        <f>F12</f>
        <v>Hencovce 1995, kat. úz. Hencovce</v>
      </c>
      <c r="G121" s="26"/>
      <c r="H121" s="26"/>
      <c r="I121" s="23" t="s">
        <v>19</v>
      </c>
      <c r="J121" s="52" t="str">
        <f>IF(J12="","",J12)</f>
        <v>13. 12. 2021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15" customHeight="1">
      <c r="A123" s="26"/>
      <c r="B123" s="27"/>
      <c r="C123" s="23" t="s">
        <v>21</v>
      </c>
      <c r="D123" s="26"/>
      <c r="E123" s="26"/>
      <c r="F123" s="21" t="str">
        <f>E15</f>
        <v xml:space="preserve"> </v>
      </c>
      <c r="G123" s="26"/>
      <c r="H123" s="26"/>
      <c r="I123" s="23" t="s">
        <v>26</v>
      </c>
      <c r="J123" s="24" t="str">
        <f>E21</f>
        <v>Ing. Anton ILLÉŠ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15" customHeight="1">
      <c r="A124" s="26"/>
      <c r="B124" s="27"/>
      <c r="C124" s="23" t="s">
        <v>25</v>
      </c>
      <c r="D124" s="26"/>
      <c r="E124" s="26"/>
      <c r="F124" s="21" t="str">
        <f>IF(E18="","",E18)</f>
        <v xml:space="preserve"> </v>
      </c>
      <c r="G124" s="26"/>
      <c r="H124" s="26"/>
      <c r="I124" s="23" t="s">
        <v>29</v>
      </c>
      <c r="J124" s="24" t="str">
        <f>E24</f>
        <v>Ing. Anton ILLÉŠ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17"/>
      <c r="B126" s="118"/>
      <c r="C126" s="119" t="s">
        <v>101</v>
      </c>
      <c r="D126" s="120" t="s">
        <v>56</v>
      </c>
      <c r="E126" s="120" t="s">
        <v>52</v>
      </c>
      <c r="F126" s="120" t="s">
        <v>53</v>
      </c>
      <c r="G126" s="120" t="s">
        <v>102</v>
      </c>
      <c r="H126" s="120" t="s">
        <v>103</v>
      </c>
      <c r="I126" s="120" t="s">
        <v>104</v>
      </c>
      <c r="J126" s="121" t="s">
        <v>86</v>
      </c>
      <c r="K126" s="122" t="s">
        <v>105</v>
      </c>
      <c r="L126" s="123"/>
      <c r="M126" s="59" t="s">
        <v>1</v>
      </c>
      <c r="N126" s="60" t="s">
        <v>35</v>
      </c>
      <c r="O126" s="60" t="s">
        <v>106</v>
      </c>
      <c r="P126" s="60" t="s">
        <v>107</v>
      </c>
      <c r="Q126" s="60" t="s">
        <v>108</v>
      </c>
      <c r="R126" s="60" t="s">
        <v>109</v>
      </c>
      <c r="S126" s="60" t="s">
        <v>110</v>
      </c>
      <c r="T126" s="61" t="s">
        <v>111</v>
      </c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63" s="2" customFormat="1" ht="22.8" customHeight="1">
      <c r="A127" s="26"/>
      <c r="B127" s="27"/>
      <c r="C127" s="66" t="s">
        <v>87</v>
      </c>
      <c r="D127" s="26"/>
      <c r="E127" s="26"/>
      <c r="F127" s="26"/>
      <c r="G127" s="26"/>
      <c r="H127" s="26"/>
      <c r="I127" s="26"/>
      <c r="J127" s="124">
        <f>BK127</f>
        <v>0</v>
      </c>
      <c r="K127" s="26"/>
      <c r="L127" s="27"/>
      <c r="M127" s="62"/>
      <c r="N127" s="53"/>
      <c r="O127" s="63"/>
      <c r="P127" s="125">
        <f>P128+P142+P292</f>
        <v>485.20945000000029</v>
      </c>
      <c r="Q127" s="63"/>
      <c r="R127" s="125">
        <f>R128+R142+R292</f>
        <v>13.436668000000001</v>
      </c>
      <c r="S127" s="63"/>
      <c r="T127" s="126">
        <f>T128+T142+T292</f>
        <v>0.26650000000000001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70</v>
      </c>
      <c r="AU127" s="14" t="s">
        <v>88</v>
      </c>
      <c r="BK127" s="127">
        <f>BK128+BK142+BK292</f>
        <v>0</v>
      </c>
    </row>
    <row r="128" spans="1:63" s="12" customFormat="1" ht="25.95" customHeight="1">
      <c r="B128" s="128"/>
      <c r="D128" s="129" t="s">
        <v>70</v>
      </c>
      <c r="E128" s="130" t="s">
        <v>112</v>
      </c>
      <c r="F128" s="130" t="s">
        <v>113</v>
      </c>
      <c r="J128" s="131">
        <f>BK128</f>
        <v>0</v>
      </c>
      <c r="L128" s="128"/>
      <c r="M128" s="132"/>
      <c r="N128" s="133"/>
      <c r="O128" s="133"/>
      <c r="P128" s="134">
        <f>P129+P132+P137</f>
        <v>21.648</v>
      </c>
      <c r="Q128" s="133"/>
      <c r="R128" s="134">
        <f>R129+R132+R137</f>
        <v>9.2640779999999996</v>
      </c>
      <c r="S128" s="133"/>
      <c r="T128" s="135">
        <f>T129+T132+T137</f>
        <v>5.3500000000000006E-2</v>
      </c>
      <c r="AR128" s="129" t="s">
        <v>79</v>
      </c>
      <c r="AT128" s="136" t="s">
        <v>70</v>
      </c>
      <c r="AU128" s="136" t="s">
        <v>71</v>
      </c>
      <c r="AY128" s="129" t="s">
        <v>114</v>
      </c>
      <c r="BK128" s="137">
        <f>BK129+BK132+BK137</f>
        <v>0</v>
      </c>
    </row>
    <row r="129" spans="1:65" s="12" customFormat="1" ht="22.8" customHeight="1">
      <c r="B129" s="128"/>
      <c r="D129" s="129" t="s">
        <v>70</v>
      </c>
      <c r="E129" s="138" t="s">
        <v>115</v>
      </c>
      <c r="F129" s="138" t="s">
        <v>116</v>
      </c>
      <c r="J129" s="139">
        <f>BK129</f>
        <v>0</v>
      </c>
      <c r="L129" s="128"/>
      <c r="M129" s="132"/>
      <c r="N129" s="133"/>
      <c r="O129" s="133"/>
      <c r="P129" s="134">
        <f>SUM(P130:P131)</f>
        <v>0.58099999999999996</v>
      </c>
      <c r="Q129" s="133"/>
      <c r="R129" s="134">
        <f>SUM(R130:R131)</f>
        <v>2.415718</v>
      </c>
      <c r="S129" s="133"/>
      <c r="T129" s="135">
        <f>SUM(T130:T131)</f>
        <v>0</v>
      </c>
      <c r="AR129" s="129" t="s">
        <v>79</v>
      </c>
      <c r="AT129" s="136" t="s">
        <v>70</v>
      </c>
      <c r="AU129" s="136" t="s">
        <v>79</v>
      </c>
      <c r="AY129" s="129" t="s">
        <v>114</v>
      </c>
      <c r="BK129" s="137">
        <f>SUM(BK130:BK131)</f>
        <v>0</v>
      </c>
    </row>
    <row r="130" spans="1:65" s="2" customFormat="1" ht="16.5" customHeight="1">
      <c r="A130" s="26"/>
      <c r="B130" s="140"/>
      <c r="C130" s="141" t="s">
        <v>79</v>
      </c>
      <c r="D130" s="141" t="s">
        <v>117</v>
      </c>
      <c r="E130" s="142" t="s">
        <v>118</v>
      </c>
      <c r="F130" s="143" t="s">
        <v>119</v>
      </c>
      <c r="G130" s="144" t="s">
        <v>120</v>
      </c>
      <c r="H130" s="145">
        <v>1</v>
      </c>
      <c r="I130" s="146"/>
      <c r="J130" s="146">
        <f>ROUND(I130*H130,2)</f>
        <v>0</v>
      </c>
      <c r="K130" s="147"/>
      <c r="L130" s="27"/>
      <c r="M130" s="148" t="s">
        <v>1</v>
      </c>
      <c r="N130" s="149" t="s">
        <v>37</v>
      </c>
      <c r="O130" s="150">
        <v>0.58099999999999996</v>
      </c>
      <c r="P130" s="150">
        <f>O130*H130</f>
        <v>0.58099999999999996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2" t="s">
        <v>121</v>
      </c>
      <c r="AT130" s="152" t="s">
        <v>117</v>
      </c>
      <c r="AU130" s="152" t="s">
        <v>115</v>
      </c>
      <c r="AY130" s="14" t="s">
        <v>114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4" t="s">
        <v>115</v>
      </c>
      <c r="BK130" s="153">
        <f>ROUND(I130*H130,2)</f>
        <v>0</v>
      </c>
      <c r="BL130" s="14" t="s">
        <v>121</v>
      </c>
      <c r="BM130" s="152" t="s">
        <v>122</v>
      </c>
    </row>
    <row r="131" spans="1:65" s="2" customFormat="1" ht="24.15" customHeight="1">
      <c r="A131" s="26"/>
      <c r="B131" s="140"/>
      <c r="C131" s="154" t="s">
        <v>115</v>
      </c>
      <c r="D131" s="154" t="s">
        <v>123</v>
      </c>
      <c r="E131" s="155" t="s">
        <v>124</v>
      </c>
      <c r="F131" s="156" t="s">
        <v>125</v>
      </c>
      <c r="G131" s="157" t="s">
        <v>120</v>
      </c>
      <c r="H131" s="158">
        <v>1.01</v>
      </c>
      <c r="I131" s="159"/>
      <c r="J131" s="159">
        <f>ROUND(I131*H131,2)</f>
        <v>0</v>
      </c>
      <c r="K131" s="160"/>
      <c r="L131" s="161"/>
      <c r="M131" s="162" t="s">
        <v>1</v>
      </c>
      <c r="N131" s="163" t="s">
        <v>37</v>
      </c>
      <c r="O131" s="150">
        <v>0</v>
      </c>
      <c r="P131" s="150">
        <f>O131*H131</f>
        <v>0</v>
      </c>
      <c r="Q131" s="150">
        <v>2.3917999999999999</v>
      </c>
      <c r="R131" s="150">
        <f>Q131*H131</f>
        <v>2.415718</v>
      </c>
      <c r="S131" s="150">
        <v>0</v>
      </c>
      <c r="T131" s="151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2" t="s">
        <v>126</v>
      </c>
      <c r="AT131" s="152" t="s">
        <v>123</v>
      </c>
      <c r="AU131" s="152" t="s">
        <v>115</v>
      </c>
      <c r="AY131" s="14" t="s">
        <v>114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4" t="s">
        <v>115</v>
      </c>
      <c r="BK131" s="153">
        <f>ROUND(I131*H131,2)</f>
        <v>0</v>
      </c>
      <c r="BL131" s="14" t="s">
        <v>121</v>
      </c>
      <c r="BM131" s="152" t="s">
        <v>127</v>
      </c>
    </row>
    <row r="132" spans="1:65" s="12" customFormat="1" ht="22.8" customHeight="1">
      <c r="B132" s="128"/>
      <c r="D132" s="129" t="s">
        <v>70</v>
      </c>
      <c r="E132" s="138" t="s">
        <v>128</v>
      </c>
      <c r="F132" s="138" t="s">
        <v>129</v>
      </c>
      <c r="J132" s="139">
        <f>BK132</f>
        <v>0</v>
      </c>
      <c r="L132" s="128"/>
      <c r="M132" s="132"/>
      <c r="N132" s="133"/>
      <c r="O132" s="133"/>
      <c r="P132" s="134">
        <f>SUM(P133:P136)</f>
        <v>12.528</v>
      </c>
      <c r="Q132" s="133"/>
      <c r="R132" s="134">
        <f>SUM(R133:R136)</f>
        <v>6.8183600000000002</v>
      </c>
      <c r="S132" s="133"/>
      <c r="T132" s="135">
        <f>SUM(T133:T136)</f>
        <v>0</v>
      </c>
      <c r="AR132" s="129" t="s">
        <v>79</v>
      </c>
      <c r="AT132" s="136" t="s">
        <v>70</v>
      </c>
      <c r="AU132" s="136" t="s">
        <v>79</v>
      </c>
      <c r="AY132" s="129" t="s">
        <v>114</v>
      </c>
      <c r="BK132" s="137">
        <f>SUM(BK133:BK136)</f>
        <v>0</v>
      </c>
    </row>
    <row r="133" spans="1:65" s="2" customFormat="1" ht="37.799999999999997" customHeight="1">
      <c r="A133" s="26"/>
      <c r="B133" s="140"/>
      <c r="C133" s="141" t="s">
        <v>130</v>
      </c>
      <c r="D133" s="141" t="s">
        <v>117</v>
      </c>
      <c r="E133" s="142" t="s">
        <v>131</v>
      </c>
      <c r="F133" s="143" t="s">
        <v>132</v>
      </c>
      <c r="G133" s="144" t="s">
        <v>133</v>
      </c>
      <c r="H133" s="145">
        <v>6</v>
      </c>
      <c r="I133" s="146"/>
      <c r="J133" s="146">
        <f>ROUND(I133*H133,2)</f>
        <v>0</v>
      </c>
      <c r="K133" s="147"/>
      <c r="L133" s="27"/>
      <c r="M133" s="148" t="s">
        <v>1</v>
      </c>
      <c r="N133" s="149" t="s">
        <v>37</v>
      </c>
      <c r="O133" s="150">
        <v>1.597</v>
      </c>
      <c r="P133" s="150">
        <f>O133*H133</f>
        <v>9.5820000000000007</v>
      </c>
      <c r="Q133" s="150">
        <v>0.39561000000000002</v>
      </c>
      <c r="R133" s="150">
        <f>Q133*H133</f>
        <v>2.3736600000000001</v>
      </c>
      <c r="S133" s="150">
        <v>0</v>
      </c>
      <c r="T133" s="151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2" t="s">
        <v>121</v>
      </c>
      <c r="AT133" s="152" t="s">
        <v>117</v>
      </c>
      <c r="AU133" s="152" t="s">
        <v>115</v>
      </c>
      <c r="AY133" s="14" t="s">
        <v>114</v>
      </c>
      <c r="BE133" s="153">
        <f>IF(N133="základná",J133,0)</f>
        <v>0</v>
      </c>
      <c r="BF133" s="153">
        <f>IF(N133="znížená",J133,0)</f>
        <v>0</v>
      </c>
      <c r="BG133" s="153">
        <f>IF(N133="zákl. prenesená",J133,0)</f>
        <v>0</v>
      </c>
      <c r="BH133" s="153">
        <f>IF(N133="zníž. prenesená",J133,0)</f>
        <v>0</v>
      </c>
      <c r="BI133" s="153">
        <f>IF(N133="nulová",J133,0)</f>
        <v>0</v>
      </c>
      <c r="BJ133" s="14" t="s">
        <v>115</v>
      </c>
      <c r="BK133" s="153">
        <f>ROUND(I133*H133,2)</f>
        <v>0</v>
      </c>
      <c r="BL133" s="14" t="s">
        <v>121</v>
      </c>
      <c r="BM133" s="152" t="s">
        <v>134</v>
      </c>
    </row>
    <row r="134" spans="1:65" s="2" customFormat="1" ht="16.5" customHeight="1">
      <c r="A134" s="26"/>
      <c r="B134" s="140"/>
      <c r="C134" s="154" t="s">
        <v>121</v>
      </c>
      <c r="D134" s="154" t="s">
        <v>123</v>
      </c>
      <c r="E134" s="155" t="s">
        <v>135</v>
      </c>
      <c r="F134" s="156" t="s">
        <v>136</v>
      </c>
      <c r="G134" s="157" t="s">
        <v>137</v>
      </c>
      <c r="H134" s="158">
        <v>2</v>
      </c>
      <c r="I134" s="159"/>
      <c r="J134" s="159">
        <f>ROUND(I134*H134,2)</f>
        <v>0</v>
      </c>
      <c r="K134" s="160"/>
      <c r="L134" s="161"/>
      <c r="M134" s="162" t="s">
        <v>1</v>
      </c>
      <c r="N134" s="163" t="s">
        <v>37</v>
      </c>
      <c r="O134" s="150">
        <v>0</v>
      </c>
      <c r="P134" s="150">
        <f>O134*H134</f>
        <v>0</v>
      </c>
      <c r="Q134" s="150">
        <v>1</v>
      </c>
      <c r="R134" s="150">
        <f>Q134*H134</f>
        <v>2</v>
      </c>
      <c r="S134" s="150">
        <v>0</v>
      </c>
      <c r="T134" s="151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2" t="s">
        <v>126</v>
      </c>
      <c r="AT134" s="152" t="s">
        <v>123</v>
      </c>
      <c r="AU134" s="152" t="s">
        <v>115</v>
      </c>
      <c r="AY134" s="14" t="s">
        <v>114</v>
      </c>
      <c r="BE134" s="153">
        <f>IF(N134="základná",J134,0)</f>
        <v>0</v>
      </c>
      <c r="BF134" s="153">
        <f>IF(N134="znížená",J134,0)</f>
        <v>0</v>
      </c>
      <c r="BG134" s="153">
        <f>IF(N134="zákl. prenesená",J134,0)</f>
        <v>0</v>
      </c>
      <c r="BH134" s="153">
        <f>IF(N134="zníž. prenesená",J134,0)</f>
        <v>0</v>
      </c>
      <c r="BI134" s="153">
        <f>IF(N134="nulová",J134,0)</f>
        <v>0</v>
      </c>
      <c r="BJ134" s="14" t="s">
        <v>115</v>
      </c>
      <c r="BK134" s="153">
        <f>ROUND(I134*H134,2)</f>
        <v>0</v>
      </c>
      <c r="BL134" s="14" t="s">
        <v>121</v>
      </c>
      <c r="BM134" s="152" t="s">
        <v>138</v>
      </c>
    </row>
    <row r="135" spans="1:65" s="2" customFormat="1" ht="37.799999999999997" customHeight="1">
      <c r="A135" s="26"/>
      <c r="B135" s="140"/>
      <c r="C135" s="141" t="s">
        <v>128</v>
      </c>
      <c r="D135" s="141" t="s">
        <v>117</v>
      </c>
      <c r="E135" s="142" t="s">
        <v>139</v>
      </c>
      <c r="F135" s="143" t="s">
        <v>140</v>
      </c>
      <c r="G135" s="144" t="s">
        <v>133</v>
      </c>
      <c r="H135" s="145">
        <v>6</v>
      </c>
      <c r="I135" s="146"/>
      <c r="J135" s="146">
        <f>ROUND(I135*H135,2)</f>
        <v>0</v>
      </c>
      <c r="K135" s="147"/>
      <c r="L135" s="27"/>
      <c r="M135" s="148" t="s">
        <v>1</v>
      </c>
      <c r="N135" s="149" t="s">
        <v>37</v>
      </c>
      <c r="O135" s="150">
        <v>0.49099999999999999</v>
      </c>
      <c r="P135" s="150">
        <f>O135*H135</f>
        <v>2.9459999999999997</v>
      </c>
      <c r="Q135" s="150">
        <v>0.20745</v>
      </c>
      <c r="R135" s="150">
        <f>Q135*H135</f>
        <v>1.2446999999999999</v>
      </c>
      <c r="S135" s="150">
        <v>0</v>
      </c>
      <c r="T135" s="151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2" t="s">
        <v>121</v>
      </c>
      <c r="AT135" s="152" t="s">
        <v>117</v>
      </c>
      <c r="AU135" s="152" t="s">
        <v>115</v>
      </c>
      <c r="AY135" s="14" t="s">
        <v>114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4" t="s">
        <v>115</v>
      </c>
      <c r="BK135" s="153">
        <f>ROUND(I135*H135,2)</f>
        <v>0</v>
      </c>
      <c r="BL135" s="14" t="s">
        <v>121</v>
      </c>
      <c r="BM135" s="152" t="s">
        <v>141</v>
      </c>
    </row>
    <row r="136" spans="1:65" s="2" customFormat="1" ht="24.15" customHeight="1">
      <c r="A136" s="26"/>
      <c r="B136" s="140"/>
      <c r="C136" s="154" t="s">
        <v>142</v>
      </c>
      <c r="D136" s="154" t="s">
        <v>123</v>
      </c>
      <c r="E136" s="155" t="s">
        <v>143</v>
      </c>
      <c r="F136" s="156" t="s">
        <v>144</v>
      </c>
      <c r="G136" s="157" t="s">
        <v>137</v>
      </c>
      <c r="H136" s="158">
        <v>1.2</v>
      </c>
      <c r="I136" s="159"/>
      <c r="J136" s="159">
        <f>ROUND(I136*H136,2)</f>
        <v>0</v>
      </c>
      <c r="K136" s="160"/>
      <c r="L136" s="161"/>
      <c r="M136" s="162" t="s">
        <v>1</v>
      </c>
      <c r="N136" s="163" t="s">
        <v>37</v>
      </c>
      <c r="O136" s="150">
        <v>0</v>
      </c>
      <c r="P136" s="150">
        <f>O136*H136</f>
        <v>0</v>
      </c>
      <c r="Q136" s="150">
        <v>1</v>
      </c>
      <c r="R136" s="150">
        <f>Q136*H136</f>
        <v>1.2</v>
      </c>
      <c r="S136" s="150">
        <v>0</v>
      </c>
      <c r="T136" s="151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2" t="s">
        <v>126</v>
      </c>
      <c r="AT136" s="152" t="s">
        <v>123</v>
      </c>
      <c r="AU136" s="152" t="s">
        <v>115</v>
      </c>
      <c r="AY136" s="14" t="s">
        <v>114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4" t="s">
        <v>115</v>
      </c>
      <c r="BK136" s="153">
        <f>ROUND(I136*H136,2)</f>
        <v>0</v>
      </c>
      <c r="BL136" s="14" t="s">
        <v>121</v>
      </c>
      <c r="BM136" s="152" t="s">
        <v>145</v>
      </c>
    </row>
    <row r="137" spans="1:65" s="12" customFormat="1" ht="22.8" customHeight="1">
      <c r="B137" s="128"/>
      <c r="D137" s="129" t="s">
        <v>70</v>
      </c>
      <c r="E137" s="138" t="s">
        <v>146</v>
      </c>
      <c r="F137" s="138" t="s">
        <v>147</v>
      </c>
      <c r="J137" s="139">
        <f>BK137</f>
        <v>0</v>
      </c>
      <c r="L137" s="128"/>
      <c r="M137" s="132"/>
      <c r="N137" s="133"/>
      <c r="O137" s="133"/>
      <c r="P137" s="134">
        <f>SUM(P138:P141)</f>
        <v>8.5389999999999997</v>
      </c>
      <c r="Q137" s="133"/>
      <c r="R137" s="134">
        <f>SUM(R138:R141)</f>
        <v>0.03</v>
      </c>
      <c r="S137" s="133"/>
      <c r="T137" s="135">
        <f>SUM(T138:T141)</f>
        <v>5.3500000000000006E-2</v>
      </c>
      <c r="AR137" s="129" t="s">
        <v>79</v>
      </c>
      <c r="AT137" s="136" t="s">
        <v>70</v>
      </c>
      <c r="AU137" s="136" t="s">
        <v>79</v>
      </c>
      <c r="AY137" s="129" t="s">
        <v>114</v>
      </c>
      <c r="BK137" s="137">
        <f>SUM(BK138:BK141)</f>
        <v>0</v>
      </c>
    </row>
    <row r="138" spans="1:65" s="2" customFormat="1" ht="24.15" customHeight="1">
      <c r="A138" s="26"/>
      <c r="B138" s="140"/>
      <c r="C138" s="141" t="s">
        <v>148</v>
      </c>
      <c r="D138" s="141" t="s">
        <v>117</v>
      </c>
      <c r="E138" s="142" t="s">
        <v>149</v>
      </c>
      <c r="F138" s="143" t="s">
        <v>150</v>
      </c>
      <c r="G138" s="144" t="s">
        <v>151</v>
      </c>
      <c r="H138" s="145">
        <v>12</v>
      </c>
      <c r="I138" s="146"/>
      <c r="J138" s="146">
        <f>ROUND(I138*H138,2)</f>
        <v>0</v>
      </c>
      <c r="K138" s="147"/>
      <c r="L138" s="27"/>
      <c r="M138" s="148" t="s">
        <v>1</v>
      </c>
      <c r="N138" s="149" t="s">
        <v>37</v>
      </c>
      <c r="O138" s="150">
        <v>0.29499999999999998</v>
      </c>
      <c r="P138" s="150">
        <f>O138*H138</f>
        <v>3.54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2" t="s">
        <v>121</v>
      </c>
      <c r="AT138" s="152" t="s">
        <v>117</v>
      </c>
      <c r="AU138" s="152" t="s">
        <v>115</v>
      </c>
      <c r="AY138" s="14" t="s">
        <v>114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4" t="s">
        <v>115</v>
      </c>
      <c r="BK138" s="153">
        <f>ROUND(I138*H138,2)</f>
        <v>0</v>
      </c>
      <c r="BL138" s="14" t="s">
        <v>121</v>
      </c>
      <c r="BM138" s="152" t="s">
        <v>152</v>
      </c>
    </row>
    <row r="139" spans="1:65" s="2" customFormat="1" ht="24.15" customHeight="1">
      <c r="A139" s="26"/>
      <c r="B139" s="140"/>
      <c r="C139" s="141" t="s">
        <v>126</v>
      </c>
      <c r="D139" s="141" t="s">
        <v>117</v>
      </c>
      <c r="E139" s="142" t="s">
        <v>153</v>
      </c>
      <c r="F139" s="143" t="s">
        <v>154</v>
      </c>
      <c r="G139" s="144" t="s">
        <v>155</v>
      </c>
      <c r="H139" s="145">
        <v>350</v>
      </c>
      <c r="I139" s="146"/>
      <c r="J139" s="146">
        <f>ROUND(I139*H139,2)</f>
        <v>0</v>
      </c>
      <c r="K139" s="147"/>
      <c r="L139" s="27"/>
      <c r="M139" s="148" t="s">
        <v>1</v>
      </c>
      <c r="N139" s="149" t="s">
        <v>37</v>
      </c>
      <c r="O139" s="150">
        <v>3.0999999999999999E-3</v>
      </c>
      <c r="P139" s="150">
        <f>O139*H139</f>
        <v>1.085</v>
      </c>
      <c r="Q139" s="150">
        <v>0</v>
      </c>
      <c r="R139" s="150">
        <f>Q139*H139</f>
        <v>0</v>
      </c>
      <c r="S139" s="150">
        <v>1.0000000000000001E-5</v>
      </c>
      <c r="T139" s="151">
        <f>S139*H139</f>
        <v>3.5000000000000001E-3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2" t="s">
        <v>121</v>
      </c>
      <c r="AT139" s="152" t="s">
        <v>117</v>
      </c>
      <c r="AU139" s="152" t="s">
        <v>115</v>
      </c>
      <c r="AY139" s="14" t="s">
        <v>114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4" t="s">
        <v>115</v>
      </c>
      <c r="BK139" s="153">
        <f>ROUND(I139*H139,2)</f>
        <v>0</v>
      </c>
      <c r="BL139" s="14" t="s">
        <v>121</v>
      </c>
      <c r="BM139" s="152" t="s">
        <v>156</v>
      </c>
    </row>
    <row r="140" spans="1:65" s="2" customFormat="1" ht="44.25" customHeight="1">
      <c r="A140" s="26"/>
      <c r="B140" s="140"/>
      <c r="C140" s="141" t="s">
        <v>146</v>
      </c>
      <c r="D140" s="141" t="s">
        <v>117</v>
      </c>
      <c r="E140" s="142" t="s">
        <v>157</v>
      </c>
      <c r="F140" s="143" t="s">
        <v>158</v>
      </c>
      <c r="G140" s="144" t="s">
        <v>151</v>
      </c>
      <c r="H140" s="145">
        <v>25</v>
      </c>
      <c r="I140" s="146"/>
      <c r="J140" s="146">
        <f>ROUND(I140*H140,2)</f>
        <v>0</v>
      </c>
      <c r="K140" s="147"/>
      <c r="L140" s="27"/>
      <c r="M140" s="148" t="s">
        <v>1</v>
      </c>
      <c r="N140" s="149" t="s">
        <v>37</v>
      </c>
      <c r="O140" s="150">
        <v>0.15656</v>
      </c>
      <c r="P140" s="150">
        <f>O140*H140</f>
        <v>3.9140000000000001</v>
      </c>
      <c r="Q140" s="150">
        <v>0</v>
      </c>
      <c r="R140" s="150">
        <f>Q140*H140</f>
        <v>0</v>
      </c>
      <c r="S140" s="150">
        <v>2E-3</v>
      </c>
      <c r="T140" s="151">
        <f>S140*H140</f>
        <v>0.05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2" t="s">
        <v>121</v>
      </c>
      <c r="AT140" s="152" t="s">
        <v>117</v>
      </c>
      <c r="AU140" s="152" t="s">
        <v>115</v>
      </c>
      <c r="AY140" s="14" t="s">
        <v>114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4" t="s">
        <v>115</v>
      </c>
      <c r="BK140" s="153">
        <f>ROUND(I140*H140,2)</f>
        <v>0</v>
      </c>
      <c r="BL140" s="14" t="s">
        <v>121</v>
      </c>
      <c r="BM140" s="152" t="s">
        <v>159</v>
      </c>
    </row>
    <row r="141" spans="1:65" s="2" customFormat="1" ht="16.5" customHeight="1">
      <c r="A141" s="26"/>
      <c r="B141" s="140"/>
      <c r="C141" s="154" t="s">
        <v>160</v>
      </c>
      <c r="D141" s="154" t="s">
        <v>123</v>
      </c>
      <c r="E141" s="155" t="s">
        <v>161</v>
      </c>
      <c r="F141" s="156" t="s">
        <v>162</v>
      </c>
      <c r="G141" s="157" t="s">
        <v>163</v>
      </c>
      <c r="H141" s="158">
        <v>1</v>
      </c>
      <c r="I141" s="159"/>
      <c r="J141" s="159">
        <f>ROUND(I141*H141,2)</f>
        <v>0</v>
      </c>
      <c r="K141" s="160"/>
      <c r="L141" s="161"/>
      <c r="M141" s="162" t="s">
        <v>1</v>
      </c>
      <c r="N141" s="163" t="s">
        <v>37</v>
      </c>
      <c r="O141" s="150">
        <v>0</v>
      </c>
      <c r="P141" s="150">
        <f>O141*H141</f>
        <v>0</v>
      </c>
      <c r="Q141" s="150">
        <v>0.03</v>
      </c>
      <c r="R141" s="150">
        <f>Q141*H141</f>
        <v>0.03</v>
      </c>
      <c r="S141" s="150">
        <v>0</v>
      </c>
      <c r="T141" s="151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2" t="s">
        <v>126</v>
      </c>
      <c r="AT141" s="152" t="s">
        <v>123</v>
      </c>
      <c r="AU141" s="152" t="s">
        <v>115</v>
      </c>
      <c r="AY141" s="14" t="s">
        <v>114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4" t="s">
        <v>115</v>
      </c>
      <c r="BK141" s="153">
        <f>ROUND(I141*H141,2)</f>
        <v>0</v>
      </c>
      <c r="BL141" s="14" t="s">
        <v>121</v>
      </c>
      <c r="BM141" s="152" t="s">
        <v>164</v>
      </c>
    </row>
    <row r="142" spans="1:65" s="12" customFormat="1" ht="25.95" customHeight="1">
      <c r="B142" s="128"/>
      <c r="D142" s="129" t="s">
        <v>70</v>
      </c>
      <c r="E142" s="130" t="s">
        <v>123</v>
      </c>
      <c r="F142" s="130" t="s">
        <v>165</v>
      </c>
      <c r="J142" s="131">
        <f>BK142</f>
        <v>0</v>
      </c>
      <c r="L142" s="128"/>
      <c r="M142" s="132"/>
      <c r="N142" s="133"/>
      <c r="O142" s="133"/>
      <c r="P142" s="134">
        <f>P143+P274+P278+P288</f>
        <v>463.56145000000026</v>
      </c>
      <c r="Q142" s="133"/>
      <c r="R142" s="134">
        <f>R143+R274+R278+R288</f>
        <v>4.1725900000000005</v>
      </c>
      <c r="S142" s="133"/>
      <c r="T142" s="135">
        <f>T143+T274+T278+T288</f>
        <v>0.21299999999999999</v>
      </c>
      <c r="AR142" s="129" t="s">
        <v>130</v>
      </c>
      <c r="AT142" s="136" t="s">
        <v>70</v>
      </c>
      <c r="AU142" s="136" t="s">
        <v>71</v>
      </c>
      <c r="AY142" s="129" t="s">
        <v>114</v>
      </c>
      <c r="BK142" s="137">
        <f>BK143+BK274+BK278+BK288</f>
        <v>0</v>
      </c>
    </row>
    <row r="143" spans="1:65" s="12" customFormat="1" ht="22.8" customHeight="1">
      <c r="B143" s="128"/>
      <c r="D143" s="129" t="s">
        <v>70</v>
      </c>
      <c r="E143" s="138" t="s">
        <v>166</v>
      </c>
      <c r="F143" s="138" t="s">
        <v>167</v>
      </c>
      <c r="J143" s="139">
        <f>BK143</f>
        <v>0</v>
      </c>
      <c r="L143" s="128"/>
      <c r="M143" s="132"/>
      <c r="N143" s="133"/>
      <c r="O143" s="133"/>
      <c r="P143" s="134">
        <f>P144+SUM(P145:P251)</f>
        <v>398.97455000000025</v>
      </c>
      <c r="Q143" s="133"/>
      <c r="R143" s="134">
        <f>R144+SUM(R145:R251)</f>
        <v>2.0883900000000004</v>
      </c>
      <c r="S143" s="133"/>
      <c r="T143" s="135">
        <f>T144+SUM(T145:T251)</f>
        <v>0.21299999999999999</v>
      </c>
      <c r="AR143" s="129" t="s">
        <v>130</v>
      </c>
      <c r="AT143" s="136" t="s">
        <v>70</v>
      </c>
      <c r="AU143" s="136" t="s">
        <v>79</v>
      </c>
      <c r="AY143" s="129" t="s">
        <v>114</v>
      </c>
      <c r="BK143" s="137">
        <f>BK144+SUM(BK145:BK251)</f>
        <v>0</v>
      </c>
    </row>
    <row r="144" spans="1:65" s="2" customFormat="1" ht="24.15" customHeight="1">
      <c r="A144" s="26"/>
      <c r="B144" s="140"/>
      <c r="C144" s="141" t="s">
        <v>168</v>
      </c>
      <c r="D144" s="141" t="s">
        <v>117</v>
      </c>
      <c r="E144" s="142" t="s">
        <v>169</v>
      </c>
      <c r="F144" s="143" t="s">
        <v>170</v>
      </c>
      <c r="G144" s="144" t="s">
        <v>151</v>
      </c>
      <c r="H144" s="145">
        <v>35</v>
      </c>
      <c r="I144" s="146"/>
      <c r="J144" s="146">
        <f t="shared" ref="J144:J175" si="0">ROUND(I144*H144,2)</f>
        <v>0</v>
      </c>
      <c r="K144" s="147"/>
      <c r="L144" s="27"/>
      <c r="M144" s="148" t="s">
        <v>1</v>
      </c>
      <c r="N144" s="149" t="s">
        <v>37</v>
      </c>
      <c r="O144" s="150">
        <v>0.08</v>
      </c>
      <c r="P144" s="150">
        <f t="shared" ref="P144:P175" si="1">O144*H144</f>
        <v>2.8000000000000003</v>
      </c>
      <c r="Q144" s="150">
        <v>0</v>
      </c>
      <c r="R144" s="150">
        <f t="shared" ref="R144:R175" si="2">Q144*H144</f>
        <v>0</v>
      </c>
      <c r="S144" s="150">
        <v>0</v>
      </c>
      <c r="T144" s="151">
        <f t="shared" ref="T144:T175" si="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2" t="s">
        <v>171</v>
      </c>
      <c r="AT144" s="152" t="s">
        <v>117</v>
      </c>
      <c r="AU144" s="152" t="s">
        <v>115</v>
      </c>
      <c r="AY144" s="14" t="s">
        <v>114</v>
      </c>
      <c r="BE144" s="153">
        <f t="shared" ref="BE144:BE175" si="4">IF(N144="základná",J144,0)</f>
        <v>0</v>
      </c>
      <c r="BF144" s="153">
        <f t="shared" ref="BF144:BF175" si="5">IF(N144="znížená",J144,0)</f>
        <v>0</v>
      </c>
      <c r="BG144" s="153">
        <f t="shared" ref="BG144:BG175" si="6">IF(N144="zákl. prenesená",J144,0)</f>
        <v>0</v>
      </c>
      <c r="BH144" s="153">
        <f t="shared" ref="BH144:BH175" si="7">IF(N144="zníž. prenesená",J144,0)</f>
        <v>0</v>
      </c>
      <c r="BI144" s="153">
        <f t="shared" ref="BI144:BI175" si="8">IF(N144="nulová",J144,0)</f>
        <v>0</v>
      </c>
      <c r="BJ144" s="14" t="s">
        <v>115</v>
      </c>
      <c r="BK144" s="153">
        <f t="shared" ref="BK144:BK175" si="9">ROUND(I144*H144,2)</f>
        <v>0</v>
      </c>
      <c r="BL144" s="14" t="s">
        <v>171</v>
      </c>
      <c r="BM144" s="152" t="s">
        <v>172</v>
      </c>
    </row>
    <row r="145" spans="1:65" s="2" customFormat="1" ht="24.15" customHeight="1">
      <c r="A145" s="26"/>
      <c r="B145" s="140"/>
      <c r="C145" s="154" t="s">
        <v>173</v>
      </c>
      <c r="D145" s="154" t="s">
        <v>123</v>
      </c>
      <c r="E145" s="155" t="s">
        <v>174</v>
      </c>
      <c r="F145" s="156" t="s">
        <v>175</v>
      </c>
      <c r="G145" s="157" t="s">
        <v>151</v>
      </c>
      <c r="H145" s="158">
        <v>35</v>
      </c>
      <c r="I145" s="159"/>
      <c r="J145" s="159">
        <f t="shared" si="0"/>
        <v>0</v>
      </c>
      <c r="K145" s="160"/>
      <c r="L145" s="161"/>
      <c r="M145" s="162" t="s">
        <v>1</v>
      </c>
      <c r="N145" s="163" t="s">
        <v>37</v>
      </c>
      <c r="O145" s="150">
        <v>0</v>
      </c>
      <c r="P145" s="150">
        <f t="shared" si="1"/>
        <v>0</v>
      </c>
      <c r="Q145" s="150">
        <v>1.7000000000000001E-4</v>
      </c>
      <c r="R145" s="150">
        <f t="shared" si="2"/>
        <v>5.9500000000000004E-3</v>
      </c>
      <c r="S145" s="150">
        <v>0</v>
      </c>
      <c r="T145" s="151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2" t="s">
        <v>176</v>
      </c>
      <c r="AT145" s="152" t="s">
        <v>123</v>
      </c>
      <c r="AU145" s="152" t="s">
        <v>115</v>
      </c>
      <c r="AY145" s="14" t="s">
        <v>114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4" t="s">
        <v>115</v>
      </c>
      <c r="BK145" s="153">
        <f t="shared" si="9"/>
        <v>0</v>
      </c>
      <c r="BL145" s="14" t="s">
        <v>176</v>
      </c>
      <c r="BM145" s="152" t="s">
        <v>177</v>
      </c>
    </row>
    <row r="146" spans="1:65" s="2" customFormat="1" ht="24.15" customHeight="1">
      <c r="A146" s="26"/>
      <c r="B146" s="140"/>
      <c r="C146" s="141" t="s">
        <v>178</v>
      </c>
      <c r="D146" s="141" t="s">
        <v>117</v>
      </c>
      <c r="E146" s="142" t="s">
        <v>179</v>
      </c>
      <c r="F146" s="143" t="s">
        <v>180</v>
      </c>
      <c r="G146" s="144" t="s">
        <v>151</v>
      </c>
      <c r="H146" s="145">
        <v>20</v>
      </c>
      <c r="I146" s="146"/>
      <c r="J146" s="146">
        <f t="shared" si="0"/>
        <v>0</v>
      </c>
      <c r="K146" s="147"/>
      <c r="L146" s="27"/>
      <c r="M146" s="148" t="s">
        <v>1</v>
      </c>
      <c r="N146" s="149" t="s">
        <v>37</v>
      </c>
      <c r="O146" s="150">
        <v>8.5000000000000006E-2</v>
      </c>
      <c r="P146" s="150">
        <f t="shared" si="1"/>
        <v>1.7000000000000002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2" t="s">
        <v>171</v>
      </c>
      <c r="AT146" s="152" t="s">
        <v>117</v>
      </c>
      <c r="AU146" s="152" t="s">
        <v>115</v>
      </c>
      <c r="AY146" s="14" t="s">
        <v>114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4" t="s">
        <v>115</v>
      </c>
      <c r="BK146" s="153">
        <f t="shared" si="9"/>
        <v>0</v>
      </c>
      <c r="BL146" s="14" t="s">
        <v>171</v>
      </c>
      <c r="BM146" s="152" t="s">
        <v>181</v>
      </c>
    </row>
    <row r="147" spans="1:65" s="2" customFormat="1" ht="24.15" customHeight="1">
      <c r="A147" s="26"/>
      <c r="B147" s="140"/>
      <c r="C147" s="154" t="s">
        <v>182</v>
      </c>
      <c r="D147" s="154" t="s">
        <v>123</v>
      </c>
      <c r="E147" s="155" t="s">
        <v>183</v>
      </c>
      <c r="F147" s="156" t="s">
        <v>184</v>
      </c>
      <c r="G147" s="157" t="s">
        <v>151</v>
      </c>
      <c r="H147" s="158">
        <v>20</v>
      </c>
      <c r="I147" s="159"/>
      <c r="J147" s="159">
        <f t="shared" si="0"/>
        <v>0</v>
      </c>
      <c r="K147" s="160"/>
      <c r="L147" s="161"/>
      <c r="M147" s="162" t="s">
        <v>1</v>
      </c>
      <c r="N147" s="163" t="s">
        <v>37</v>
      </c>
      <c r="O147" s="150">
        <v>0</v>
      </c>
      <c r="P147" s="150">
        <f t="shared" si="1"/>
        <v>0</v>
      </c>
      <c r="Q147" s="150">
        <v>1.7000000000000001E-4</v>
      </c>
      <c r="R147" s="150">
        <f t="shared" si="2"/>
        <v>3.4000000000000002E-3</v>
      </c>
      <c r="S147" s="150">
        <v>0</v>
      </c>
      <c r="T147" s="151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2" t="s">
        <v>176</v>
      </c>
      <c r="AT147" s="152" t="s">
        <v>123</v>
      </c>
      <c r="AU147" s="152" t="s">
        <v>115</v>
      </c>
      <c r="AY147" s="14" t="s">
        <v>114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4" t="s">
        <v>115</v>
      </c>
      <c r="BK147" s="153">
        <f t="shared" si="9"/>
        <v>0</v>
      </c>
      <c r="BL147" s="14" t="s">
        <v>176</v>
      </c>
      <c r="BM147" s="152" t="s">
        <v>185</v>
      </c>
    </row>
    <row r="148" spans="1:65" s="2" customFormat="1" ht="24.15" customHeight="1">
      <c r="A148" s="26"/>
      <c r="B148" s="140"/>
      <c r="C148" s="141" t="s">
        <v>186</v>
      </c>
      <c r="D148" s="141" t="s">
        <v>117</v>
      </c>
      <c r="E148" s="142" t="s">
        <v>187</v>
      </c>
      <c r="F148" s="143" t="s">
        <v>188</v>
      </c>
      <c r="G148" s="144" t="s">
        <v>151</v>
      </c>
      <c r="H148" s="145">
        <v>50</v>
      </c>
      <c r="I148" s="146"/>
      <c r="J148" s="146">
        <f t="shared" si="0"/>
        <v>0</v>
      </c>
      <c r="K148" s="147"/>
      <c r="L148" s="27"/>
      <c r="M148" s="148" t="s">
        <v>1</v>
      </c>
      <c r="N148" s="149" t="s">
        <v>37</v>
      </c>
      <c r="O148" s="150">
        <v>8.7999999999999995E-2</v>
      </c>
      <c r="P148" s="150">
        <f t="shared" si="1"/>
        <v>4.3999999999999995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2" t="s">
        <v>171</v>
      </c>
      <c r="AT148" s="152" t="s">
        <v>117</v>
      </c>
      <c r="AU148" s="152" t="s">
        <v>115</v>
      </c>
      <c r="AY148" s="14" t="s">
        <v>114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4" t="s">
        <v>115</v>
      </c>
      <c r="BK148" s="153">
        <f t="shared" si="9"/>
        <v>0</v>
      </c>
      <c r="BL148" s="14" t="s">
        <v>171</v>
      </c>
      <c r="BM148" s="152" t="s">
        <v>189</v>
      </c>
    </row>
    <row r="149" spans="1:65" s="2" customFormat="1" ht="24.15" customHeight="1">
      <c r="A149" s="26"/>
      <c r="B149" s="140"/>
      <c r="C149" s="154" t="s">
        <v>190</v>
      </c>
      <c r="D149" s="154" t="s">
        <v>123</v>
      </c>
      <c r="E149" s="155" t="s">
        <v>191</v>
      </c>
      <c r="F149" s="156" t="s">
        <v>192</v>
      </c>
      <c r="G149" s="157" t="s">
        <v>151</v>
      </c>
      <c r="H149" s="158">
        <v>50</v>
      </c>
      <c r="I149" s="159"/>
      <c r="J149" s="159">
        <f t="shared" si="0"/>
        <v>0</v>
      </c>
      <c r="K149" s="160"/>
      <c r="L149" s="161"/>
      <c r="M149" s="162" t="s">
        <v>1</v>
      </c>
      <c r="N149" s="163" t="s">
        <v>37</v>
      </c>
      <c r="O149" s="150">
        <v>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2" t="s">
        <v>193</v>
      </c>
      <c r="AT149" s="152" t="s">
        <v>123</v>
      </c>
      <c r="AU149" s="152" t="s">
        <v>115</v>
      </c>
      <c r="AY149" s="14" t="s">
        <v>114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4" t="s">
        <v>115</v>
      </c>
      <c r="BK149" s="153">
        <f t="shared" si="9"/>
        <v>0</v>
      </c>
      <c r="BL149" s="14" t="s">
        <v>171</v>
      </c>
      <c r="BM149" s="152" t="s">
        <v>194</v>
      </c>
    </row>
    <row r="150" spans="1:65" s="2" customFormat="1" ht="24.15" customHeight="1">
      <c r="A150" s="26"/>
      <c r="B150" s="140"/>
      <c r="C150" s="141" t="s">
        <v>195</v>
      </c>
      <c r="D150" s="141" t="s">
        <v>117</v>
      </c>
      <c r="E150" s="142" t="s">
        <v>196</v>
      </c>
      <c r="F150" s="143" t="s">
        <v>197</v>
      </c>
      <c r="G150" s="144" t="s">
        <v>151</v>
      </c>
      <c r="H150" s="145">
        <v>25</v>
      </c>
      <c r="I150" s="146"/>
      <c r="J150" s="146">
        <f t="shared" si="0"/>
        <v>0</v>
      </c>
      <c r="K150" s="147"/>
      <c r="L150" s="27"/>
      <c r="M150" s="148" t="s">
        <v>1</v>
      </c>
      <c r="N150" s="149" t="s">
        <v>37</v>
      </c>
      <c r="O150" s="150">
        <v>0.108</v>
      </c>
      <c r="P150" s="150">
        <f t="shared" si="1"/>
        <v>2.7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2" t="s">
        <v>171</v>
      </c>
      <c r="AT150" s="152" t="s">
        <v>117</v>
      </c>
      <c r="AU150" s="152" t="s">
        <v>115</v>
      </c>
      <c r="AY150" s="14" t="s">
        <v>114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4" t="s">
        <v>115</v>
      </c>
      <c r="BK150" s="153">
        <f t="shared" si="9"/>
        <v>0</v>
      </c>
      <c r="BL150" s="14" t="s">
        <v>171</v>
      </c>
      <c r="BM150" s="152" t="s">
        <v>198</v>
      </c>
    </row>
    <row r="151" spans="1:65" s="2" customFormat="1" ht="24.15" customHeight="1">
      <c r="A151" s="26"/>
      <c r="B151" s="140"/>
      <c r="C151" s="154" t="s">
        <v>199</v>
      </c>
      <c r="D151" s="154" t="s">
        <v>123</v>
      </c>
      <c r="E151" s="155" t="s">
        <v>200</v>
      </c>
      <c r="F151" s="156" t="s">
        <v>201</v>
      </c>
      <c r="G151" s="157" t="s">
        <v>151</v>
      </c>
      <c r="H151" s="158">
        <v>25</v>
      </c>
      <c r="I151" s="159"/>
      <c r="J151" s="159">
        <f t="shared" si="0"/>
        <v>0</v>
      </c>
      <c r="K151" s="160"/>
      <c r="L151" s="161"/>
      <c r="M151" s="162" t="s">
        <v>1</v>
      </c>
      <c r="N151" s="163" t="s">
        <v>37</v>
      </c>
      <c r="O151" s="150">
        <v>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2" t="s">
        <v>193</v>
      </c>
      <c r="AT151" s="152" t="s">
        <v>123</v>
      </c>
      <c r="AU151" s="152" t="s">
        <v>115</v>
      </c>
      <c r="AY151" s="14" t="s">
        <v>114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4" t="s">
        <v>115</v>
      </c>
      <c r="BK151" s="153">
        <f t="shared" si="9"/>
        <v>0</v>
      </c>
      <c r="BL151" s="14" t="s">
        <v>171</v>
      </c>
      <c r="BM151" s="152" t="s">
        <v>202</v>
      </c>
    </row>
    <row r="152" spans="1:65" s="2" customFormat="1" ht="24.15" customHeight="1">
      <c r="A152" s="26"/>
      <c r="B152" s="140"/>
      <c r="C152" s="141" t="s">
        <v>203</v>
      </c>
      <c r="D152" s="141" t="s">
        <v>117</v>
      </c>
      <c r="E152" s="142" t="s">
        <v>204</v>
      </c>
      <c r="F152" s="143" t="s">
        <v>205</v>
      </c>
      <c r="G152" s="144" t="s">
        <v>151</v>
      </c>
      <c r="H152" s="145">
        <v>35</v>
      </c>
      <c r="I152" s="146"/>
      <c r="J152" s="146">
        <f t="shared" si="0"/>
        <v>0</v>
      </c>
      <c r="K152" s="147"/>
      <c r="L152" s="27"/>
      <c r="M152" s="148" t="s">
        <v>1</v>
      </c>
      <c r="N152" s="149" t="s">
        <v>37</v>
      </c>
      <c r="O152" s="150">
        <v>0.1085</v>
      </c>
      <c r="P152" s="150">
        <f t="shared" si="1"/>
        <v>3.7974999999999999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2" t="s">
        <v>171</v>
      </c>
      <c r="AT152" s="152" t="s">
        <v>117</v>
      </c>
      <c r="AU152" s="152" t="s">
        <v>115</v>
      </c>
      <c r="AY152" s="14" t="s">
        <v>114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4" t="s">
        <v>115</v>
      </c>
      <c r="BK152" s="153">
        <f t="shared" si="9"/>
        <v>0</v>
      </c>
      <c r="BL152" s="14" t="s">
        <v>171</v>
      </c>
      <c r="BM152" s="152" t="s">
        <v>206</v>
      </c>
    </row>
    <row r="153" spans="1:65" s="2" customFormat="1" ht="16.5" customHeight="1">
      <c r="A153" s="26"/>
      <c r="B153" s="140"/>
      <c r="C153" s="154" t="s">
        <v>7</v>
      </c>
      <c r="D153" s="154" t="s">
        <v>123</v>
      </c>
      <c r="E153" s="155" t="s">
        <v>207</v>
      </c>
      <c r="F153" s="156" t="s">
        <v>208</v>
      </c>
      <c r="G153" s="157" t="s">
        <v>151</v>
      </c>
      <c r="H153" s="158">
        <v>35</v>
      </c>
      <c r="I153" s="159"/>
      <c r="J153" s="159">
        <f t="shared" si="0"/>
        <v>0</v>
      </c>
      <c r="K153" s="160"/>
      <c r="L153" s="161"/>
      <c r="M153" s="162" t="s">
        <v>1</v>
      </c>
      <c r="N153" s="163" t="s">
        <v>37</v>
      </c>
      <c r="O153" s="150">
        <v>0</v>
      </c>
      <c r="P153" s="150">
        <f t="shared" si="1"/>
        <v>0</v>
      </c>
      <c r="Q153" s="150">
        <v>2.5000000000000001E-4</v>
      </c>
      <c r="R153" s="150">
        <f t="shared" si="2"/>
        <v>8.7500000000000008E-3</v>
      </c>
      <c r="S153" s="150">
        <v>0</v>
      </c>
      <c r="T153" s="151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2" t="s">
        <v>176</v>
      </c>
      <c r="AT153" s="152" t="s">
        <v>123</v>
      </c>
      <c r="AU153" s="152" t="s">
        <v>115</v>
      </c>
      <c r="AY153" s="14" t="s">
        <v>114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4" t="s">
        <v>115</v>
      </c>
      <c r="BK153" s="153">
        <f t="shared" si="9"/>
        <v>0</v>
      </c>
      <c r="BL153" s="14" t="s">
        <v>176</v>
      </c>
      <c r="BM153" s="152" t="s">
        <v>209</v>
      </c>
    </row>
    <row r="154" spans="1:65" s="2" customFormat="1" ht="24.15" customHeight="1">
      <c r="A154" s="26"/>
      <c r="B154" s="140"/>
      <c r="C154" s="141" t="s">
        <v>210</v>
      </c>
      <c r="D154" s="141" t="s">
        <v>117</v>
      </c>
      <c r="E154" s="142" t="s">
        <v>211</v>
      </c>
      <c r="F154" s="143" t="s">
        <v>212</v>
      </c>
      <c r="G154" s="144" t="s">
        <v>151</v>
      </c>
      <c r="H154" s="145">
        <v>25</v>
      </c>
      <c r="I154" s="146"/>
      <c r="J154" s="146">
        <f t="shared" si="0"/>
        <v>0</v>
      </c>
      <c r="K154" s="147"/>
      <c r="L154" s="27"/>
      <c r="M154" s="148" t="s">
        <v>1</v>
      </c>
      <c r="N154" s="149" t="s">
        <v>37</v>
      </c>
      <c r="O154" s="150">
        <v>0.13500000000000001</v>
      </c>
      <c r="P154" s="150">
        <f t="shared" si="1"/>
        <v>3.375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2" t="s">
        <v>171</v>
      </c>
      <c r="AT154" s="152" t="s">
        <v>117</v>
      </c>
      <c r="AU154" s="152" t="s">
        <v>115</v>
      </c>
      <c r="AY154" s="14" t="s">
        <v>114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4" t="s">
        <v>115</v>
      </c>
      <c r="BK154" s="153">
        <f t="shared" si="9"/>
        <v>0</v>
      </c>
      <c r="BL154" s="14" t="s">
        <v>171</v>
      </c>
      <c r="BM154" s="152" t="s">
        <v>213</v>
      </c>
    </row>
    <row r="155" spans="1:65" s="2" customFormat="1" ht="16.5" customHeight="1">
      <c r="A155" s="26"/>
      <c r="B155" s="140"/>
      <c r="C155" s="154" t="s">
        <v>214</v>
      </c>
      <c r="D155" s="154" t="s">
        <v>123</v>
      </c>
      <c r="E155" s="155" t="s">
        <v>215</v>
      </c>
      <c r="F155" s="156" t="s">
        <v>216</v>
      </c>
      <c r="G155" s="157" t="s">
        <v>151</v>
      </c>
      <c r="H155" s="158">
        <v>25</v>
      </c>
      <c r="I155" s="159"/>
      <c r="J155" s="159">
        <f t="shared" si="0"/>
        <v>0</v>
      </c>
      <c r="K155" s="160"/>
      <c r="L155" s="161"/>
      <c r="M155" s="162" t="s">
        <v>1</v>
      </c>
      <c r="N155" s="163" t="s">
        <v>37</v>
      </c>
      <c r="O155" s="150">
        <v>0</v>
      </c>
      <c r="P155" s="150">
        <f t="shared" si="1"/>
        <v>0</v>
      </c>
      <c r="Q155" s="150">
        <v>4.0000000000000003E-5</v>
      </c>
      <c r="R155" s="150">
        <f t="shared" si="2"/>
        <v>1E-3</v>
      </c>
      <c r="S155" s="150">
        <v>0</v>
      </c>
      <c r="T155" s="151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2" t="s">
        <v>176</v>
      </c>
      <c r="AT155" s="152" t="s">
        <v>123</v>
      </c>
      <c r="AU155" s="152" t="s">
        <v>115</v>
      </c>
      <c r="AY155" s="14" t="s">
        <v>114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4" t="s">
        <v>115</v>
      </c>
      <c r="BK155" s="153">
        <f t="shared" si="9"/>
        <v>0</v>
      </c>
      <c r="BL155" s="14" t="s">
        <v>176</v>
      </c>
      <c r="BM155" s="152" t="s">
        <v>217</v>
      </c>
    </row>
    <row r="156" spans="1:65" s="2" customFormat="1" ht="24.15" customHeight="1">
      <c r="A156" s="26"/>
      <c r="B156" s="140"/>
      <c r="C156" s="141" t="s">
        <v>218</v>
      </c>
      <c r="D156" s="141" t="s">
        <v>117</v>
      </c>
      <c r="E156" s="142" t="s">
        <v>219</v>
      </c>
      <c r="F156" s="143" t="s">
        <v>220</v>
      </c>
      <c r="G156" s="144" t="s">
        <v>151</v>
      </c>
      <c r="H156" s="145">
        <v>20</v>
      </c>
      <c r="I156" s="146"/>
      <c r="J156" s="146">
        <f t="shared" si="0"/>
        <v>0</v>
      </c>
      <c r="K156" s="147"/>
      <c r="L156" s="27"/>
      <c r="M156" s="148" t="s">
        <v>1</v>
      </c>
      <c r="N156" s="149" t="s">
        <v>37</v>
      </c>
      <c r="O156" s="150">
        <v>0.25600000000000001</v>
      </c>
      <c r="P156" s="150">
        <f t="shared" si="1"/>
        <v>5.12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2" t="s">
        <v>171</v>
      </c>
      <c r="AT156" s="152" t="s">
        <v>117</v>
      </c>
      <c r="AU156" s="152" t="s">
        <v>115</v>
      </c>
      <c r="AY156" s="14" t="s">
        <v>114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4" t="s">
        <v>115</v>
      </c>
      <c r="BK156" s="153">
        <f t="shared" si="9"/>
        <v>0</v>
      </c>
      <c r="BL156" s="14" t="s">
        <v>171</v>
      </c>
      <c r="BM156" s="152" t="s">
        <v>221</v>
      </c>
    </row>
    <row r="157" spans="1:65" s="2" customFormat="1" ht="16.5" customHeight="1">
      <c r="A157" s="26"/>
      <c r="B157" s="140"/>
      <c r="C157" s="154" t="s">
        <v>222</v>
      </c>
      <c r="D157" s="154" t="s">
        <v>123</v>
      </c>
      <c r="E157" s="155" t="s">
        <v>223</v>
      </c>
      <c r="F157" s="156" t="s">
        <v>224</v>
      </c>
      <c r="G157" s="157" t="s">
        <v>151</v>
      </c>
      <c r="H157" s="158">
        <v>20</v>
      </c>
      <c r="I157" s="159"/>
      <c r="J157" s="159">
        <f t="shared" si="0"/>
        <v>0</v>
      </c>
      <c r="K157" s="160"/>
      <c r="L157" s="161"/>
      <c r="M157" s="162" t="s">
        <v>1</v>
      </c>
      <c r="N157" s="163" t="s">
        <v>37</v>
      </c>
      <c r="O157" s="150">
        <v>0</v>
      </c>
      <c r="P157" s="150">
        <f t="shared" si="1"/>
        <v>0</v>
      </c>
      <c r="Q157" s="150">
        <v>7.6999999999999996E-4</v>
      </c>
      <c r="R157" s="150">
        <f t="shared" si="2"/>
        <v>1.5399999999999999E-2</v>
      </c>
      <c r="S157" s="150">
        <v>0</v>
      </c>
      <c r="T157" s="151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2" t="s">
        <v>176</v>
      </c>
      <c r="AT157" s="152" t="s">
        <v>123</v>
      </c>
      <c r="AU157" s="152" t="s">
        <v>115</v>
      </c>
      <c r="AY157" s="14" t="s">
        <v>114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4" t="s">
        <v>115</v>
      </c>
      <c r="BK157" s="153">
        <f t="shared" si="9"/>
        <v>0</v>
      </c>
      <c r="BL157" s="14" t="s">
        <v>176</v>
      </c>
      <c r="BM157" s="152" t="s">
        <v>225</v>
      </c>
    </row>
    <row r="158" spans="1:65" s="2" customFormat="1" ht="24.15" customHeight="1">
      <c r="A158" s="26"/>
      <c r="B158" s="140"/>
      <c r="C158" s="141" t="s">
        <v>226</v>
      </c>
      <c r="D158" s="141" t="s">
        <v>117</v>
      </c>
      <c r="E158" s="142" t="s">
        <v>227</v>
      </c>
      <c r="F158" s="143" t="s">
        <v>228</v>
      </c>
      <c r="G158" s="144" t="s">
        <v>151</v>
      </c>
      <c r="H158" s="145">
        <v>50</v>
      </c>
      <c r="I158" s="146"/>
      <c r="J158" s="146">
        <f t="shared" si="0"/>
        <v>0</v>
      </c>
      <c r="K158" s="147"/>
      <c r="L158" s="27"/>
      <c r="M158" s="148" t="s">
        <v>1</v>
      </c>
      <c r="N158" s="149" t="s">
        <v>37</v>
      </c>
      <c r="O158" s="150">
        <v>0.10199999999999999</v>
      </c>
      <c r="P158" s="150">
        <f t="shared" si="1"/>
        <v>5.0999999999999996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2" t="s">
        <v>171</v>
      </c>
      <c r="AT158" s="152" t="s">
        <v>117</v>
      </c>
      <c r="AU158" s="152" t="s">
        <v>115</v>
      </c>
      <c r="AY158" s="14" t="s">
        <v>114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4" t="s">
        <v>115</v>
      </c>
      <c r="BK158" s="153">
        <f t="shared" si="9"/>
        <v>0</v>
      </c>
      <c r="BL158" s="14" t="s">
        <v>171</v>
      </c>
      <c r="BM158" s="152" t="s">
        <v>229</v>
      </c>
    </row>
    <row r="159" spans="1:65" s="2" customFormat="1" ht="24.15" customHeight="1">
      <c r="A159" s="26"/>
      <c r="B159" s="140"/>
      <c r="C159" s="154" t="s">
        <v>230</v>
      </c>
      <c r="D159" s="154" t="s">
        <v>123</v>
      </c>
      <c r="E159" s="155" t="s">
        <v>231</v>
      </c>
      <c r="F159" s="156" t="s">
        <v>232</v>
      </c>
      <c r="G159" s="157" t="s">
        <v>151</v>
      </c>
      <c r="H159" s="158">
        <v>50</v>
      </c>
      <c r="I159" s="159"/>
      <c r="J159" s="159">
        <f t="shared" si="0"/>
        <v>0</v>
      </c>
      <c r="K159" s="160"/>
      <c r="L159" s="161"/>
      <c r="M159" s="162" t="s">
        <v>1</v>
      </c>
      <c r="N159" s="163" t="s">
        <v>37</v>
      </c>
      <c r="O159" s="150">
        <v>0</v>
      </c>
      <c r="P159" s="150">
        <f t="shared" si="1"/>
        <v>0</v>
      </c>
      <c r="Q159" s="150">
        <v>2.9999999999999997E-4</v>
      </c>
      <c r="R159" s="150">
        <f t="shared" si="2"/>
        <v>1.4999999999999999E-2</v>
      </c>
      <c r="S159" s="150">
        <v>0</v>
      </c>
      <c r="T159" s="151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2" t="s">
        <v>176</v>
      </c>
      <c r="AT159" s="152" t="s">
        <v>123</v>
      </c>
      <c r="AU159" s="152" t="s">
        <v>115</v>
      </c>
      <c r="AY159" s="14" t="s">
        <v>114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4" t="s">
        <v>115</v>
      </c>
      <c r="BK159" s="153">
        <f t="shared" si="9"/>
        <v>0</v>
      </c>
      <c r="BL159" s="14" t="s">
        <v>176</v>
      </c>
      <c r="BM159" s="152" t="s">
        <v>233</v>
      </c>
    </row>
    <row r="160" spans="1:65" s="2" customFormat="1" ht="24.15" customHeight="1">
      <c r="A160" s="26"/>
      <c r="B160" s="140"/>
      <c r="C160" s="141" t="s">
        <v>234</v>
      </c>
      <c r="D160" s="141" t="s">
        <v>117</v>
      </c>
      <c r="E160" s="142" t="s">
        <v>235</v>
      </c>
      <c r="F160" s="143" t="s">
        <v>236</v>
      </c>
      <c r="G160" s="144" t="s">
        <v>151</v>
      </c>
      <c r="H160" s="145">
        <v>120</v>
      </c>
      <c r="I160" s="146"/>
      <c r="J160" s="146">
        <f t="shared" si="0"/>
        <v>0</v>
      </c>
      <c r="K160" s="147"/>
      <c r="L160" s="27"/>
      <c r="M160" s="148" t="s">
        <v>1</v>
      </c>
      <c r="N160" s="149" t="s">
        <v>37</v>
      </c>
      <c r="O160" s="150">
        <v>8.5000000000000006E-2</v>
      </c>
      <c r="P160" s="150">
        <f t="shared" si="1"/>
        <v>10.200000000000001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2" t="s">
        <v>171</v>
      </c>
      <c r="AT160" s="152" t="s">
        <v>117</v>
      </c>
      <c r="AU160" s="152" t="s">
        <v>115</v>
      </c>
      <c r="AY160" s="14" t="s">
        <v>114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4" t="s">
        <v>115</v>
      </c>
      <c r="BK160" s="153">
        <f t="shared" si="9"/>
        <v>0</v>
      </c>
      <c r="BL160" s="14" t="s">
        <v>171</v>
      </c>
      <c r="BM160" s="152" t="s">
        <v>237</v>
      </c>
    </row>
    <row r="161" spans="1:65" s="2" customFormat="1" ht="16.5" customHeight="1">
      <c r="A161" s="26"/>
      <c r="B161" s="140"/>
      <c r="C161" s="154" t="s">
        <v>238</v>
      </c>
      <c r="D161" s="154" t="s">
        <v>123</v>
      </c>
      <c r="E161" s="155" t="s">
        <v>239</v>
      </c>
      <c r="F161" s="156" t="s">
        <v>240</v>
      </c>
      <c r="G161" s="157" t="s">
        <v>151</v>
      </c>
      <c r="H161" s="158">
        <v>120</v>
      </c>
      <c r="I161" s="159"/>
      <c r="J161" s="159">
        <f t="shared" si="0"/>
        <v>0</v>
      </c>
      <c r="K161" s="160"/>
      <c r="L161" s="161"/>
      <c r="M161" s="162" t="s">
        <v>1</v>
      </c>
      <c r="N161" s="163" t="s">
        <v>37</v>
      </c>
      <c r="O161" s="150">
        <v>0</v>
      </c>
      <c r="P161" s="150">
        <f t="shared" si="1"/>
        <v>0</v>
      </c>
      <c r="Q161" s="150">
        <v>1E-4</v>
      </c>
      <c r="R161" s="150">
        <f t="shared" si="2"/>
        <v>1.2E-2</v>
      </c>
      <c r="S161" s="150">
        <v>0</v>
      </c>
      <c r="T161" s="151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2" t="s">
        <v>176</v>
      </c>
      <c r="AT161" s="152" t="s">
        <v>123</v>
      </c>
      <c r="AU161" s="152" t="s">
        <v>115</v>
      </c>
      <c r="AY161" s="14" t="s">
        <v>114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4" t="s">
        <v>115</v>
      </c>
      <c r="BK161" s="153">
        <f t="shared" si="9"/>
        <v>0</v>
      </c>
      <c r="BL161" s="14" t="s">
        <v>176</v>
      </c>
      <c r="BM161" s="152" t="s">
        <v>241</v>
      </c>
    </row>
    <row r="162" spans="1:65" s="2" customFormat="1" ht="24.15" customHeight="1">
      <c r="A162" s="26"/>
      <c r="B162" s="140"/>
      <c r="C162" s="141" t="s">
        <v>242</v>
      </c>
      <c r="D162" s="141" t="s">
        <v>117</v>
      </c>
      <c r="E162" s="142" t="s">
        <v>243</v>
      </c>
      <c r="F162" s="143" t="s">
        <v>244</v>
      </c>
      <c r="G162" s="144" t="s">
        <v>163</v>
      </c>
      <c r="H162" s="145">
        <v>550</v>
      </c>
      <c r="I162" s="146"/>
      <c r="J162" s="146">
        <f t="shared" si="0"/>
        <v>0</v>
      </c>
      <c r="K162" s="147"/>
      <c r="L162" s="27"/>
      <c r="M162" s="148" t="s">
        <v>1</v>
      </c>
      <c r="N162" s="149" t="s">
        <v>37</v>
      </c>
      <c r="O162" s="150">
        <v>5.2999999999999999E-2</v>
      </c>
      <c r="P162" s="150">
        <f t="shared" si="1"/>
        <v>29.15</v>
      </c>
      <c r="Q162" s="150">
        <v>0</v>
      </c>
      <c r="R162" s="150">
        <f t="shared" si="2"/>
        <v>0</v>
      </c>
      <c r="S162" s="150">
        <v>0</v>
      </c>
      <c r="T162" s="151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2" t="s">
        <v>171</v>
      </c>
      <c r="AT162" s="152" t="s">
        <v>117</v>
      </c>
      <c r="AU162" s="152" t="s">
        <v>115</v>
      </c>
      <c r="AY162" s="14" t="s">
        <v>114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4" t="s">
        <v>115</v>
      </c>
      <c r="BK162" s="153">
        <f t="shared" si="9"/>
        <v>0</v>
      </c>
      <c r="BL162" s="14" t="s">
        <v>171</v>
      </c>
      <c r="BM162" s="152" t="s">
        <v>245</v>
      </c>
    </row>
    <row r="163" spans="1:65" s="2" customFormat="1" ht="16.5" customHeight="1">
      <c r="A163" s="26"/>
      <c r="B163" s="140"/>
      <c r="C163" s="154" t="s">
        <v>246</v>
      </c>
      <c r="D163" s="154" t="s">
        <v>123</v>
      </c>
      <c r="E163" s="155" t="s">
        <v>247</v>
      </c>
      <c r="F163" s="156" t="s">
        <v>248</v>
      </c>
      <c r="G163" s="157" t="s">
        <v>163</v>
      </c>
      <c r="H163" s="158">
        <v>550</v>
      </c>
      <c r="I163" s="159"/>
      <c r="J163" s="159">
        <f t="shared" si="0"/>
        <v>0</v>
      </c>
      <c r="K163" s="160"/>
      <c r="L163" s="161"/>
      <c r="M163" s="162" t="s">
        <v>1</v>
      </c>
      <c r="N163" s="163" t="s">
        <v>37</v>
      </c>
      <c r="O163" s="150">
        <v>0</v>
      </c>
      <c r="P163" s="150">
        <f t="shared" si="1"/>
        <v>0</v>
      </c>
      <c r="Q163" s="150">
        <v>1.0000000000000001E-5</v>
      </c>
      <c r="R163" s="150">
        <f t="shared" si="2"/>
        <v>5.5000000000000005E-3</v>
      </c>
      <c r="S163" s="150">
        <v>0</v>
      </c>
      <c r="T163" s="151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2" t="s">
        <v>176</v>
      </c>
      <c r="AT163" s="152" t="s">
        <v>123</v>
      </c>
      <c r="AU163" s="152" t="s">
        <v>115</v>
      </c>
      <c r="AY163" s="14" t="s">
        <v>114</v>
      </c>
      <c r="BE163" s="153">
        <f t="shared" si="4"/>
        <v>0</v>
      </c>
      <c r="BF163" s="153">
        <f t="shared" si="5"/>
        <v>0</v>
      </c>
      <c r="BG163" s="153">
        <f t="shared" si="6"/>
        <v>0</v>
      </c>
      <c r="BH163" s="153">
        <f t="shared" si="7"/>
        <v>0</v>
      </c>
      <c r="BI163" s="153">
        <f t="shared" si="8"/>
        <v>0</v>
      </c>
      <c r="BJ163" s="14" t="s">
        <v>115</v>
      </c>
      <c r="BK163" s="153">
        <f t="shared" si="9"/>
        <v>0</v>
      </c>
      <c r="BL163" s="14" t="s">
        <v>176</v>
      </c>
      <c r="BM163" s="152" t="s">
        <v>249</v>
      </c>
    </row>
    <row r="164" spans="1:65" s="2" customFormat="1" ht="24.15" customHeight="1">
      <c r="A164" s="26"/>
      <c r="B164" s="140"/>
      <c r="C164" s="141" t="s">
        <v>250</v>
      </c>
      <c r="D164" s="141" t="s">
        <v>117</v>
      </c>
      <c r="E164" s="142" t="s">
        <v>251</v>
      </c>
      <c r="F164" s="143" t="s">
        <v>252</v>
      </c>
      <c r="G164" s="144" t="s">
        <v>163</v>
      </c>
      <c r="H164" s="145">
        <v>450</v>
      </c>
      <c r="I164" s="146"/>
      <c r="J164" s="146">
        <f t="shared" si="0"/>
        <v>0</v>
      </c>
      <c r="K164" s="147"/>
      <c r="L164" s="27"/>
      <c r="M164" s="148" t="s">
        <v>1</v>
      </c>
      <c r="N164" s="149" t="s">
        <v>37</v>
      </c>
      <c r="O164" s="150">
        <v>5.6000000000000001E-2</v>
      </c>
      <c r="P164" s="150">
        <f t="shared" si="1"/>
        <v>25.2</v>
      </c>
      <c r="Q164" s="150">
        <v>0</v>
      </c>
      <c r="R164" s="150">
        <f t="shared" si="2"/>
        <v>0</v>
      </c>
      <c r="S164" s="150">
        <v>0</v>
      </c>
      <c r="T164" s="151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2" t="s">
        <v>171</v>
      </c>
      <c r="AT164" s="152" t="s">
        <v>117</v>
      </c>
      <c r="AU164" s="152" t="s">
        <v>115</v>
      </c>
      <c r="AY164" s="14" t="s">
        <v>114</v>
      </c>
      <c r="BE164" s="153">
        <f t="shared" si="4"/>
        <v>0</v>
      </c>
      <c r="BF164" s="153">
        <f t="shared" si="5"/>
        <v>0</v>
      </c>
      <c r="BG164" s="153">
        <f t="shared" si="6"/>
        <v>0</v>
      </c>
      <c r="BH164" s="153">
        <f t="shared" si="7"/>
        <v>0</v>
      </c>
      <c r="BI164" s="153">
        <f t="shared" si="8"/>
        <v>0</v>
      </c>
      <c r="BJ164" s="14" t="s">
        <v>115</v>
      </c>
      <c r="BK164" s="153">
        <f t="shared" si="9"/>
        <v>0</v>
      </c>
      <c r="BL164" s="14" t="s">
        <v>171</v>
      </c>
      <c r="BM164" s="152" t="s">
        <v>253</v>
      </c>
    </row>
    <row r="165" spans="1:65" s="2" customFormat="1" ht="16.5" customHeight="1">
      <c r="A165" s="26"/>
      <c r="B165" s="140"/>
      <c r="C165" s="154" t="s">
        <v>254</v>
      </c>
      <c r="D165" s="154" t="s">
        <v>123</v>
      </c>
      <c r="E165" s="155" t="s">
        <v>255</v>
      </c>
      <c r="F165" s="156" t="s">
        <v>256</v>
      </c>
      <c r="G165" s="157" t="s">
        <v>163</v>
      </c>
      <c r="H165" s="158">
        <v>450</v>
      </c>
      <c r="I165" s="159"/>
      <c r="J165" s="159">
        <f t="shared" si="0"/>
        <v>0</v>
      </c>
      <c r="K165" s="160"/>
      <c r="L165" s="161"/>
      <c r="M165" s="162" t="s">
        <v>1</v>
      </c>
      <c r="N165" s="163" t="s">
        <v>37</v>
      </c>
      <c r="O165" s="150">
        <v>0</v>
      </c>
      <c r="P165" s="150">
        <f t="shared" si="1"/>
        <v>0</v>
      </c>
      <c r="Q165" s="150">
        <v>1.0000000000000001E-5</v>
      </c>
      <c r="R165" s="150">
        <f t="shared" si="2"/>
        <v>4.5000000000000005E-3</v>
      </c>
      <c r="S165" s="150">
        <v>0</v>
      </c>
      <c r="T165" s="151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2" t="s">
        <v>176</v>
      </c>
      <c r="AT165" s="152" t="s">
        <v>123</v>
      </c>
      <c r="AU165" s="152" t="s">
        <v>115</v>
      </c>
      <c r="AY165" s="14" t="s">
        <v>114</v>
      </c>
      <c r="BE165" s="153">
        <f t="shared" si="4"/>
        <v>0</v>
      </c>
      <c r="BF165" s="153">
        <f t="shared" si="5"/>
        <v>0</v>
      </c>
      <c r="BG165" s="153">
        <f t="shared" si="6"/>
        <v>0</v>
      </c>
      <c r="BH165" s="153">
        <f t="shared" si="7"/>
        <v>0</v>
      </c>
      <c r="BI165" s="153">
        <f t="shared" si="8"/>
        <v>0</v>
      </c>
      <c r="BJ165" s="14" t="s">
        <v>115</v>
      </c>
      <c r="BK165" s="153">
        <f t="shared" si="9"/>
        <v>0</v>
      </c>
      <c r="BL165" s="14" t="s">
        <v>176</v>
      </c>
      <c r="BM165" s="152" t="s">
        <v>257</v>
      </c>
    </row>
    <row r="166" spans="1:65" s="2" customFormat="1" ht="24.15" customHeight="1">
      <c r="A166" s="26"/>
      <c r="B166" s="140"/>
      <c r="C166" s="141" t="s">
        <v>258</v>
      </c>
      <c r="D166" s="141" t="s">
        <v>117</v>
      </c>
      <c r="E166" s="142" t="s">
        <v>259</v>
      </c>
      <c r="F166" s="143" t="s">
        <v>260</v>
      </c>
      <c r="G166" s="144" t="s">
        <v>163</v>
      </c>
      <c r="H166" s="145">
        <v>84</v>
      </c>
      <c r="I166" s="146"/>
      <c r="J166" s="146">
        <f t="shared" si="0"/>
        <v>0</v>
      </c>
      <c r="K166" s="147"/>
      <c r="L166" s="27"/>
      <c r="M166" s="148" t="s">
        <v>1</v>
      </c>
      <c r="N166" s="149" t="s">
        <v>37</v>
      </c>
      <c r="O166" s="150">
        <v>6.4000000000000001E-2</v>
      </c>
      <c r="P166" s="150">
        <f t="shared" si="1"/>
        <v>5.3760000000000003</v>
      </c>
      <c r="Q166" s="150">
        <v>0</v>
      </c>
      <c r="R166" s="150">
        <f t="shared" si="2"/>
        <v>0</v>
      </c>
      <c r="S166" s="150">
        <v>0</v>
      </c>
      <c r="T166" s="151">
        <f t="shared" si="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2" t="s">
        <v>171</v>
      </c>
      <c r="AT166" s="152" t="s">
        <v>117</v>
      </c>
      <c r="AU166" s="152" t="s">
        <v>115</v>
      </c>
      <c r="AY166" s="14" t="s">
        <v>114</v>
      </c>
      <c r="BE166" s="153">
        <f t="shared" si="4"/>
        <v>0</v>
      </c>
      <c r="BF166" s="153">
        <f t="shared" si="5"/>
        <v>0</v>
      </c>
      <c r="BG166" s="153">
        <f t="shared" si="6"/>
        <v>0</v>
      </c>
      <c r="BH166" s="153">
        <f t="shared" si="7"/>
        <v>0</v>
      </c>
      <c r="BI166" s="153">
        <f t="shared" si="8"/>
        <v>0</v>
      </c>
      <c r="BJ166" s="14" t="s">
        <v>115</v>
      </c>
      <c r="BK166" s="153">
        <f t="shared" si="9"/>
        <v>0</v>
      </c>
      <c r="BL166" s="14" t="s">
        <v>171</v>
      </c>
      <c r="BM166" s="152" t="s">
        <v>261</v>
      </c>
    </row>
    <row r="167" spans="1:65" s="2" customFormat="1" ht="24.15" customHeight="1">
      <c r="A167" s="26"/>
      <c r="B167" s="140"/>
      <c r="C167" s="141" t="s">
        <v>262</v>
      </c>
      <c r="D167" s="141" t="s">
        <v>117</v>
      </c>
      <c r="E167" s="142" t="s">
        <v>263</v>
      </c>
      <c r="F167" s="143" t="s">
        <v>264</v>
      </c>
      <c r="G167" s="144" t="s">
        <v>163</v>
      </c>
      <c r="H167" s="145">
        <v>20</v>
      </c>
      <c r="I167" s="146"/>
      <c r="J167" s="146">
        <f t="shared" si="0"/>
        <v>0</v>
      </c>
      <c r="K167" s="147"/>
      <c r="L167" s="27"/>
      <c r="M167" s="148" t="s">
        <v>1</v>
      </c>
      <c r="N167" s="149" t="s">
        <v>37</v>
      </c>
      <c r="O167" s="150">
        <v>9.5000000000000001E-2</v>
      </c>
      <c r="P167" s="150">
        <f t="shared" si="1"/>
        <v>1.9</v>
      </c>
      <c r="Q167" s="150">
        <v>0</v>
      </c>
      <c r="R167" s="150">
        <f t="shared" si="2"/>
        <v>0</v>
      </c>
      <c r="S167" s="150">
        <v>0</v>
      </c>
      <c r="T167" s="151">
        <f t="shared" si="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2" t="s">
        <v>171</v>
      </c>
      <c r="AT167" s="152" t="s">
        <v>117</v>
      </c>
      <c r="AU167" s="152" t="s">
        <v>115</v>
      </c>
      <c r="AY167" s="14" t="s">
        <v>114</v>
      </c>
      <c r="BE167" s="153">
        <f t="shared" si="4"/>
        <v>0</v>
      </c>
      <c r="BF167" s="153">
        <f t="shared" si="5"/>
        <v>0</v>
      </c>
      <c r="BG167" s="153">
        <f t="shared" si="6"/>
        <v>0</v>
      </c>
      <c r="BH167" s="153">
        <f t="shared" si="7"/>
        <v>0</v>
      </c>
      <c r="BI167" s="153">
        <f t="shared" si="8"/>
        <v>0</v>
      </c>
      <c r="BJ167" s="14" t="s">
        <v>115</v>
      </c>
      <c r="BK167" s="153">
        <f t="shared" si="9"/>
        <v>0</v>
      </c>
      <c r="BL167" s="14" t="s">
        <v>171</v>
      </c>
      <c r="BM167" s="152" t="s">
        <v>265</v>
      </c>
    </row>
    <row r="168" spans="1:65" s="2" customFormat="1" ht="33" customHeight="1">
      <c r="A168" s="26"/>
      <c r="B168" s="140"/>
      <c r="C168" s="141" t="s">
        <v>266</v>
      </c>
      <c r="D168" s="141" t="s">
        <v>117</v>
      </c>
      <c r="E168" s="142" t="s">
        <v>267</v>
      </c>
      <c r="F168" s="143" t="s">
        <v>268</v>
      </c>
      <c r="G168" s="144" t="s">
        <v>163</v>
      </c>
      <c r="H168" s="145">
        <v>8</v>
      </c>
      <c r="I168" s="146"/>
      <c r="J168" s="146">
        <f t="shared" si="0"/>
        <v>0</v>
      </c>
      <c r="K168" s="147"/>
      <c r="L168" s="27"/>
      <c r="M168" s="148" t="s">
        <v>1</v>
      </c>
      <c r="N168" s="149" t="s">
        <v>37</v>
      </c>
      <c r="O168" s="150">
        <v>0.20399999999999999</v>
      </c>
      <c r="P168" s="150">
        <f t="shared" si="1"/>
        <v>1.6319999999999999</v>
      </c>
      <c r="Q168" s="150">
        <v>0</v>
      </c>
      <c r="R168" s="150">
        <f t="shared" si="2"/>
        <v>0</v>
      </c>
      <c r="S168" s="150">
        <v>0</v>
      </c>
      <c r="T168" s="151">
        <f t="shared" si="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2" t="s">
        <v>171</v>
      </c>
      <c r="AT168" s="152" t="s">
        <v>117</v>
      </c>
      <c r="AU168" s="152" t="s">
        <v>115</v>
      </c>
      <c r="AY168" s="14" t="s">
        <v>114</v>
      </c>
      <c r="BE168" s="153">
        <f t="shared" si="4"/>
        <v>0</v>
      </c>
      <c r="BF168" s="153">
        <f t="shared" si="5"/>
        <v>0</v>
      </c>
      <c r="BG168" s="153">
        <f t="shared" si="6"/>
        <v>0</v>
      </c>
      <c r="BH168" s="153">
        <f t="shared" si="7"/>
        <v>0</v>
      </c>
      <c r="BI168" s="153">
        <f t="shared" si="8"/>
        <v>0</v>
      </c>
      <c r="BJ168" s="14" t="s">
        <v>115</v>
      </c>
      <c r="BK168" s="153">
        <f t="shared" si="9"/>
        <v>0</v>
      </c>
      <c r="BL168" s="14" t="s">
        <v>171</v>
      </c>
      <c r="BM168" s="152" t="s">
        <v>269</v>
      </c>
    </row>
    <row r="169" spans="1:65" s="2" customFormat="1" ht="33" customHeight="1">
      <c r="A169" s="26"/>
      <c r="B169" s="140"/>
      <c r="C169" s="141" t="s">
        <v>270</v>
      </c>
      <c r="D169" s="141" t="s">
        <v>117</v>
      </c>
      <c r="E169" s="142" t="s">
        <v>271</v>
      </c>
      <c r="F169" s="143" t="s">
        <v>272</v>
      </c>
      <c r="G169" s="144" t="s">
        <v>163</v>
      </c>
      <c r="H169" s="145">
        <v>2</v>
      </c>
      <c r="I169" s="146"/>
      <c r="J169" s="146">
        <f t="shared" si="0"/>
        <v>0</v>
      </c>
      <c r="K169" s="147"/>
      <c r="L169" s="27"/>
      <c r="M169" s="148" t="s">
        <v>1</v>
      </c>
      <c r="N169" s="149" t="s">
        <v>37</v>
      </c>
      <c r="O169" s="150">
        <v>0.3</v>
      </c>
      <c r="P169" s="150">
        <f t="shared" si="1"/>
        <v>0.6</v>
      </c>
      <c r="Q169" s="150">
        <v>0</v>
      </c>
      <c r="R169" s="150">
        <f t="shared" si="2"/>
        <v>0</v>
      </c>
      <c r="S169" s="150">
        <v>0</v>
      </c>
      <c r="T169" s="151">
        <f t="shared" si="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2" t="s">
        <v>171</v>
      </c>
      <c r="AT169" s="152" t="s">
        <v>117</v>
      </c>
      <c r="AU169" s="152" t="s">
        <v>115</v>
      </c>
      <c r="AY169" s="14" t="s">
        <v>114</v>
      </c>
      <c r="BE169" s="153">
        <f t="shared" si="4"/>
        <v>0</v>
      </c>
      <c r="BF169" s="153">
        <f t="shared" si="5"/>
        <v>0</v>
      </c>
      <c r="BG169" s="153">
        <f t="shared" si="6"/>
        <v>0</v>
      </c>
      <c r="BH169" s="153">
        <f t="shared" si="7"/>
        <v>0</v>
      </c>
      <c r="BI169" s="153">
        <f t="shared" si="8"/>
        <v>0</v>
      </c>
      <c r="BJ169" s="14" t="s">
        <v>115</v>
      </c>
      <c r="BK169" s="153">
        <f t="shared" si="9"/>
        <v>0</v>
      </c>
      <c r="BL169" s="14" t="s">
        <v>171</v>
      </c>
      <c r="BM169" s="152" t="s">
        <v>273</v>
      </c>
    </row>
    <row r="170" spans="1:65" s="2" customFormat="1" ht="24.15" customHeight="1">
      <c r="A170" s="26"/>
      <c r="B170" s="140"/>
      <c r="C170" s="154" t="s">
        <v>274</v>
      </c>
      <c r="D170" s="154" t="s">
        <v>123</v>
      </c>
      <c r="E170" s="155" t="s">
        <v>275</v>
      </c>
      <c r="F170" s="156" t="s">
        <v>276</v>
      </c>
      <c r="G170" s="157" t="s">
        <v>163</v>
      </c>
      <c r="H170" s="158">
        <v>2</v>
      </c>
      <c r="I170" s="159"/>
      <c r="J170" s="159">
        <f t="shared" si="0"/>
        <v>0</v>
      </c>
      <c r="K170" s="160"/>
      <c r="L170" s="161"/>
      <c r="M170" s="162" t="s">
        <v>1</v>
      </c>
      <c r="N170" s="163" t="s">
        <v>37</v>
      </c>
      <c r="O170" s="150">
        <v>0</v>
      </c>
      <c r="P170" s="150">
        <f t="shared" si="1"/>
        <v>0</v>
      </c>
      <c r="Q170" s="150">
        <v>1E-3</v>
      </c>
      <c r="R170" s="150">
        <f t="shared" si="2"/>
        <v>2E-3</v>
      </c>
      <c r="S170" s="150">
        <v>0</v>
      </c>
      <c r="T170" s="151">
        <f t="shared" si="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2" t="s">
        <v>176</v>
      </c>
      <c r="AT170" s="152" t="s">
        <v>123</v>
      </c>
      <c r="AU170" s="152" t="s">
        <v>115</v>
      </c>
      <c r="AY170" s="14" t="s">
        <v>114</v>
      </c>
      <c r="BE170" s="153">
        <f t="shared" si="4"/>
        <v>0</v>
      </c>
      <c r="BF170" s="153">
        <f t="shared" si="5"/>
        <v>0</v>
      </c>
      <c r="BG170" s="153">
        <f t="shared" si="6"/>
        <v>0</v>
      </c>
      <c r="BH170" s="153">
        <f t="shared" si="7"/>
        <v>0</v>
      </c>
      <c r="BI170" s="153">
        <f t="shared" si="8"/>
        <v>0</v>
      </c>
      <c r="BJ170" s="14" t="s">
        <v>115</v>
      </c>
      <c r="BK170" s="153">
        <f t="shared" si="9"/>
        <v>0</v>
      </c>
      <c r="BL170" s="14" t="s">
        <v>176</v>
      </c>
      <c r="BM170" s="152" t="s">
        <v>277</v>
      </c>
    </row>
    <row r="171" spans="1:65" s="2" customFormat="1" ht="24.15" customHeight="1">
      <c r="A171" s="26"/>
      <c r="B171" s="140"/>
      <c r="C171" s="141" t="s">
        <v>278</v>
      </c>
      <c r="D171" s="141" t="s">
        <v>117</v>
      </c>
      <c r="E171" s="142" t="s">
        <v>279</v>
      </c>
      <c r="F171" s="143" t="s">
        <v>280</v>
      </c>
      <c r="G171" s="144" t="s">
        <v>163</v>
      </c>
      <c r="H171" s="145">
        <v>6</v>
      </c>
      <c r="I171" s="146"/>
      <c r="J171" s="146">
        <f t="shared" si="0"/>
        <v>0</v>
      </c>
      <c r="K171" s="147"/>
      <c r="L171" s="27"/>
      <c r="M171" s="148" t="s">
        <v>1</v>
      </c>
      <c r="N171" s="149" t="s">
        <v>37</v>
      </c>
      <c r="O171" s="150">
        <v>0.437</v>
      </c>
      <c r="P171" s="150">
        <f t="shared" si="1"/>
        <v>2.6219999999999999</v>
      </c>
      <c r="Q171" s="150">
        <v>0</v>
      </c>
      <c r="R171" s="150">
        <f t="shared" si="2"/>
        <v>0</v>
      </c>
      <c r="S171" s="150">
        <v>0</v>
      </c>
      <c r="T171" s="151">
        <f t="shared" si="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2" t="s">
        <v>171</v>
      </c>
      <c r="AT171" s="152" t="s">
        <v>117</v>
      </c>
      <c r="AU171" s="152" t="s">
        <v>115</v>
      </c>
      <c r="AY171" s="14" t="s">
        <v>114</v>
      </c>
      <c r="BE171" s="153">
        <f t="shared" si="4"/>
        <v>0</v>
      </c>
      <c r="BF171" s="153">
        <f t="shared" si="5"/>
        <v>0</v>
      </c>
      <c r="BG171" s="153">
        <f t="shared" si="6"/>
        <v>0</v>
      </c>
      <c r="BH171" s="153">
        <f t="shared" si="7"/>
        <v>0</v>
      </c>
      <c r="BI171" s="153">
        <f t="shared" si="8"/>
        <v>0</v>
      </c>
      <c r="BJ171" s="14" t="s">
        <v>115</v>
      </c>
      <c r="BK171" s="153">
        <f t="shared" si="9"/>
        <v>0</v>
      </c>
      <c r="BL171" s="14" t="s">
        <v>171</v>
      </c>
      <c r="BM171" s="152" t="s">
        <v>281</v>
      </c>
    </row>
    <row r="172" spans="1:65" s="2" customFormat="1" ht="24.15" customHeight="1">
      <c r="A172" s="26"/>
      <c r="B172" s="140"/>
      <c r="C172" s="154" t="s">
        <v>282</v>
      </c>
      <c r="D172" s="154" t="s">
        <v>123</v>
      </c>
      <c r="E172" s="155" t="s">
        <v>283</v>
      </c>
      <c r="F172" s="156" t="s">
        <v>284</v>
      </c>
      <c r="G172" s="157" t="s">
        <v>163</v>
      </c>
      <c r="H172" s="158">
        <v>6</v>
      </c>
      <c r="I172" s="159"/>
      <c r="J172" s="159">
        <f t="shared" si="0"/>
        <v>0</v>
      </c>
      <c r="K172" s="160"/>
      <c r="L172" s="161"/>
      <c r="M172" s="162" t="s">
        <v>1</v>
      </c>
      <c r="N172" s="163" t="s">
        <v>37</v>
      </c>
      <c r="O172" s="150">
        <v>0</v>
      </c>
      <c r="P172" s="150">
        <f t="shared" si="1"/>
        <v>0</v>
      </c>
      <c r="Q172" s="150">
        <v>1E-4</v>
      </c>
      <c r="R172" s="150">
        <f t="shared" si="2"/>
        <v>6.0000000000000006E-4</v>
      </c>
      <c r="S172" s="150">
        <v>0</v>
      </c>
      <c r="T172" s="151">
        <f t="shared" si="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2" t="s">
        <v>176</v>
      </c>
      <c r="AT172" s="152" t="s">
        <v>123</v>
      </c>
      <c r="AU172" s="152" t="s">
        <v>115</v>
      </c>
      <c r="AY172" s="14" t="s">
        <v>114</v>
      </c>
      <c r="BE172" s="153">
        <f t="shared" si="4"/>
        <v>0</v>
      </c>
      <c r="BF172" s="153">
        <f t="shared" si="5"/>
        <v>0</v>
      </c>
      <c r="BG172" s="153">
        <f t="shared" si="6"/>
        <v>0</v>
      </c>
      <c r="BH172" s="153">
        <f t="shared" si="7"/>
        <v>0</v>
      </c>
      <c r="BI172" s="153">
        <f t="shared" si="8"/>
        <v>0</v>
      </c>
      <c r="BJ172" s="14" t="s">
        <v>115</v>
      </c>
      <c r="BK172" s="153">
        <f t="shared" si="9"/>
        <v>0</v>
      </c>
      <c r="BL172" s="14" t="s">
        <v>176</v>
      </c>
      <c r="BM172" s="152" t="s">
        <v>285</v>
      </c>
    </row>
    <row r="173" spans="1:65" s="2" customFormat="1" ht="24.15" customHeight="1">
      <c r="A173" s="26"/>
      <c r="B173" s="140"/>
      <c r="C173" s="141" t="s">
        <v>286</v>
      </c>
      <c r="D173" s="141" t="s">
        <v>117</v>
      </c>
      <c r="E173" s="142" t="s">
        <v>287</v>
      </c>
      <c r="F173" s="143" t="s">
        <v>288</v>
      </c>
      <c r="G173" s="144" t="s">
        <v>163</v>
      </c>
      <c r="H173" s="145">
        <v>1</v>
      </c>
      <c r="I173" s="146"/>
      <c r="J173" s="146">
        <f t="shared" si="0"/>
        <v>0</v>
      </c>
      <c r="K173" s="147"/>
      <c r="L173" s="27"/>
      <c r="M173" s="148" t="s">
        <v>1</v>
      </c>
      <c r="N173" s="149" t="s">
        <v>37</v>
      </c>
      <c r="O173" s="150">
        <v>0.31</v>
      </c>
      <c r="P173" s="150">
        <f t="shared" si="1"/>
        <v>0.31</v>
      </c>
      <c r="Q173" s="150">
        <v>0</v>
      </c>
      <c r="R173" s="150">
        <f t="shared" si="2"/>
        <v>0</v>
      </c>
      <c r="S173" s="150">
        <v>0</v>
      </c>
      <c r="T173" s="151">
        <f t="shared" si="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2" t="s">
        <v>171</v>
      </c>
      <c r="AT173" s="152" t="s">
        <v>117</v>
      </c>
      <c r="AU173" s="152" t="s">
        <v>115</v>
      </c>
      <c r="AY173" s="14" t="s">
        <v>114</v>
      </c>
      <c r="BE173" s="153">
        <f t="shared" si="4"/>
        <v>0</v>
      </c>
      <c r="BF173" s="153">
        <f t="shared" si="5"/>
        <v>0</v>
      </c>
      <c r="BG173" s="153">
        <f t="shared" si="6"/>
        <v>0</v>
      </c>
      <c r="BH173" s="153">
        <f t="shared" si="7"/>
        <v>0</v>
      </c>
      <c r="BI173" s="153">
        <f t="shared" si="8"/>
        <v>0</v>
      </c>
      <c r="BJ173" s="14" t="s">
        <v>115</v>
      </c>
      <c r="BK173" s="153">
        <f t="shared" si="9"/>
        <v>0</v>
      </c>
      <c r="BL173" s="14" t="s">
        <v>171</v>
      </c>
      <c r="BM173" s="152" t="s">
        <v>289</v>
      </c>
    </row>
    <row r="174" spans="1:65" s="2" customFormat="1" ht="24.15" customHeight="1">
      <c r="A174" s="26"/>
      <c r="B174" s="140"/>
      <c r="C174" s="154" t="s">
        <v>290</v>
      </c>
      <c r="D174" s="154" t="s">
        <v>123</v>
      </c>
      <c r="E174" s="155" t="s">
        <v>291</v>
      </c>
      <c r="F174" s="156" t="s">
        <v>292</v>
      </c>
      <c r="G174" s="157" t="s">
        <v>163</v>
      </c>
      <c r="H174" s="158">
        <v>1</v>
      </c>
      <c r="I174" s="159"/>
      <c r="J174" s="159">
        <f t="shared" si="0"/>
        <v>0</v>
      </c>
      <c r="K174" s="160"/>
      <c r="L174" s="161"/>
      <c r="M174" s="162" t="s">
        <v>1</v>
      </c>
      <c r="N174" s="163" t="s">
        <v>37</v>
      </c>
      <c r="O174" s="150">
        <v>0</v>
      </c>
      <c r="P174" s="150">
        <f t="shared" si="1"/>
        <v>0</v>
      </c>
      <c r="Q174" s="150">
        <v>1.9000000000000001E-4</v>
      </c>
      <c r="R174" s="150">
        <f t="shared" si="2"/>
        <v>1.9000000000000001E-4</v>
      </c>
      <c r="S174" s="150">
        <v>0</v>
      </c>
      <c r="T174" s="151">
        <f t="shared" si="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2" t="s">
        <v>176</v>
      </c>
      <c r="AT174" s="152" t="s">
        <v>123</v>
      </c>
      <c r="AU174" s="152" t="s">
        <v>115</v>
      </c>
      <c r="AY174" s="14" t="s">
        <v>114</v>
      </c>
      <c r="BE174" s="153">
        <f t="shared" si="4"/>
        <v>0</v>
      </c>
      <c r="BF174" s="153">
        <f t="shared" si="5"/>
        <v>0</v>
      </c>
      <c r="BG174" s="153">
        <f t="shared" si="6"/>
        <v>0</v>
      </c>
      <c r="BH174" s="153">
        <f t="shared" si="7"/>
        <v>0</v>
      </c>
      <c r="BI174" s="153">
        <f t="shared" si="8"/>
        <v>0</v>
      </c>
      <c r="BJ174" s="14" t="s">
        <v>115</v>
      </c>
      <c r="BK174" s="153">
        <f t="shared" si="9"/>
        <v>0</v>
      </c>
      <c r="BL174" s="14" t="s">
        <v>176</v>
      </c>
      <c r="BM174" s="152" t="s">
        <v>293</v>
      </c>
    </row>
    <row r="175" spans="1:65" s="2" customFormat="1" ht="21.75" customHeight="1">
      <c r="A175" s="26"/>
      <c r="B175" s="140"/>
      <c r="C175" s="154" t="s">
        <v>294</v>
      </c>
      <c r="D175" s="154" t="s">
        <v>123</v>
      </c>
      <c r="E175" s="155" t="s">
        <v>295</v>
      </c>
      <c r="F175" s="156" t="s">
        <v>296</v>
      </c>
      <c r="G175" s="157" t="s">
        <v>163</v>
      </c>
      <c r="H175" s="158">
        <v>3</v>
      </c>
      <c r="I175" s="159"/>
      <c r="J175" s="159">
        <f t="shared" si="0"/>
        <v>0</v>
      </c>
      <c r="K175" s="160"/>
      <c r="L175" s="161"/>
      <c r="M175" s="162" t="s">
        <v>1</v>
      </c>
      <c r="N175" s="163" t="s">
        <v>37</v>
      </c>
      <c r="O175" s="150">
        <v>0</v>
      </c>
      <c r="P175" s="150">
        <f t="shared" si="1"/>
        <v>0</v>
      </c>
      <c r="Q175" s="150">
        <v>1.0000000000000001E-5</v>
      </c>
      <c r="R175" s="150">
        <f t="shared" si="2"/>
        <v>3.0000000000000004E-5</v>
      </c>
      <c r="S175" s="150">
        <v>0</v>
      </c>
      <c r="T175" s="151">
        <f t="shared" si="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2" t="s">
        <v>176</v>
      </c>
      <c r="AT175" s="152" t="s">
        <v>123</v>
      </c>
      <c r="AU175" s="152" t="s">
        <v>115</v>
      </c>
      <c r="AY175" s="14" t="s">
        <v>114</v>
      </c>
      <c r="BE175" s="153">
        <f t="shared" si="4"/>
        <v>0</v>
      </c>
      <c r="BF175" s="153">
        <f t="shared" si="5"/>
        <v>0</v>
      </c>
      <c r="BG175" s="153">
        <f t="shared" si="6"/>
        <v>0</v>
      </c>
      <c r="BH175" s="153">
        <f t="shared" si="7"/>
        <v>0</v>
      </c>
      <c r="BI175" s="153">
        <f t="shared" si="8"/>
        <v>0</v>
      </c>
      <c r="BJ175" s="14" t="s">
        <v>115</v>
      </c>
      <c r="BK175" s="153">
        <f t="shared" si="9"/>
        <v>0</v>
      </c>
      <c r="BL175" s="14" t="s">
        <v>176</v>
      </c>
      <c r="BM175" s="152" t="s">
        <v>297</v>
      </c>
    </row>
    <row r="176" spans="1:65" s="2" customFormat="1" ht="16.5" customHeight="1">
      <c r="A176" s="26"/>
      <c r="B176" s="140"/>
      <c r="C176" s="141" t="s">
        <v>298</v>
      </c>
      <c r="D176" s="141" t="s">
        <v>117</v>
      </c>
      <c r="E176" s="142" t="s">
        <v>299</v>
      </c>
      <c r="F176" s="143" t="s">
        <v>300</v>
      </c>
      <c r="G176" s="144" t="s">
        <v>163</v>
      </c>
      <c r="H176" s="145">
        <v>2</v>
      </c>
      <c r="I176" s="146"/>
      <c r="J176" s="146">
        <f t="shared" ref="J176:J207" si="10">ROUND(I176*H176,2)</f>
        <v>0</v>
      </c>
      <c r="K176" s="147"/>
      <c r="L176" s="27"/>
      <c r="M176" s="148" t="s">
        <v>1</v>
      </c>
      <c r="N176" s="149" t="s">
        <v>37</v>
      </c>
      <c r="O176" s="150">
        <v>0.35</v>
      </c>
      <c r="P176" s="150">
        <f t="shared" ref="P176:P207" si="11">O176*H176</f>
        <v>0.7</v>
      </c>
      <c r="Q176" s="150">
        <v>0</v>
      </c>
      <c r="R176" s="150">
        <f t="shared" ref="R176:R207" si="12">Q176*H176</f>
        <v>0</v>
      </c>
      <c r="S176" s="150">
        <v>0</v>
      </c>
      <c r="T176" s="151">
        <f t="shared" ref="T176:T207" si="13"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2" t="s">
        <v>171</v>
      </c>
      <c r="AT176" s="152" t="s">
        <v>117</v>
      </c>
      <c r="AU176" s="152" t="s">
        <v>115</v>
      </c>
      <c r="AY176" s="14" t="s">
        <v>114</v>
      </c>
      <c r="BE176" s="153">
        <f t="shared" ref="BE176:BE207" si="14">IF(N176="základná",J176,0)</f>
        <v>0</v>
      </c>
      <c r="BF176" s="153">
        <f t="shared" ref="BF176:BF207" si="15">IF(N176="znížená",J176,0)</f>
        <v>0</v>
      </c>
      <c r="BG176" s="153">
        <f t="shared" ref="BG176:BG207" si="16">IF(N176="zákl. prenesená",J176,0)</f>
        <v>0</v>
      </c>
      <c r="BH176" s="153">
        <f t="shared" ref="BH176:BH207" si="17">IF(N176="zníž. prenesená",J176,0)</f>
        <v>0</v>
      </c>
      <c r="BI176" s="153">
        <f t="shared" ref="BI176:BI207" si="18">IF(N176="nulová",J176,0)</f>
        <v>0</v>
      </c>
      <c r="BJ176" s="14" t="s">
        <v>115</v>
      </c>
      <c r="BK176" s="153">
        <f t="shared" ref="BK176:BK207" si="19">ROUND(I176*H176,2)</f>
        <v>0</v>
      </c>
      <c r="BL176" s="14" t="s">
        <v>171</v>
      </c>
      <c r="BM176" s="152" t="s">
        <v>301</v>
      </c>
    </row>
    <row r="177" spans="1:65" s="2" customFormat="1" ht="21.75" customHeight="1">
      <c r="A177" s="26"/>
      <c r="B177" s="140"/>
      <c r="C177" s="154" t="s">
        <v>302</v>
      </c>
      <c r="D177" s="154" t="s">
        <v>123</v>
      </c>
      <c r="E177" s="155" t="s">
        <v>303</v>
      </c>
      <c r="F177" s="156" t="s">
        <v>304</v>
      </c>
      <c r="G177" s="157" t="s">
        <v>163</v>
      </c>
      <c r="H177" s="158">
        <v>2</v>
      </c>
      <c r="I177" s="159"/>
      <c r="J177" s="159">
        <f t="shared" si="10"/>
        <v>0</v>
      </c>
      <c r="K177" s="160"/>
      <c r="L177" s="161"/>
      <c r="M177" s="162" t="s">
        <v>1</v>
      </c>
      <c r="N177" s="163" t="s">
        <v>37</v>
      </c>
      <c r="O177" s="150">
        <v>0</v>
      </c>
      <c r="P177" s="150">
        <f t="shared" si="11"/>
        <v>0</v>
      </c>
      <c r="Q177" s="150">
        <v>4.2999999999999999E-4</v>
      </c>
      <c r="R177" s="150">
        <f t="shared" si="12"/>
        <v>8.5999999999999998E-4</v>
      </c>
      <c r="S177" s="150">
        <v>0</v>
      </c>
      <c r="T177" s="151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2" t="s">
        <v>176</v>
      </c>
      <c r="AT177" s="152" t="s">
        <v>123</v>
      </c>
      <c r="AU177" s="152" t="s">
        <v>115</v>
      </c>
      <c r="AY177" s="14" t="s">
        <v>114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4" t="s">
        <v>115</v>
      </c>
      <c r="BK177" s="153">
        <f t="shared" si="19"/>
        <v>0</v>
      </c>
      <c r="BL177" s="14" t="s">
        <v>176</v>
      </c>
      <c r="BM177" s="152" t="s">
        <v>305</v>
      </c>
    </row>
    <row r="178" spans="1:65" s="2" customFormat="1" ht="16.5" customHeight="1">
      <c r="A178" s="26"/>
      <c r="B178" s="140"/>
      <c r="C178" s="141" t="s">
        <v>306</v>
      </c>
      <c r="D178" s="141" t="s">
        <v>117</v>
      </c>
      <c r="E178" s="142" t="s">
        <v>307</v>
      </c>
      <c r="F178" s="143" t="s">
        <v>308</v>
      </c>
      <c r="G178" s="144" t="s">
        <v>163</v>
      </c>
      <c r="H178" s="145">
        <v>1</v>
      </c>
      <c r="I178" s="146"/>
      <c r="J178" s="146">
        <f t="shared" si="10"/>
        <v>0</v>
      </c>
      <c r="K178" s="147"/>
      <c r="L178" s="27"/>
      <c r="M178" s="148" t="s">
        <v>1</v>
      </c>
      <c r="N178" s="149" t="s">
        <v>37</v>
      </c>
      <c r="O178" s="150">
        <v>0.48</v>
      </c>
      <c r="P178" s="150">
        <f t="shared" si="11"/>
        <v>0.48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2" t="s">
        <v>171</v>
      </c>
      <c r="AT178" s="152" t="s">
        <v>117</v>
      </c>
      <c r="AU178" s="152" t="s">
        <v>115</v>
      </c>
      <c r="AY178" s="14" t="s">
        <v>114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4" t="s">
        <v>115</v>
      </c>
      <c r="BK178" s="153">
        <f t="shared" si="19"/>
        <v>0</v>
      </c>
      <c r="BL178" s="14" t="s">
        <v>171</v>
      </c>
      <c r="BM178" s="152" t="s">
        <v>309</v>
      </c>
    </row>
    <row r="179" spans="1:65" s="2" customFormat="1" ht="24.15" customHeight="1">
      <c r="A179" s="26"/>
      <c r="B179" s="140"/>
      <c r="C179" s="154" t="s">
        <v>310</v>
      </c>
      <c r="D179" s="154" t="s">
        <v>123</v>
      </c>
      <c r="E179" s="155" t="s">
        <v>311</v>
      </c>
      <c r="F179" s="156" t="s">
        <v>312</v>
      </c>
      <c r="G179" s="157" t="s">
        <v>163</v>
      </c>
      <c r="H179" s="158">
        <v>1</v>
      </c>
      <c r="I179" s="159"/>
      <c r="J179" s="159">
        <f t="shared" si="10"/>
        <v>0</v>
      </c>
      <c r="K179" s="160"/>
      <c r="L179" s="161"/>
      <c r="M179" s="162" t="s">
        <v>1</v>
      </c>
      <c r="N179" s="163" t="s">
        <v>37</v>
      </c>
      <c r="O179" s="150">
        <v>0</v>
      </c>
      <c r="P179" s="150">
        <f t="shared" si="11"/>
        <v>0</v>
      </c>
      <c r="Q179" s="150">
        <v>2.5000000000000001E-4</v>
      </c>
      <c r="R179" s="150">
        <f t="shared" si="12"/>
        <v>2.5000000000000001E-4</v>
      </c>
      <c r="S179" s="150">
        <v>0</v>
      </c>
      <c r="T179" s="151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2" t="s">
        <v>176</v>
      </c>
      <c r="AT179" s="152" t="s">
        <v>123</v>
      </c>
      <c r="AU179" s="152" t="s">
        <v>115</v>
      </c>
      <c r="AY179" s="14" t="s">
        <v>114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4" t="s">
        <v>115</v>
      </c>
      <c r="BK179" s="153">
        <f t="shared" si="19"/>
        <v>0</v>
      </c>
      <c r="BL179" s="14" t="s">
        <v>176</v>
      </c>
      <c r="BM179" s="152" t="s">
        <v>313</v>
      </c>
    </row>
    <row r="180" spans="1:65" s="2" customFormat="1" ht="16.5" customHeight="1">
      <c r="A180" s="26"/>
      <c r="B180" s="140"/>
      <c r="C180" s="141" t="s">
        <v>314</v>
      </c>
      <c r="D180" s="141" t="s">
        <v>117</v>
      </c>
      <c r="E180" s="142" t="s">
        <v>315</v>
      </c>
      <c r="F180" s="143" t="s">
        <v>316</v>
      </c>
      <c r="G180" s="144" t="s">
        <v>163</v>
      </c>
      <c r="H180" s="145">
        <v>1</v>
      </c>
      <c r="I180" s="146"/>
      <c r="J180" s="146">
        <f t="shared" si="10"/>
        <v>0</v>
      </c>
      <c r="K180" s="147"/>
      <c r="L180" s="27"/>
      <c r="M180" s="148" t="s">
        <v>1</v>
      </c>
      <c r="N180" s="149" t="s">
        <v>37</v>
      </c>
      <c r="O180" s="150">
        <v>0.87</v>
      </c>
      <c r="P180" s="150">
        <f t="shared" si="11"/>
        <v>0.87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2" t="s">
        <v>171</v>
      </c>
      <c r="AT180" s="152" t="s">
        <v>117</v>
      </c>
      <c r="AU180" s="152" t="s">
        <v>115</v>
      </c>
      <c r="AY180" s="14" t="s">
        <v>114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4" t="s">
        <v>115</v>
      </c>
      <c r="BK180" s="153">
        <f t="shared" si="19"/>
        <v>0</v>
      </c>
      <c r="BL180" s="14" t="s">
        <v>171</v>
      </c>
      <c r="BM180" s="152" t="s">
        <v>317</v>
      </c>
    </row>
    <row r="181" spans="1:65" s="2" customFormat="1" ht="49.05" customHeight="1">
      <c r="A181" s="26"/>
      <c r="B181" s="140"/>
      <c r="C181" s="154" t="s">
        <v>318</v>
      </c>
      <c r="D181" s="154" t="s">
        <v>123</v>
      </c>
      <c r="E181" s="155" t="s">
        <v>319</v>
      </c>
      <c r="F181" s="156" t="s">
        <v>320</v>
      </c>
      <c r="G181" s="157" t="s">
        <v>163</v>
      </c>
      <c r="H181" s="158">
        <v>1</v>
      </c>
      <c r="I181" s="159"/>
      <c r="J181" s="159">
        <f t="shared" si="10"/>
        <v>0</v>
      </c>
      <c r="K181" s="160"/>
      <c r="L181" s="161"/>
      <c r="M181" s="162" t="s">
        <v>1</v>
      </c>
      <c r="N181" s="163" t="s">
        <v>37</v>
      </c>
      <c r="O181" s="150">
        <v>0</v>
      </c>
      <c r="P181" s="150">
        <f t="shared" si="11"/>
        <v>0</v>
      </c>
      <c r="Q181" s="150">
        <v>2.5000000000000001E-4</v>
      </c>
      <c r="R181" s="150">
        <f t="shared" si="12"/>
        <v>2.5000000000000001E-4</v>
      </c>
      <c r="S181" s="150">
        <v>0</v>
      </c>
      <c r="T181" s="151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2" t="s">
        <v>176</v>
      </c>
      <c r="AT181" s="152" t="s">
        <v>123</v>
      </c>
      <c r="AU181" s="152" t="s">
        <v>115</v>
      </c>
      <c r="AY181" s="14" t="s">
        <v>114</v>
      </c>
      <c r="BE181" s="153">
        <f t="shared" si="14"/>
        <v>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4" t="s">
        <v>115</v>
      </c>
      <c r="BK181" s="153">
        <f t="shared" si="19"/>
        <v>0</v>
      </c>
      <c r="BL181" s="14" t="s">
        <v>176</v>
      </c>
      <c r="BM181" s="152" t="s">
        <v>321</v>
      </c>
    </row>
    <row r="182" spans="1:65" s="2" customFormat="1" ht="49.05" customHeight="1">
      <c r="A182" s="26"/>
      <c r="B182" s="140"/>
      <c r="C182" s="154" t="s">
        <v>322</v>
      </c>
      <c r="D182" s="154" t="s">
        <v>123</v>
      </c>
      <c r="E182" s="155" t="s">
        <v>323</v>
      </c>
      <c r="F182" s="156" t="s">
        <v>324</v>
      </c>
      <c r="G182" s="157" t="s">
        <v>163</v>
      </c>
      <c r="H182" s="158">
        <v>1</v>
      </c>
      <c r="I182" s="159"/>
      <c r="J182" s="159">
        <f t="shared" si="10"/>
        <v>0</v>
      </c>
      <c r="K182" s="160"/>
      <c r="L182" s="161"/>
      <c r="M182" s="162" t="s">
        <v>1</v>
      </c>
      <c r="N182" s="163" t="s">
        <v>37</v>
      </c>
      <c r="O182" s="150">
        <v>0</v>
      </c>
      <c r="P182" s="150">
        <f t="shared" si="11"/>
        <v>0</v>
      </c>
      <c r="Q182" s="150">
        <v>2.5000000000000001E-4</v>
      </c>
      <c r="R182" s="150">
        <f t="shared" si="12"/>
        <v>2.5000000000000001E-4</v>
      </c>
      <c r="S182" s="150">
        <v>0</v>
      </c>
      <c r="T182" s="151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2" t="s">
        <v>176</v>
      </c>
      <c r="AT182" s="152" t="s">
        <v>123</v>
      </c>
      <c r="AU182" s="152" t="s">
        <v>115</v>
      </c>
      <c r="AY182" s="14" t="s">
        <v>114</v>
      </c>
      <c r="BE182" s="153">
        <f t="shared" si="14"/>
        <v>0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4" t="s">
        <v>115</v>
      </c>
      <c r="BK182" s="153">
        <f t="shared" si="19"/>
        <v>0</v>
      </c>
      <c r="BL182" s="14" t="s">
        <v>176</v>
      </c>
      <c r="BM182" s="152" t="s">
        <v>325</v>
      </c>
    </row>
    <row r="183" spans="1:65" s="2" customFormat="1" ht="16.5" customHeight="1">
      <c r="A183" s="26"/>
      <c r="B183" s="140"/>
      <c r="C183" s="141" t="s">
        <v>326</v>
      </c>
      <c r="D183" s="141" t="s">
        <v>117</v>
      </c>
      <c r="E183" s="142" t="s">
        <v>327</v>
      </c>
      <c r="F183" s="143" t="s">
        <v>328</v>
      </c>
      <c r="G183" s="144" t="s">
        <v>163</v>
      </c>
      <c r="H183" s="145">
        <v>1</v>
      </c>
      <c r="I183" s="146"/>
      <c r="J183" s="146">
        <f t="shared" si="10"/>
        <v>0</v>
      </c>
      <c r="K183" s="147"/>
      <c r="L183" s="27"/>
      <c r="M183" s="148" t="s">
        <v>1</v>
      </c>
      <c r="N183" s="149" t="s">
        <v>37</v>
      </c>
      <c r="O183" s="150">
        <v>1.7</v>
      </c>
      <c r="P183" s="150">
        <f t="shared" si="11"/>
        <v>1.7</v>
      </c>
      <c r="Q183" s="150">
        <v>0</v>
      </c>
      <c r="R183" s="150">
        <f t="shared" si="12"/>
        <v>0</v>
      </c>
      <c r="S183" s="150">
        <v>0</v>
      </c>
      <c r="T183" s="151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2" t="s">
        <v>171</v>
      </c>
      <c r="AT183" s="152" t="s">
        <v>117</v>
      </c>
      <c r="AU183" s="152" t="s">
        <v>115</v>
      </c>
      <c r="AY183" s="14" t="s">
        <v>114</v>
      </c>
      <c r="BE183" s="153">
        <f t="shared" si="14"/>
        <v>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4" t="s">
        <v>115</v>
      </c>
      <c r="BK183" s="153">
        <f t="shared" si="19"/>
        <v>0</v>
      </c>
      <c r="BL183" s="14" t="s">
        <v>171</v>
      </c>
      <c r="BM183" s="152" t="s">
        <v>329</v>
      </c>
    </row>
    <row r="184" spans="1:65" s="2" customFormat="1" ht="62.7" customHeight="1">
      <c r="A184" s="26"/>
      <c r="B184" s="140"/>
      <c r="C184" s="154" t="s">
        <v>330</v>
      </c>
      <c r="D184" s="154" t="s">
        <v>123</v>
      </c>
      <c r="E184" s="155" t="s">
        <v>331</v>
      </c>
      <c r="F184" s="156" t="s">
        <v>332</v>
      </c>
      <c r="G184" s="157" t="s">
        <v>163</v>
      </c>
      <c r="H184" s="158">
        <v>1</v>
      </c>
      <c r="I184" s="159"/>
      <c r="J184" s="159">
        <f t="shared" si="10"/>
        <v>0</v>
      </c>
      <c r="K184" s="160"/>
      <c r="L184" s="161"/>
      <c r="M184" s="162" t="s">
        <v>1</v>
      </c>
      <c r="N184" s="163" t="s">
        <v>37</v>
      </c>
      <c r="O184" s="150">
        <v>0</v>
      </c>
      <c r="P184" s="150">
        <f t="shared" si="11"/>
        <v>0</v>
      </c>
      <c r="Q184" s="150">
        <v>2.5000000000000001E-4</v>
      </c>
      <c r="R184" s="150">
        <f t="shared" si="12"/>
        <v>2.5000000000000001E-4</v>
      </c>
      <c r="S184" s="150">
        <v>0</v>
      </c>
      <c r="T184" s="151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2" t="s">
        <v>176</v>
      </c>
      <c r="AT184" s="152" t="s">
        <v>123</v>
      </c>
      <c r="AU184" s="152" t="s">
        <v>115</v>
      </c>
      <c r="AY184" s="14" t="s">
        <v>114</v>
      </c>
      <c r="BE184" s="153">
        <f t="shared" si="14"/>
        <v>0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4" t="s">
        <v>115</v>
      </c>
      <c r="BK184" s="153">
        <f t="shared" si="19"/>
        <v>0</v>
      </c>
      <c r="BL184" s="14" t="s">
        <v>176</v>
      </c>
      <c r="BM184" s="152" t="s">
        <v>333</v>
      </c>
    </row>
    <row r="185" spans="1:65" s="2" customFormat="1" ht="16.5" customHeight="1">
      <c r="A185" s="26"/>
      <c r="B185" s="140"/>
      <c r="C185" s="141" t="s">
        <v>334</v>
      </c>
      <c r="D185" s="141" t="s">
        <v>117</v>
      </c>
      <c r="E185" s="142" t="s">
        <v>335</v>
      </c>
      <c r="F185" s="143" t="s">
        <v>336</v>
      </c>
      <c r="G185" s="144" t="s">
        <v>163</v>
      </c>
      <c r="H185" s="145">
        <v>1</v>
      </c>
      <c r="I185" s="146"/>
      <c r="J185" s="146">
        <f t="shared" si="10"/>
        <v>0</v>
      </c>
      <c r="K185" s="147"/>
      <c r="L185" s="27"/>
      <c r="M185" s="148" t="s">
        <v>1</v>
      </c>
      <c r="N185" s="149" t="s">
        <v>37</v>
      </c>
      <c r="O185" s="150">
        <v>1.1200000000000001</v>
      </c>
      <c r="P185" s="150">
        <f t="shared" si="11"/>
        <v>1.1200000000000001</v>
      </c>
      <c r="Q185" s="150">
        <v>0</v>
      </c>
      <c r="R185" s="150">
        <f t="shared" si="12"/>
        <v>0</v>
      </c>
      <c r="S185" s="150">
        <v>0</v>
      </c>
      <c r="T185" s="151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2" t="s">
        <v>171</v>
      </c>
      <c r="AT185" s="152" t="s">
        <v>117</v>
      </c>
      <c r="AU185" s="152" t="s">
        <v>115</v>
      </c>
      <c r="AY185" s="14" t="s">
        <v>114</v>
      </c>
      <c r="BE185" s="153">
        <f t="shared" si="14"/>
        <v>0</v>
      </c>
      <c r="BF185" s="153">
        <f t="shared" si="15"/>
        <v>0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4" t="s">
        <v>115</v>
      </c>
      <c r="BK185" s="153">
        <f t="shared" si="19"/>
        <v>0</v>
      </c>
      <c r="BL185" s="14" t="s">
        <v>171</v>
      </c>
      <c r="BM185" s="152" t="s">
        <v>337</v>
      </c>
    </row>
    <row r="186" spans="1:65" s="2" customFormat="1" ht="49.05" customHeight="1">
      <c r="A186" s="26"/>
      <c r="B186" s="140"/>
      <c r="C186" s="154" t="s">
        <v>338</v>
      </c>
      <c r="D186" s="154" t="s">
        <v>123</v>
      </c>
      <c r="E186" s="155" t="s">
        <v>339</v>
      </c>
      <c r="F186" s="156" t="s">
        <v>340</v>
      </c>
      <c r="G186" s="157" t="s">
        <v>163</v>
      </c>
      <c r="H186" s="158">
        <v>1</v>
      </c>
      <c r="I186" s="159"/>
      <c r="J186" s="159">
        <f t="shared" si="10"/>
        <v>0</v>
      </c>
      <c r="K186" s="160"/>
      <c r="L186" s="161"/>
      <c r="M186" s="162" t="s">
        <v>1</v>
      </c>
      <c r="N186" s="163" t="s">
        <v>37</v>
      </c>
      <c r="O186" s="150">
        <v>0</v>
      </c>
      <c r="P186" s="150">
        <f t="shared" si="11"/>
        <v>0</v>
      </c>
      <c r="Q186" s="150">
        <v>1.6E-2</v>
      </c>
      <c r="R186" s="150">
        <f t="shared" si="12"/>
        <v>1.6E-2</v>
      </c>
      <c r="S186" s="150">
        <v>0</v>
      </c>
      <c r="T186" s="151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2" t="s">
        <v>176</v>
      </c>
      <c r="AT186" s="152" t="s">
        <v>123</v>
      </c>
      <c r="AU186" s="152" t="s">
        <v>115</v>
      </c>
      <c r="AY186" s="14" t="s">
        <v>114</v>
      </c>
      <c r="BE186" s="153">
        <f t="shared" si="14"/>
        <v>0</v>
      </c>
      <c r="BF186" s="153">
        <f t="shared" si="15"/>
        <v>0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4" t="s">
        <v>115</v>
      </c>
      <c r="BK186" s="153">
        <f t="shared" si="19"/>
        <v>0</v>
      </c>
      <c r="BL186" s="14" t="s">
        <v>176</v>
      </c>
      <c r="BM186" s="152" t="s">
        <v>341</v>
      </c>
    </row>
    <row r="187" spans="1:65" s="2" customFormat="1" ht="24.15" customHeight="1">
      <c r="A187" s="26"/>
      <c r="B187" s="140"/>
      <c r="C187" s="141" t="s">
        <v>342</v>
      </c>
      <c r="D187" s="141" t="s">
        <v>117</v>
      </c>
      <c r="E187" s="142" t="s">
        <v>343</v>
      </c>
      <c r="F187" s="143" t="s">
        <v>344</v>
      </c>
      <c r="G187" s="144" t="s">
        <v>163</v>
      </c>
      <c r="H187" s="145">
        <v>1</v>
      </c>
      <c r="I187" s="146"/>
      <c r="J187" s="146">
        <f t="shared" si="10"/>
        <v>0</v>
      </c>
      <c r="K187" s="147"/>
      <c r="L187" s="27"/>
      <c r="M187" s="148" t="s">
        <v>1</v>
      </c>
      <c r="N187" s="149" t="s">
        <v>37</v>
      </c>
      <c r="O187" s="150">
        <v>2.12</v>
      </c>
      <c r="P187" s="150">
        <f t="shared" si="11"/>
        <v>2.12</v>
      </c>
      <c r="Q187" s="150">
        <v>0</v>
      </c>
      <c r="R187" s="150">
        <f t="shared" si="12"/>
        <v>0</v>
      </c>
      <c r="S187" s="150">
        <v>0</v>
      </c>
      <c r="T187" s="151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2" t="s">
        <v>171</v>
      </c>
      <c r="AT187" s="152" t="s">
        <v>117</v>
      </c>
      <c r="AU187" s="152" t="s">
        <v>115</v>
      </c>
      <c r="AY187" s="14" t="s">
        <v>114</v>
      </c>
      <c r="BE187" s="153">
        <f t="shared" si="14"/>
        <v>0</v>
      </c>
      <c r="BF187" s="153">
        <f t="shared" si="15"/>
        <v>0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4" t="s">
        <v>115</v>
      </c>
      <c r="BK187" s="153">
        <f t="shared" si="19"/>
        <v>0</v>
      </c>
      <c r="BL187" s="14" t="s">
        <v>171</v>
      </c>
      <c r="BM187" s="152" t="s">
        <v>345</v>
      </c>
    </row>
    <row r="188" spans="1:65" s="2" customFormat="1" ht="62.7" customHeight="1">
      <c r="A188" s="26"/>
      <c r="B188" s="140"/>
      <c r="C188" s="154" t="s">
        <v>346</v>
      </c>
      <c r="D188" s="154" t="s">
        <v>123</v>
      </c>
      <c r="E188" s="155" t="s">
        <v>347</v>
      </c>
      <c r="F188" s="156" t="s">
        <v>348</v>
      </c>
      <c r="G188" s="157" t="s">
        <v>163</v>
      </c>
      <c r="H188" s="158">
        <v>1</v>
      </c>
      <c r="I188" s="159"/>
      <c r="J188" s="159">
        <f t="shared" si="10"/>
        <v>0</v>
      </c>
      <c r="K188" s="160"/>
      <c r="L188" s="161"/>
      <c r="M188" s="162" t="s">
        <v>1</v>
      </c>
      <c r="N188" s="163" t="s">
        <v>37</v>
      </c>
      <c r="O188" s="150">
        <v>0</v>
      </c>
      <c r="P188" s="150">
        <f t="shared" si="11"/>
        <v>0</v>
      </c>
      <c r="Q188" s="150">
        <v>3.5900000000000001E-2</v>
      </c>
      <c r="R188" s="150">
        <f t="shared" si="12"/>
        <v>3.5900000000000001E-2</v>
      </c>
      <c r="S188" s="150">
        <v>0</v>
      </c>
      <c r="T188" s="151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2" t="s">
        <v>176</v>
      </c>
      <c r="AT188" s="152" t="s">
        <v>123</v>
      </c>
      <c r="AU188" s="152" t="s">
        <v>115</v>
      </c>
      <c r="AY188" s="14" t="s">
        <v>114</v>
      </c>
      <c r="BE188" s="153">
        <f t="shared" si="14"/>
        <v>0</v>
      </c>
      <c r="BF188" s="153">
        <f t="shared" si="15"/>
        <v>0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4" t="s">
        <v>115</v>
      </c>
      <c r="BK188" s="153">
        <f t="shared" si="19"/>
        <v>0</v>
      </c>
      <c r="BL188" s="14" t="s">
        <v>176</v>
      </c>
      <c r="BM188" s="152" t="s">
        <v>349</v>
      </c>
    </row>
    <row r="189" spans="1:65" s="2" customFormat="1" ht="49.05" customHeight="1">
      <c r="A189" s="26"/>
      <c r="B189" s="140"/>
      <c r="C189" s="141" t="s">
        <v>350</v>
      </c>
      <c r="D189" s="141" t="s">
        <v>117</v>
      </c>
      <c r="E189" s="142" t="s">
        <v>351</v>
      </c>
      <c r="F189" s="143" t="s">
        <v>352</v>
      </c>
      <c r="G189" s="144" t="s">
        <v>163</v>
      </c>
      <c r="H189" s="145">
        <v>1</v>
      </c>
      <c r="I189" s="146"/>
      <c r="J189" s="146">
        <f t="shared" si="10"/>
        <v>0</v>
      </c>
      <c r="K189" s="147"/>
      <c r="L189" s="27"/>
      <c r="M189" s="148" t="s">
        <v>1</v>
      </c>
      <c r="N189" s="149" t="s">
        <v>37</v>
      </c>
      <c r="O189" s="150">
        <v>1.4</v>
      </c>
      <c r="P189" s="150">
        <f t="shared" si="11"/>
        <v>1.4</v>
      </c>
      <c r="Q189" s="150">
        <v>0</v>
      </c>
      <c r="R189" s="150">
        <f t="shared" si="12"/>
        <v>0</v>
      </c>
      <c r="S189" s="150">
        <v>0</v>
      </c>
      <c r="T189" s="151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2" t="s">
        <v>171</v>
      </c>
      <c r="AT189" s="152" t="s">
        <v>117</v>
      </c>
      <c r="AU189" s="152" t="s">
        <v>115</v>
      </c>
      <c r="AY189" s="14" t="s">
        <v>114</v>
      </c>
      <c r="BE189" s="153">
        <f t="shared" si="14"/>
        <v>0</v>
      </c>
      <c r="BF189" s="153">
        <f t="shared" si="15"/>
        <v>0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4" t="s">
        <v>115</v>
      </c>
      <c r="BK189" s="153">
        <f t="shared" si="19"/>
        <v>0</v>
      </c>
      <c r="BL189" s="14" t="s">
        <v>171</v>
      </c>
      <c r="BM189" s="152" t="s">
        <v>353</v>
      </c>
    </row>
    <row r="190" spans="1:65" s="2" customFormat="1" ht="37.799999999999997" customHeight="1">
      <c r="A190" s="26"/>
      <c r="B190" s="140"/>
      <c r="C190" s="154" t="s">
        <v>354</v>
      </c>
      <c r="D190" s="154" t="s">
        <v>123</v>
      </c>
      <c r="E190" s="155" t="s">
        <v>355</v>
      </c>
      <c r="F190" s="156" t="s">
        <v>356</v>
      </c>
      <c r="G190" s="157" t="s">
        <v>163</v>
      </c>
      <c r="H190" s="158">
        <v>1</v>
      </c>
      <c r="I190" s="159"/>
      <c r="J190" s="159">
        <f t="shared" si="10"/>
        <v>0</v>
      </c>
      <c r="K190" s="160"/>
      <c r="L190" s="161"/>
      <c r="M190" s="162" t="s">
        <v>1</v>
      </c>
      <c r="N190" s="163" t="s">
        <v>37</v>
      </c>
      <c r="O190" s="150">
        <v>0</v>
      </c>
      <c r="P190" s="150">
        <f t="shared" si="11"/>
        <v>0</v>
      </c>
      <c r="Q190" s="150">
        <v>4.4999999999999998E-2</v>
      </c>
      <c r="R190" s="150">
        <f t="shared" si="12"/>
        <v>4.4999999999999998E-2</v>
      </c>
      <c r="S190" s="150">
        <v>0</v>
      </c>
      <c r="T190" s="151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2" t="s">
        <v>193</v>
      </c>
      <c r="AT190" s="152" t="s">
        <v>123</v>
      </c>
      <c r="AU190" s="152" t="s">
        <v>115</v>
      </c>
      <c r="AY190" s="14" t="s">
        <v>114</v>
      </c>
      <c r="BE190" s="153">
        <f t="shared" si="14"/>
        <v>0</v>
      </c>
      <c r="BF190" s="153">
        <f t="shared" si="15"/>
        <v>0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4" t="s">
        <v>115</v>
      </c>
      <c r="BK190" s="153">
        <f t="shared" si="19"/>
        <v>0</v>
      </c>
      <c r="BL190" s="14" t="s">
        <v>171</v>
      </c>
      <c r="BM190" s="152" t="s">
        <v>357</v>
      </c>
    </row>
    <row r="191" spans="1:65" s="2" customFormat="1" ht="21.75" customHeight="1">
      <c r="A191" s="26"/>
      <c r="B191" s="140"/>
      <c r="C191" s="141" t="s">
        <v>358</v>
      </c>
      <c r="D191" s="141" t="s">
        <v>117</v>
      </c>
      <c r="E191" s="142" t="s">
        <v>359</v>
      </c>
      <c r="F191" s="143" t="s">
        <v>360</v>
      </c>
      <c r="G191" s="144" t="s">
        <v>163</v>
      </c>
      <c r="H191" s="145">
        <v>205</v>
      </c>
      <c r="I191" s="146"/>
      <c r="J191" s="146">
        <f t="shared" si="10"/>
        <v>0</v>
      </c>
      <c r="K191" s="147"/>
      <c r="L191" s="27"/>
      <c r="M191" s="148" t="s">
        <v>1</v>
      </c>
      <c r="N191" s="149" t="s">
        <v>37</v>
      </c>
      <c r="O191" s="150">
        <v>0.28000000000000003</v>
      </c>
      <c r="P191" s="150">
        <f t="shared" si="11"/>
        <v>57.400000000000006</v>
      </c>
      <c r="Q191" s="150">
        <v>0</v>
      </c>
      <c r="R191" s="150">
        <f t="shared" si="12"/>
        <v>0</v>
      </c>
      <c r="S191" s="150">
        <v>0</v>
      </c>
      <c r="T191" s="151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2" t="s">
        <v>171</v>
      </c>
      <c r="AT191" s="152" t="s">
        <v>117</v>
      </c>
      <c r="AU191" s="152" t="s">
        <v>115</v>
      </c>
      <c r="AY191" s="14" t="s">
        <v>114</v>
      </c>
      <c r="BE191" s="153">
        <f t="shared" si="14"/>
        <v>0</v>
      </c>
      <c r="BF191" s="153">
        <f t="shared" si="15"/>
        <v>0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4" t="s">
        <v>115</v>
      </c>
      <c r="BK191" s="153">
        <f t="shared" si="19"/>
        <v>0</v>
      </c>
      <c r="BL191" s="14" t="s">
        <v>171</v>
      </c>
      <c r="BM191" s="152" t="s">
        <v>361</v>
      </c>
    </row>
    <row r="192" spans="1:65" s="2" customFormat="1" ht="33" customHeight="1">
      <c r="A192" s="26"/>
      <c r="B192" s="140"/>
      <c r="C192" s="154" t="s">
        <v>362</v>
      </c>
      <c r="D192" s="154" t="s">
        <v>123</v>
      </c>
      <c r="E192" s="155" t="s">
        <v>363</v>
      </c>
      <c r="F192" s="156" t="s">
        <v>364</v>
      </c>
      <c r="G192" s="157" t="s">
        <v>163</v>
      </c>
      <c r="H192" s="158">
        <v>92</v>
      </c>
      <c r="I192" s="159"/>
      <c r="J192" s="159">
        <f t="shared" si="10"/>
        <v>0</v>
      </c>
      <c r="K192" s="160"/>
      <c r="L192" s="161"/>
      <c r="M192" s="162" t="s">
        <v>1</v>
      </c>
      <c r="N192" s="163" t="s">
        <v>37</v>
      </c>
      <c r="O192" s="150">
        <v>0</v>
      </c>
      <c r="P192" s="150">
        <f t="shared" si="11"/>
        <v>0</v>
      </c>
      <c r="Q192" s="150">
        <v>0.01</v>
      </c>
      <c r="R192" s="150">
        <f t="shared" si="12"/>
        <v>0.92</v>
      </c>
      <c r="S192" s="150">
        <v>0</v>
      </c>
      <c r="T192" s="151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2" t="s">
        <v>176</v>
      </c>
      <c r="AT192" s="152" t="s">
        <v>123</v>
      </c>
      <c r="AU192" s="152" t="s">
        <v>115</v>
      </c>
      <c r="AY192" s="14" t="s">
        <v>114</v>
      </c>
      <c r="BE192" s="153">
        <f t="shared" si="14"/>
        <v>0</v>
      </c>
      <c r="BF192" s="153">
        <f t="shared" si="15"/>
        <v>0</v>
      </c>
      <c r="BG192" s="153">
        <f t="shared" si="16"/>
        <v>0</v>
      </c>
      <c r="BH192" s="153">
        <f t="shared" si="17"/>
        <v>0</v>
      </c>
      <c r="BI192" s="153">
        <f t="shared" si="18"/>
        <v>0</v>
      </c>
      <c r="BJ192" s="14" t="s">
        <v>115</v>
      </c>
      <c r="BK192" s="153">
        <f t="shared" si="19"/>
        <v>0</v>
      </c>
      <c r="BL192" s="14" t="s">
        <v>176</v>
      </c>
      <c r="BM192" s="152" t="s">
        <v>365</v>
      </c>
    </row>
    <row r="193" spans="1:65" s="2" customFormat="1" ht="37.799999999999997" customHeight="1">
      <c r="A193" s="26"/>
      <c r="B193" s="140"/>
      <c r="C193" s="154" t="s">
        <v>366</v>
      </c>
      <c r="D193" s="154" t="s">
        <v>123</v>
      </c>
      <c r="E193" s="155" t="s">
        <v>367</v>
      </c>
      <c r="F193" s="156" t="s">
        <v>368</v>
      </c>
      <c r="G193" s="157" t="s">
        <v>163</v>
      </c>
      <c r="H193" s="158">
        <v>113</v>
      </c>
      <c r="I193" s="159"/>
      <c r="J193" s="159">
        <f t="shared" si="10"/>
        <v>0</v>
      </c>
      <c r="K193" s="160"/>
      <c r="L193" s="161"/>
      <c r="M193" s="162" t="s">
        <v>1</v>
      </c>
      <c r="N193" s="163" t="s">
        <v>37</v>
      </c>
      <c r="O193" s="150">
        <v>0</v>
      </c>
      <c r="P193" s="150">
        <f t="shared" si="11"/>
        <v>0</v>
      </c>
      <c r="Q193" s="150">
        <v>7.0000000000000001E-3</v>
      </c>
      <c r="R193" s="150">
        <f t="shared" si="12"/>
        <v>0.79100000000000004</v>
      </c>
      <c r="S193" s="150">
        <v>0</v>
      </c>
      <c r="T193" s="151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2" t="s">
        <v>176</v>
      </c>
      <c r="AT193" s="152" t="s">
        <v>123</v>
      </c>
      <c r="AU193" s="152" t="s">
        <v>115</v>
      </c>
      <c r="AY193" s="14" t="s">
        <v>114</v>
      </c>
      <c r="BE193" s="153">
        <f t="shared" si="14"/>
        <v>0</v>
      </c>
      <c r="BF193" s="153">
        <f t="shared" si="15"/>
        <v>0</v>
      </c>
      <c r="BG193" s="153">
        <f t="shared" si="16"/>
        <v>0</v>
      </c>
      <c r="BH193" s="153">
        <f t="shared" si="17"/>
        <v>0</v>
      </c>
      <c r="BI193" s="153">
        <f t="shared" si="18"/>
        <v>0</v>
      </c>
      <c r="BJ193" s="14" t="s">
        <v>115</v>
      </c>
      <c r="BK193" s="153">
        <f t="shared" si="19"/>
        <v>0</v>
      </c>
      <c r="BL193" s="14" t="s">
        <v>176</v>
      </c>
      <c r="BM193" s="152" t="s">
        <v>369</v>
      </c>
    </row>
    <row r="194" spans="1:65" s="2" customFormat="1" ht="21.75" customHeight="1">
      <c r="A194" s="26"/>
      <c r="B194" s="140"/>
      <c r="C194" s="141" t="s">
        <v>370</v>
      </c>
      <c r="D194" s="141" t="s">
        <v>117</v>
      </c>
      <c r="E194" s="142" t="s">
        <v>371</v>
      </c>
      <c r="F194" s="143" t="s">
        <v>372</v>
      </c>
      <c r="G194" s="144" t="s">
        <v>163</v>
      </c>
      <c r="H194" s="145">
        <v>4</v>
      </c>
      <c r="I194" s="146"/>
      <c r="J194" s="146">
        <f t="shared" si="10"/>
        <v>0</v>
      </c>
      <c r="K194" s="147"/>
      <c r="L194" s="27"/>
      <c r="M194" s="148" t="s">
        <v>1</v>
      </c>
      <c r="N194" s="149" t="s">
        <v>37</v>
      </c>
      <c r="O194" s="150">
        <v>0.37</v>
      </c>
      <c r="P194" s="150">
        <f t="shared" si="11"/>
        <v>1.48</v>
      </c>
      <c r="Q194" s="150">
        <v>0</v>
      </c>
      <c r="R194" s="150">
        <f t="shared" si="12"/>
        <v>0</v>
      </c>
      <c r="S194" s="150">
        <v>0</v>
      </c>
      <c r="T194" s="151">
        <f t="shared" si="1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2" t="s">
        <v>171</v>
      </c>
      <c r="AT194" s="152" t="s">
        <v>117</v>
      </c>
      <c r="AU194" s="152" t="s">
        <v>115</v>
      </c>
      <c r="AY194" s="14" t="s">
        <v>114</v>
      </c>
      <c r="BE194" s="153">
        <f t="shared" si="14"/>
        <v>0</v>
      </c>
      <c r="BF194" s="153">
        <f t="shared" si="15"/>
        <v>0</v>
      </c>
      <c r="BG194" s="153">
        <f t="shared" si="16"/>
        <v>0</v>
      </c>
      <c r="BH194" s="153">
        <f t="shared" si="17"/>
        <v>0</v>
      </c>
      <c r="BI194" s="153">
        <f t="shared" si="18"/>
        <v>0</v>
      </c>
      <c r="BJ194" s="14" t="s">
        <v>115</v>
      </c>
      <c r="BK194" s="153">
        <f t="shared" si="19"/>
        <v>0</v>
      </c>
      <c r="BL194" s="14" t="s">
        <v>171</v>
      </c>
      <c r="BM194" s="152" t="s">
        <v>373</v>
      </c>
    </row>
    <row r="195" spans="1:65" s="2" customFormat="1" ht="24.15" customHeight="1">
      <c r="A195" s="26"/>
      <c r="B195" s="140"/>
      <c r="C195" s="154" t="s">
        <v>374</v>
      </c>
      <c r="D195" s="154" t="s">
        <v>123</v>
      </c>
      <c r="E195" s="155" t="s">
        <v>375</v>
      </c>
      <c r="F195" s="156" t="s">
        <v>376</v>
      </c>
      <c r="G195" s="157" t="s">
        <v>377</v>
      </c>
      <c r="H195" s="158">
        <v>4</v>
      </c>
      <c r="I195" s="159"/>
      <c r="J195" s="159">
        <f t="shared" si="10"/>
        <v>0</v>
      </c>
      <c r="K195" s="160"/>
      <c r="L195" s="161"/>
      <c r="M195" s="162" t="s">
        <v>1</v>
      </c>
      <c r="N195" s="163" t="s">
        <v>37</v>
      </c>
      <c r="O195" s="150">
        <v>0</v>
      </c>
      <c r="P195" s="150">
        <f t="shared" si="11"/>
        <v>0</v>
      </c>
      <c r="Q195" s="150">
        <v>0</v>
      </c>
      <c r="R195" s="150">
        <f t="shared" si="12"/>
        <v>0</v>
      </c>
      <c r="S195" s="150">
        <v>0</v>
      </c>
      <c r="T195" s="151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2" t="s">
        <v>193</v>
      </c>
      <c r="AT195" s="152" t="s">
        <v>123</v>
      </c>
      <c r="AU195" s="152" t="s">
        <v>115</v>
      </c>
      <c r="AY195" s="14" t="s">
        <v>114</v>
      </c>
      <c r="BE195" s="153">
        <f t="shared" si="14"/>
        <v>0</v>
      </c>
      <c r="BF195" s="153">
        <f t="shared" si="15"/>
        <v>0</v>
      </c>
      <c r="BG195" s="153">
        <f t="shared" si="16"/>
        <v>0</v>
      </c>
      <c r="BH195" s="153">
        <f t="shared" si="17"/>
        <v>0</v>
      </c>
      <c r="BI195" s="153">
        <f t="shared" si="18"/>
        <v>0</v>
      </c>
      <c r="BJ195" s="14" t="s">
        <v>115</v>
      </c>
      <c r="BK195" s="153">
        <f t="shared" si="19"/>
        <v>0</v>
      </c>
      <c r="BL195" s="14" t="s">
        <v>171</v>
      </c>
      <c r="BM195" s="152" t="s">
        <v>378</v>
      </c>
    </row>
    <row r="196" spans="1:65" s="2" customFormat="1" ht="21.75" customHeight="1">
      <c r="A196" s="26"/>
      <c r="B196" s="140"/>
      <c r="C196" s="141" t="s">
        <v>379</v>
      </c>
      <c r="D196" s="141" t="s">
        <v>117</v>
      </c>
      <c r="E196" s="142" t="s">
        <v>380</v>
      </c>
      <c r="F196" s="143" t="s">
        <v>381</v>
      </c>
      <c r="G196" s="144" t="s">
        <v>163</v>
      </c>
      <c r="H196" s="145">
        <v>21</v>
      </c>
      <c r="I196" s="146"/>
      <c r="J196" s="146">
        <f t="shared" si="10"/>
        <v>0</v>
      </c>
      <c r="K196" s="147"/>
      <c r="L196" s="27"/>
      <c r="M196" s="148" t="s">
        <v>1</v>
      </c>
      <c r="N196" s="149" t="s">
        <v>37</v>
      </c>
      <c r="O196" s="150">
        <v>0.37</v>
      </c>
      <c r="P196" s="150">
        <f t="shared" si="11"/>
        <v>7.77</v>
      </c>
      <c r="Q196" s="150">
        <v>0</v>
      </c>
      <c r="R196" s="150">
        <f t="shared" si="12"/>
        <v>0</v>
      </c>
      <c r="S196" s="150">
        <v>0</v>
      </c>
      <c r="T196" s="151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2" t="s">
        <v>171</v>
      </c>
      <c r="AT196" s="152" t="s">
        <v>117</v>
      </c>
      <c r="AU196" s="152" t="s">
        <v>115</v>
      </c>
      <c r="AY196" s="14" t="s">
        <v>114</v>
      </c>
      <c r="BE196" s="153">
        <f t="shared" si="14"/>
        <v>0</v>
      </c>
      <c r="BF196" s="153">
        <f t="shared" si="15"/>
        <v>0</v>
      </c>
      <c r="BG196" s="153">
        <f t="shared" si="16"/>
        <v>0</v>
      </c>
      <c r="BH196" s="153">
        <f t="shared" si="17"/>
        <v>0</v>
      </c>
      <c r="BI196" s="153">
        <f t="shared" si="18"/>
        <v>0</v>
      </c>
      <c r="BJ196" s="14" t="s">
        <v>115</v>
      </c>
      <c r="BK196" s="153">
        <f t="shared" si="19"/>
        <v>0</v>
      </c>
      <c r="BL196" s="14" t="s">
        <v>171</v>
      </c>
      <c r="BM196" s="152" t="s">
        <v>382</v>
      </c>
    </row>
    <row r="197" spans="1:65" s="2" customFormat="1" ht="21.75" customHeight="1">
      <c r="A197" s="26"/>
      <c r="B197" s="140"/>
      <c r="C197" s="141" t="s">
        <v>171</v>
      </c>
      <c r="D197" s="141" t="s">
        <v>117</v>
      </c>
      <c r="E197" s="142" t="s">
        <v>383</v>
      </c>
      <c r="F197" s="143" t="s">
        <v>384</v>
      </c>
      <c r="G197" s="144" t="s">
        <v>163</v>
      </c>
      <c r="H197" s="145">
        <v>184</v>
      </c>
      <c r="I197" s="146"/>
      <c r="J197" s="146">
        <f t="shared" si="10"/>
        <v>0</v>
      </c>
      <c r="K197" s="147"/>
      <c r="L197" s="27"/>
      <c r="M197" s="148" t="s">
        <v>1</v>
      </c>
      <c r="N197" s="149" t="s">
        <v>37</v>
      </c>
      <c r="O197" s="150">
        <v>0.39</v>
      </c>
      <c r="P197" s="150">
        <f t="shared" si="11"/>
        <v>71.760000000000005</v>
      </c>
      <c r="Q197" s="150">
        <v>0</v>
      </c>
      <c r="R197" s="150">
        <f t="shared" si="12"/>
        <v>0</v>
      </c>
      <c r="S197" s="150">
        <v>0</v>
      </c>
      <c r="T197" s="151">
        <f t="shared" si="1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2" t="s">
        <v>171</v>
      </c>
      <c r="AT197" s="152" t="s">
        <v>117</v>
      </c>
      <c r="AU197" s="152" t="s">
        <v>115</v>
      </c>
      <c r="AY197" s="14" t="s">
        <v>114</v>
      </c>
      <c r="BE197" s="153">
        <f t="shared" si="14"/>
        <v>0</v>
      </c>
      <c r="BF197" s="153">
        <f t="shared" si="15"/>
        <v>0</v>
      </c>
      <c r="BG197" s="153">
        <f t="shared" si="16"/>
        <v>0</v>
      </c>
      <c r="BH197" s="153">
        <f t="shared" si="17"/>
        <v>0</v>
      </c>
      <c r="BI197" s="153">
        <f t="shared" si="18"/>
        <v>0</v>
      </c>
      <c r="BJ197" s="14" t="s">
        <v>115</v>
      </c>
      <c r="BK197" s="153">
        <f t="shared" si="19"/>
        <v>0</v>
      </c>
      <c r="BL197" s="14" t="s">
        <v>171</v>
      </c>
      <c r="BM197" s="152" t="s">
        <v>385</v>
      </c>
    </row>
    <row r="198" spans="1:65" s="2" customFormat="1" ht="16.5" customHeight="1">
      <c r="A198" s="26"/>
      <c r="B198" s="140"/>
      <c r="C198" s="141" t="s">
        <v>386</v>
      </c>
      <c r="D198" s="141" t="s">
        <v>117</v>
      </c>
      <c r="E198" s="142" t="s">
        <v>387</v>
      </c>
      <c r="F198" s="143" t="s">
        <v>388</v>
      </c>
      <c r="G198" s="144" t="s">
        <v>163</v>
      </c>
      <c r="H198" s="145">
        <v>4</v>
      </c>
      <c r="I198" s="146"/>
      <c r="J198" s="146">
        <f t="shared" si="10"/>
        <v>0</v>
      </c>
      <c r="K198" s="147"/>
      <c r="L198" s="27"/>
      <c r="M198" s="148" t="s">
        <v>1</v>
      </c>
      <c r="N198" s="149" t="s">
        <v>37</v>
      </c>
      <c r="O198" s="150">
        <v>0.52</v>
      </c>
      <c r="P198" s="150">
        <f t="shared" si="11"/>
        <v>2.08</v>
      </c>
      <c r="Q198" s="150">
        <v>0</v>
      </c>
      <c r="R198" s="150">
        <f t="shared" si="12"/>
        <v>0</v>
      </c>
      <c r="S198" s="150">
        <v>0</v>
      </c>
      <c r="T198" s="151">
        <f t="shared" si="1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2" t="s">
        <v>171</v>
      </c>
      <c r="AT198" s="152" t="s">
        <v>117</v>
      </c>
      <c r="AU198" s="152" t="s">
        <v>115</v>
      </c>
      <c r="AY198" s="14" t="s">
        <v>114</v>
      </c>
      <c r="BE198" s="153">
        <f t="shared" si="14"/>
        <v>0</v>
      </c>
      <c r="BF198" s="153">
        <f t="shared" si="15"/>
        <v>0</v>
      </c>
      <c r="BG198" s="153">
        <f t="shared" si="16"/>
        <v>0</v>
      </c>
      <c r="BH198" s="153">
        <f t="shared" si="17"/>
        <v>0</v>
      </c>
      <c r="BI198" s="153">
        <f t="shared" si="18"/>
        <v>0</v>
      </c>
      <c r="BJ198" s="14" t="s">
        <v>115</v>
      </c>
      <c r="BK198" s="153">
        <f t="shared" si="19"/>
        <v>0</v>
      </c>
      <c r="BL198" s="14" t="s">
        <v>171</v>
      </c>
      <c r="BM198" s="152" t="s">
        <v>389</v>
      </c>
    </row>
    <row r="199" spans="1:65" s="2" customFormat="1" ht="24.15" customHeight="1">
      <c r="A199" s="26"/>
      <c r="B199" s="140"/>
      <c r="C199" s="141" t="s">
        <v>390</v>
      </c>
      <c r="D199" s="141" t="s">
        <v>117</v>
      </c>
      <c r="E199" s="142" t="s">
        <v>391</v>
      </c>
      <c r="F199" s="143" t="s">
        <v>392</v>
      </c>
      <c r="G199" s="144" t="s">
        <v>151</v>
      </c>
      <c r="H199" s="145">
        <v>22</v>
      </c>
      <c r="I199" s="146"/>
      <c r="J199" s="146">
        <f t="shared" si="10"/>
        <v>0</v>
      </c>
      <c r="K199" s="147"/>
      <c r="L199" s="27"/>
      <c r="M199" s="148" t="s">
        <v>1</v>
      </c>
      <c r="N199" s="149" t="s">
        <v>37</v>
      </c>
      <c r="O199" s="150">
        <v>0.11799999999999999</v>
      </c>
      <c r="P199" s="150">
        <f t="shared" si="11"/>
        <v>2.5960000000000001</v>
      </c>
      <c r="Q199" s="150">
        <v>0</v>
      </c>
      <c r="R199" s="150">
        <f t="shared" si="12"/>
        <v>0</v>
      </c>
      <c r="S199" s="150">
        <v>0</v>
      </c>
      <c r="T199" s="151">
        <f t="shared" si="1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2" t="s">
        <v>171</v>
      </c>
      <c r="AT199" s="152" t="s">
        <v>117</v>
      </c>
      <c r="AU199" s="152" t="s">
        <v>115</v>
      </c>
      <c r="AY199" s="14" t="s">
        <v>114</v>
      </c>
      <c r="BE199" s="153">
        <f t="shared" si="14"/>
        <v>0</v>
      </c>
      <c r="BF199" s="153">
        <f t="shared" si="15"/>
        <v>0</v>
      </c>
      <c r="BG199" s="153">
        <f t="shared" si="16"/>
        <v>0</v>
      </c>
      <c r="BH199" s="153">
        <f t="shared" si="17"/>
        <v>0</v>
      </c>
      <c r="BI199" s="153">
        <f t="shared" si="18"/>
        <v>0</v>
      </c>
      <c r="BJ199" s="14" t="s">
        <v>115</v>
      </c>
      <c r="BK199" s="153">
        <f t="shared" si="19"/>
        <v>0</v>
      </c>
      <c r="BL199" s="14" t="s">
        <v>171</v>
      </c>
      <c r="BM199" s="152" t="s">
        <v>393</v>
      </c>
    </row>
    <row r="200" spans="1:65" s="2" customFormat="1" ht="16.5" customHeight="1">
      <c r="A200" s="26"/>
      <c r="B200" s="140"/>
      <c r="C200" s="154" t="s">
        <v>394</v>
      </c>
      <c r="D200" s="154" t="s">
        <v>123</v>
      </c>
      <c r="E200" s="155" t="s">
        <v>395</v>
      </c>
      <c r="F200" s="156" t="s">
        <v>396</v>
      </c>
      <c r="G200" s="157" t="s">
        <v>397</v>
      </c>
      <c r="H200" s="158">
        <v>22</v>
      </c>
      <c r="I200" s="159"/>
      <c r="J200" s="159">
        <f t="shared" si="10"/>
        <v>0</v>
      </c>
      <c r="K200" s="160"/>
      <c r="L200" s="161"/>
      <c r="M200" s="162" t="s">
        <v>1</v>
      </c>
      <c r="N200" s="163" t="s">
        <v>37</v>
      </c>
      <c r="O200" s="150">
        <v>0</v>
      </c>
      <c r="P200" s="150">
        <f t="shared" si="11"/>
        <v>0</v>
      </c>
      <c r="Q200" s="150">
        <v>0</v>
      </c>
      <c r="R200" s="150">
        <f t="shared" si="12"/>
        <v>0</v>
      </c>
      <c r="S200" s="150">
        <v>0</v>
      </c>
      <c r="T200" s="151">
        <f t="shared" si="1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2" t="s">
        <v>193</v>
      </c>
      <c r="AT200" s="152" t="s">
        <v>123</v>
      </c>
      <c r="AU200" s="152" t="s">
        <v>115</v>
      </c>
      <c r="AY200" s="14" t="s">
        <v>114</v>
      </c>
      <c r="BE200" s="153">
        <f t="shared" si="14"/>
        <v>0</v>
      </c>
      <c r="BF200" s="153">
        <f t="shared" si="15"/>
        <v>0</v>
      </c>
      <c r="BG200" s="153">
        <f t="shared" si="16"/>
        <v>0</v>
      </c>
      <c r="BH200" s="153">
        <f t="shared" si="17"/>
        <v>0</v>
      </c>
      <c r="BI200" s="153">
        <f t="shared" si="18"/>
        <v>0</v>
      </c>
      <c r="BJ200" s="14" t="s">
        <v>115</v>
      </c>
      <c r="BK200" s="153">
        <f t="shared" si="19"/>
        <v>0</v>
      </c>
      <c r="BL200" s="14" t="s">
        <v>171</v>
      </c>
      <c r="BM200" s="152" t="s">
        <v>398</v>
      </c>
    </row>
    <row r="201" spans="1:65" s="2" customFormat="1" ht="24.15" customHeight="1">
      <c r="A201" s="26"/>
      <c r="B201" s="140"/>
      <c r="C201" s="141" t="s">
        <v>399</v>
      </c>
      <c r="D201" s="141" t="s">
        <v>117</v>
      </c>
      <c r="E201" s="142" t="s">
        <v>400</v>
      </c>
      <c r="F201" s="143" t="s">
        <v>401</v>
      </c>
      <c r="G201" s="144" t="s">
        <v>151</v>
      </c>
      <c r="H201" s="145">
        <v>8</v>
      </c>
      <c r="I201" s="146"/>
      <c r="J201" s="146">
        <f t="shared" si="10"/>
        <v>0</v>
      </c>
      <c r="K201" s="147"/>
      <c r="L201" s="27"/>
      <c r="M201" s="148" t="s">
        <v>1</v>
      </c>
      <c r="N201" s="149" t="s">
        <v>37</v>
      </c>
      <c r="O201" s="150">
        <v>9.5000000000000001E-2</v>
      </c>
      <c r="P201" s="150">
        <f t="shared" si="11"/>
        <v>0.76</v>
      </c>
      <c r="Q201" s="150">
        <v>0</v>
      </c>
      <c r="R201" s="150">
        <f t="shared" si="12"/>
        <v>0</v>
      </c>
      <c r="S201" s="150">
        <v>0</v>
      </c>
      <c r="T201" s="151">
        <f t="shared" si="1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2" t="s">
        <v>171</v>
      </c>
      <c r="AT201" s="152" t="s">
        <v>117</v>
      </c>
      <c r="AU201" s="152" t="s">
        <v>115</v>
      </c>
      <c r="AY201" s="14" t="s">
        <v>114</v>
      </c>
      <c r="BE201" s="153">
        <f t="shared" si="14"/>
        <v>0</v>
      </c>
      <c r="BF201" s="153">
        <f t="shared" si="15"/>
        <v>0</v>
      </c>
      <c r="BG201" s="153">
        <f t="shared" si="16"/>
        <v>0</v>
      </c>
      <c r="BH201" s="153">
        <f t="shared" si="17"/>
        <v>0</v>
      </c>
      <c r="BI201" s="153">
        <f t="shared" si="18"/>
        <v>0</v>
      </c>
      <c r="BJ201" s="14" t="s">
        <v>115</v>
      </c>
      <c r="BK201" s="153">
        <f t="shared" si="19"/>
        <v>0</v>
      </c>
      <c r="BL201" s="14" t="s">
        <v>171</v>
      </c>
      <c r="BM201" s="152" t="s">
        <v>402</v>
      </c>
    </row>
    <row r="202" spans="1:65" s="2" customFormat="1" ht="24.15" customHeight="1">
      <c r="A202" s="26"/>
      <c r="B202" s="140"/>
      <c r="C202" s="154" t="s">
        <v>403</v>
      </c>
      <c r="D202" s="154" t="s">
        <v>123</v>
      </c>
      <c r="E202" s="155" t="s">
        <v>404</v>
      </c>
      <c r="F202" s="156" t="s">
        <v>405</v>
      </c>
      <c r="G202" s="157" t="s">
        <v>151</v>
      </c>
      <c r="H202" s="158">
        <v>8</v>
      </c>
      <c r="I202" s="159"/>
      <c r="J202" s="159">
        <f t="shared" si="10"/>
        <v>0</v>
      </c>
      <c r="K202" s="160"/>
      <c r="L202" s="161"/>
      <c r="M202" s="162" t="s">
        <v>1</v>
      </c>
      <c r="N202" s="163" t="s">
        <v>37</v>
      </c>
      <c r="O202" s="150">
        <v>0</v>
      </c>
      <c r="P202" s="150">
        <f t="shared" si="11"/>
        <v>0</v>
      </c>
      <c r="Q202" s="150">
        <v>0</v>
      </c>
      <c r="R202" s="150">
        <f t="shared" si="12"/>
        <v>0</v>
      </c>
      <c r="S202" s="150">
        <v>0</v>
      </c>
      <c r="T202" s="151">
        <f t="shared" si="1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2" t="s">
        <v>193</v>
      </c>
      <c r="AT202" s="152" t="s">
        <v>123</v>
      </c>
      <c r="AU202" s="152" t="s">
        <v>115</v>
      </c>
      <c r="AY202" s="14" t="s">
        <v>114</v>
      </c>
      <c r="BE202" s="153">
        <f t="shared" si="14"/>
        <v>0</v>
      </c>
      <c r="BF202" s="153">
        <f t="shared" si="15"/>
        <v>0</v>
      </c>
      <c r="BG202" s="153">
        <f t="shared" si="16"/>
        <v>0</v>
      </c>
      <c r="BH202" s="153">
        <f t="shared" si="17"/>
        <v>0</v>
      </c>
      <c r="BI202" s="153">
        <f t="shared" si="18"/>
        <v>0</v>
      </c>
      <c r="BJ202" s="14" t="s">
        <v>115</v>
      </c>
      <c r="BK202" s="153">
        <f t="shared" si="19"/>
        <v>0</v>
      </c>
      <c r="BL202" s="14" t="s">
        <v>171</v>
      </c>
      <c r="BM202" s="152" t="s">
        <v>406</v>
      </c>
    </row>
    <row r="203" spans="1:65" s="2" customFormat="1" ht="21.75" customHeight="1">
      <c r="A203" s="26"/>
      <c r="B203" s="140"/>
      <c r="C203" s="141" t="s">
        <v>407</v>
      </c>
      <c r="D203" s="141" t="s">
        <v>117</v>
      </c>
      <c r="E203" s="142" t="s">
        <v>408</v>
      </c>
      <c r="F203" s="143" t="s">
        <v>409</v>
      </c>
      <c r="G203" s="144" t="s">
        <v>163</v>
      </c>
      <c r="H203" s="145">
        <v>6</v>
      </c>
      <c r="I203" s="146"/>
      <c r="J203" s="146">
        <f t="shared" si="10"/>
        <v>0</v>
      </c>
      <c r="K203" s="147"/>
      <c r="L203" s="27"/>
      <c r="M203" s="148" t="s">
        <v>1</v>
      </c>
      <c r="N203" s="149" t="s">
        <v>37</v>
      </c>
      <c r="O203" s="150">
        <v>0.16700000000000001</v>
      </c>
      <c r="P203" s="150">
        <f t="shared" si="11"/>
        <v>1.002</v>
      </c>
      <c r="Q203" s="150">
        <v>0</v>
      </c>
      <c r="R203" s="150">
        <f t="shared" si="12"/>
        <v>0</v>
      </c>
      <c r="S203" s="150">
        <v>0</v>
      </c>
      <c r="T203" s="151">
        <f t="shared" si="1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2" t="s">
        <v>171</v>
      </c>
      <c r="AT203" s="152" t="s">
        <v>117</v>
      </c>
      <c r="AU203" s="152" t="s">
        <v>115</v>
      </c>
      <c r="AY203" s="14" t="s">
        <v>114</v>
      </c>
      <c r="BE203" s="153">
        <f t="shared" si="14"/>
        <v>0</v>
      </c>
      <c r="BF203" s="153">
        <f t="shared" si="15"/>
        <v>0</v>
      </c>
      <c r="BG203" s="153">
        <f t="shared" si="16"/>
        <v>0</v>
      </c>
      <c r="BH203" s="153">
        <f t="shared" si="17"/>
        <v>0</v>
      </c>
      <c r="BI203" s="153">
        <f t="shared" si="18"/>
        <v>0</v>
      </c>
      <c r="BJ203" s="14" t="s">
        <v>115</v>
      </c>
      <c r="BK203" s="153">
        <f t="shared" si="19"/>
        <v>0</v>
      </c>
      <c r="BL203" s="14" t="s">
        <v>171</v>
      </c>
      <c r="BM203" s="152" t="s">
        <v>410</v>
      </c>
    </row>
    <row r="204" spans="1:65" s="2" customFormat="1" ht="21.75" customHeight="1">
      <c r="A204" s="26"/>
      <c r="B204" s="140"/>
      <c r="C204" s="154" t="s">
        <v>411</v>
      </c>
      <c r="D204" s="154" t="s">
        <v>123</v>
      </c>
      <c r="E204" s="155" t="s">
        <v>412</v>
      </c>
      <c r="F204" s="156" t="s">
        <v>413</v>
      </c>
      <c r="G204" s="157" t="s">
        <v>163</v>
      </c>
      <c r="H204" s="158">
        <v>6</v>
      </c>
      <c r="I204" s="159"/>
      <c r="J204" s="159">
        <f t="shared" si="10"/>
        <v>0</v>
      </c>
      <c r="K204" s="160"/>
      <c r="L204" s="161"/>
      <c r="M204" s="162" t="s">
        <v>1</v>
      </c>
      <c r="N204" s="163" t="s">
        <v>37</v>
      </c>
      <c r="O204" s="150">
        <v>0</v>
      </c>
      <c r="P204" s="150">
        <f t="shared" si="11"/>
        <v>0</v>
      </c>
      <c r="Q204" s="150">
        <v>4.0000000000000002E-4</v>
      </c>
      <c r="R204" s="150">
        <f t="shared" si="12"/>
        <v>2.4000000000000002E-3</v>
      </c>
      <c r="S204" s="150">
        <v>0</v>
      </c>
      <c r="T204" s="151">
        <f t="shared" si="1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2" t="s">
        <v>176</v>
      </c>
      <c r="AT204" s="152" t="s">
        <v>123</v>
      </c>
      <c r="AU204" s="152" t="s">
        <v>115</v>
      </c>
      <c r="AY204" s="14" t="s">
        <v>114</v>
      </c>
      <c r="BE204" s="153">
        <f t="shared" si="14"/>
        <v>0</v>
      </c>
      <c r="BF204" s="153">
        <f t="shared" si="15"/>
        <v>0</v>
      </c>
      <c r="BG204" s="153">
        <f t="shared" si="16"/>
        <v>0</v>
      </c>
      <c r="BH204" s="153">
        <f t="shared" si="17"/>
        <v>0</v>
      </c>
      <c r="BI204" s="153">
        <f t="shared" si="18"/>
        <v>0</v>
      </c>
      <c r="BJ204" s="14" t="s">
        <v>115</v>
      </c>
      <c r="BK204" s="153">
        <f t="shared" si="19"/>
        <v>0</v>
      </c>
      <c r="BL204" s="14" t="s">
        <v>176</v>
      </c>
      <c r="BM204" s="152" t="s">
        <v>414</v>
      </c>
    </row>
    <row r="205" spans="1:65" s="2" customFormat="1" ht="16.5" customHeight="1">
      <c r="A205" s="26"/>
      <c r="B205" s="140"/>
      <c r="C205" s="141" t="s">
        <v>415</v>
      </c>
      <c r="D205" s="141" t="s">
        <v>117</v>
      </c>
      <c r="E205" s="142" t="s">
        <v>416</v>
      </c>
      <c r="F205" s="143" t="s">
        <v>417</v>
      </c>
      <c r="G205" s="144" t="s">
        <v>163</v>
      </c>
      <c r="H205" s="145">
        <v>5</v>
      </c>
      <c r="I205" s="146"/>
      <c r="J205" s="146">
        <f t="shared" si="10"/>
        <v>0</v>
      </c>
      <c r="K205" s="147"/>
      <c r="L205" s="27"/>
      <c r="M205" s="148" t="s">
        <v>1</v>
      </c>
      <c r="N205" s="149" t="s">
        <v>37</v>
      </c>
      <c r="O205" s="150">
        <v>0.11700000000000001</v>
      </c>
      <c r="P205" s="150">
        <f t="shared" si="11"/>
        <v>0.58500000000000008</v>
      </c>
      <c r="Q205" s="150">
        <v>0</v>
      </c>
      <c r="R205" s="150">
        <f t="shared" si="12"/>
        <v>0</v>
      </c>
      <c r="S205" s="150">
        <v>0</v>
      </c>
      <c r="T205" s="151">
        <f t="shared" si="1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2" t="s">
        <v>171</v>
      </c>
      <c r="AT205" s="152" t="s">
        <v>117</v>
      </c>
      <c r="AU205" s="152" t="s">
        <v>115</v>
      </c>
      <c r="AY205" s="14" t="s">
        <v>114</v>
      </c>
      <c r="BE205" s="153">
        <f t="shared" si="14"/>
        <v>0</v>
      </c>
      <c r="BF205" s="153">
        <f t="shared" si="15"/>
        <v>0</v>
      </c>
      <c r="BG205" s="153">
        <f t="shared" si="16"/>
        <v>0</v>
      </c>
      <c r="BH205" s="153">
        <f t="shared" si="17"/>
        <v>0</v>
      </c>
      <c r="BI205" s="153">
        <f t="shared" si="18"/>
        <v>0</v>
      </c>
      <c r="BJ205" s="14" t="s">
        <v>115</v>
      </c>
      <c r="BK205" s="153">
        <f t="shared" si="19"/>
        <v>0</v>
      </c>
      <c r="BL205" s="14" t="s">
        <v>171</v>
      </c>
      <c r="BM205" s="152" t="s">
        <v>418</v>
      </c>
    </row>
    <row r="206" spans="1:65" s="2" customFormat="1" ht="16.5" customHeight="1">
      <c r="A206" s="26"/>
      <c r="B206" s="140"/>
      <c r="C206" s="154" t="s">
        <v>419</v>
      </c>
      <c r="D206" s="154" t="s">
        <v>123</v>
      </c>
      <c r="E206" s="155" t="s">
        <v>420</v>
      </c>
      <c r="F206" s="156" t="s">
        <v>421</v>
      </c>
      <c r="G206" s="157" t="s">
        <v>163</v>
      </c>
      <c r="H206" s="158">
        <v>5</v>
      </c>
      <c r="I206" s="159"/>
      <c r="J206" s="159">
        <f t="shared" si="10"/>
        <v>0</v>
      </c>
      <c r="K206" s="160"/>
      <c r="L206" s="161"/>
      <c r="M206" s="162" t="s">
        <v>1</v>
      </c>
      <c r="N206" s="163" t="s">
        <v>37</v>
      </c>
      <c r="O206" s="150">
        <v>0</v>
      </c>
      <c r="P206" s="150">
        <f t="shared" si="11"/>
        <v>0</v>
      </c>
      <c r="Q206" s="150">
        <v>1.4999999999999999E-4</v>
      </c>
      <c r="R206" s="150">
        <f t="shared" si="12"/>
        <v>7.4999999999999991E-4</v>
      </c>
      <c r="S206" s="150">
        <v>0</v>
      </c>
      <c r="T206" s="151">
        <f t="shared" si="1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2" t="s">
        <v>176</v>
      </c>
      <c r="AT206" s="152" t="s">
        <v>123</v>
      </c>
      <c r="AU206" s="152" t="s">
        <v>115</v>
      </c>
      <c r="AY206" s="14" t="s">
        <v>114</v>
      </c>
      <c r="BE206" s="153">
        <f t="shared" si="14"/>
        <v>0</v>
      </c>
      <c r="BF206" s="153">
        <f t="shared" si="15"/>
        <v>0</v>
      </c>
      <c r="BG206" s="153">
        <f t="shared" si="16"/>
        <v>0</v>
      </c>
      <c r="BH206" s="153">
        <f t="shared" si="17"/>
        <v>0</v>
      </c>
      <c r="BI206" s="153">
        <f t="shared" si="18"/>
        <v>0</v>
      </c>
      <c r="BJ206" s="14" t="s">
        <v>115</v>
      </c>
      <c r="BK206" s="153">
        <f t="shared" si="19"/>
        <v>0</v>
      </c>
      <c r="BL206" s="14" t="s">
        <v>176</v>
      </c>
      <c r="BM206" s="152" t="s">
        <v>422</v>
      </c>
    </row>
    <row r="207" spans="1:65" s="2" customFormat="1" ht="16.5" customHeight="1">
      <c r="A207" s="26"/>
      <c r="B207" s="140"/>
      <c r="C207" s="141" t="s">
        <v>423</v>
      </c>
      <c r="D207" s="141" t="s">
        <v>117</v>
      </c>
      <c r="E207" s="142" t="s">
        <v>424</v>
      </c>
      <c r="F207" s="143" t="s">
        <v>425</v>
      </c>
      <c r="G207" s="144" t="s">
        <v>163</v>
      </c>
      <c r="H207" s="145">
        <v>2</v>
      </c>
      <c r="I207" s="146"/>
      <c r="J207" s="146">
        <f t="shared" si="10"/>
        <v>0</v>
      </c>
      <c r="K207" s="147"/>
      <c r="L207" s="27"/>
      <c r="M207" s="148" t="s">
        <v>1</v>
      </c>
      <c r="N207" s="149" t="s">
        <v>37</v>
      </c>
      <c r="O207" s="150">
        <v>0.16700000000000001</v>
      </c>
      <c r="P207" s="150">
        <f t="shared" si="11"/>
        <v>0.33400000000000002</v>
      </c>
      <c r="Q207" s="150">
        <v>0</v>
      </c>
      <c r="R207" s="150">
        <f t="shared" si="12"/>
        <v>0</v>
      </c>
      <c r="S207" s="150">
        <v>0</v>
      </c>
      <c r="T207" s="151">
        <f t="shared" si="1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2" t="s">
        <v>171</v>
      </c>
      <c r="AT207" s="152" t="s">
        <v>117</v>
      </c>
      <c r="AU207" s="152" t="s">
        <v>115</v>
      </c>
      <c r="AY207" s="14" t="s">
        <v>114</v>
      </c>
      <c r="BE207" s="153">
        <f t="shared" si="14"/>
        <v>0</v>
      </c>
      <c r="BF207" s="153">
        <f t="shared" si="15"/>
        <v>0</v>
      </c>
      <c r="BG207" s="153">
        <f t="shared" si="16"/>
        <v>0</v>
      </c>
      <c r="BH207" s="153">
        <f t="shared" si="17"/>
        <v>0</v>
      </c>
      <c r="BI207" s="153">
        <f t="shared" si="18"/>
        <v>0</v>
      </c>
      <c r="BJ207" s="14" t="s">
        <v>115</v>
      </c>
      <c r="BK207" s="153">
        <f t="shared" si="19"/>
        <v>0</v>
      </c>
      <c r="BL207" s="14" t="s">
        <v>171</v>
      </c>
      <c r="BM207" s="152" t="s">
        <v>426</v>
      </c>
    </row>
    <row r="208" spans="1:65" s="2" customFormat="1" ht="24.15" customHeight="1">
      <c r="A208" s="26"/>
      <c r="B208" s="140"/>
      <c r="C208" s="154" t="s">
        <v>427</v>
      </c>
      <c r="D208" s="154" t="s">
        <v>123</v>
      </c>
      <c r="E208" s="155" t="s">
        <v>428</v>
      </c>
      <c r="F208" s="156" t="s">
        <v>429</v>
      </c>
      <c r="G208" s="157" t="s">
        <v>163</v>
      </c>
      <c r="H208" s="158">
        <v>2</v>
      </c>
      <c r="I208" s="159"/>
      <c r="J208" s="159">
        <f t="shared" ref="J208:J239" si="20">ROUND(I208*H208,2)</f>
        <v>0</v>
      </c>
      <c r="K208" s="160"/>
      <c r="L208" s="161"/>
      <c r="M208" s="162" t="s">
        <v>1</v>
      </c>
      <c r="N208" s="163" t="s">
        <v>37</v>
      </c>
      <c r="O208" s="150">
        <v>0</v>
      </c>
      <c r="P208" s="150">
        <f t="shared" ref="P208:P239" si="21">O208*H208</f>
        <v>0</v>
      </c>
      <c r="Q208" s="150">
        <v>0</v>
      </c>
      <c r="R208" s="150">
        <f t="shared" ref="R208:R239" si="22">Q208*H208</f>
        <v>0</v>
      </c>
      <c r="S208" s="150">
        <v>0</v>
      </c>
      <c r="T208" s="151">
        <f t="shared" ref="T208:T239" si="23"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2" t="s">
        <v>193</v>
      </c>
      <c r="AT208" s="152" t="s">
        <v>123</v>
      </c>
      <c r="AU208" s="152" t="s">
        <v>115</v>
      </c>
      <c r="AY208" s="14" t="s">
        <v>114</v>
      </c>
      <c r="BE208" s="153">
        <f t="shared" ref="BE208:BE239" si="24">IF(N208="základná",J208,0)</f>
        <v>0</v>
      </c>
      <c r="BF208" s="153">
        <f t="shared" ref="BF208:BF239" si="25">IF(N208="znížená",J208,0)</f>
        <v>0</v>
      </c>
      <c r="BG208" s="153">
        <f t="shared" ref="BG208:BG239" si="26">IF(N208="zákl. prenesená",J208,0)</f>
        <v>0</v>
      </c>
      <c r="BH208" s="153">
        <f t="shared" ref="BH208:BH239" si="27">IF(N208="zníž. prenesená",J208,0)</f>
        <v>0</v>
      </c>
      <c r="BI208" s="153">
        <f t="shared" ref="BI208:BI239" si="28">IF(N208="nulová",J208,0)</f>
        <v>0</v>
      </c>
      <c r="BJ208" s="14" t="s">
        <v>115</v>
      </c>
      <c r="BK208" s="153">
        <f t="shared" ref="BK208:BK239" si="29">ROUND(I208*H208,2)</f>
        <v>0</v>
      </c>
      <c r="BL208" s="14" t="s">
        <v>171</v>
      </c>
      <c r="BM208" s="152" t="s">
        <v>430</v>
      </c>
    </row>
    <row r="209" spans="1:65" s="2" customFormat="1" ht="16.5" customHeight="1">
      <c r="A209" s="26"/>
      <c r="B209" s="140"/>
      <c r="C209" s="141" t="s">
        <v>431</v>
      </c>
      <c r="D209" s="141" t="s">
        <v>117</v>
      </c>
      <c r="E209" s="142" t="s">
        <v>432</v>
      </c>
      <c r="F209" s="143" t="s">
        <v>433</v>
      </c>
      <c r="G209" s="144" t="s">
        <v>163</v>
      </c>
      <c r="H209" s="145">
        <v>8</v>
      </c>
      <c r="I209" s="146"/>
      <c r="J209" s="146">
        <f t="shared" si="20"/>
        <v>0</v>
      </c>
      <c r="K209" s="147"/>
      <c r="L209" s="27"/>
      <c r="M209" s="148" t="s">
        <v>1</v>
      </c>
      <c r="N209" s="149" t="s">
        <v>37</v>
      </c>
      <c r="O209" s="150">
        <v>0.16700000000000001</v>
      </c>
      <c r="P209" s="150">
        <f t="shared" si="21"/>
        <v>1.3360000000000001</v>
      </c>
      <c r="Q209" s="150">
        <v>0</v>
      </c>
      <c r="R209" s="150">
        <f t="shared" si="22"/>
        <v>0</v>
      </c>
      <c r="S209" s="150">
        <v>0</v>
      </c>
      <c r="T209" s="151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2" t="s">
        <v>171</v>
      </c>
      <c r="AT209" s="152" t="s">
        <v>117</v>
      </c>
      <c r="AU209" s="152" t="s">
        <v>115</v>
      </c>
      <c r="AY209" s="14" t="s">
        <v>114</v>
      </c>
      <c r="BE209" s="153">
        <f t="shared" si="24"/>
        <v>0</v>
      </c>
      <c r="BF209" s="153">
        <f t="shared" si="25"/>
        <v>0</v>
      </c>
      <c r="BG209" s="153">
        <f t="shared" si="26"/>
        <v>0</v>
      </c>
      <c r="BH209" s="153">
        <f t="shared" si="27"/>
        <v>0</v>
      </c>
      <c r="BI209" s="153">
        <f t="shared" si="28"/>
        <v>0</v>
      </c>
      <c r="BJ209" s="14" t="s">
        <v>115</v>
      </c>
      <c r="BK209" s="153">
        <f t="shared" si="29"/>
        <v>0</v>
      </c>
      <c r="BL209" s="14" t="s">
        <v>171</v>
      </c>
      <c r="BM209" s="152" t="s">
        <v>434</v>
      </c>
    </row>
    <row r="210" spans="1:65" s="2" customFormat="1" ht="16.5" customHeight="1">
      <c r="A210" s="26"/>
      <c r="B210" s="140"/>
      <c r="C210" s="154" t="s">
        <v>435</v>
      </c>
      <c r="D210" s="154" t="s">
        <v>123</v>
      </c>
      <c r="E210" s="155" t="s">
        <v>436</v>
      </c>
      <c r="F210" s="156" t="s">
        <v>437</v>
      </c>
      <c r="G210" s="157" t="s">
        <v>163</v>
      </c>
      <c r="H210" s="158">
        <v>8</v>
      </c>
      <c r="I210" s="159"/>
      <c r="J210" s="159">
        <f t="shared" si="20"/>
        <v>0</v>
      </c>
      <c r="K210" s="160"/>
      <c r="L210" s="161"/>
      <c r="M210" s="162" t="s">
        <v>1</v>
      </c>
      <c r="N210" s="163" t="s">
        <v>37</v>
      </c>
      <c r="O210" s="150">
        <v>0</v>
      </c>
      <c r="P210" s="150">
        <f t="shared" si="21"/>
        <v>0</v>
      </c>
      <c r="Q210" s="150">
        <v>0</v>
      </c>
      <c r="R210" s="150">
        <f t="shared" si="22"/>
        <v>0</v>
      </c>
      <c r="S210" s="150">
        <v>0</v>
      </c>
      <c r="T210" s="151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2" t="s">
        <v>193</v>
      </c>
      <c r="AT210" s="152" t="s">
        <v>123</v>
      </c>
      <c r="AU210" s="152" t="s">
        <v>115</v>
      </c>
      <c r="AY210" s="14" t="s">
        <v>114</v>
      </c>
      <c r="BE210" s="153">
        <f t="shared" si="24"/>
        <v>0</v>
      </c>
      <c r="BF210" s="153">
        <f t="shared" si="25"/>
        <v>0</v>
      </c>
      <c r="BG210" s="153">
        <f t="shared" si="26"/>
        <v>0</v>
      </c>
      <c r="BH210" s="153">
        <f t="shared" si="27"/>
        <v>0</v>
      </c>
      <c r="BI210" s="153">
        <f t="shared" si="28"/>
        <v>0</v>
      </c>
      <c r="BJ210" s="14" t="s">
        <v>115</v>
      </c>
      <c r="BK210" s="153">
        <f t="shared" si="29"/>
        <v>0</v>
      </c>
      <c r="BL210" s="14" t="s">
        <v>171</v>
      </c>
      <c r="BM210" s="152" t="s">
        <v>438</v>
      </c>
    </row>
    <row r="211" spans="1:65" s="2" customFormat="1" ht="24.15" customHeight="1">
      <c r="A211" s="26"/>
      <c r="B211" s="140"/>
      <c r="C211" s="141" t="s">
        <v>439</v>
      </c>
      <c r="D211" s="141" t="s">
        <v>117</v>
      </c>
      <c r="E211" s="142" t="s">
        <v>440</v>
      </c>
      <c r="F211" s="143" t="s">
        <v>441</v>
      </c>
      <c r="G211" s="144" t="s">
        <v>151</v>
      </c>
      <c r="H211" s="145">
        <v>130</v>
      </c>
      <c r="I211" s="146"/>
      <c r="J211" s="146">
        <f t="shared" si="20"/>
        <v>0</v>
      </c>
      <c r="K211" s="147"/>
      <c r="L211" s="27"/>
      <c r="M211" s="148" t="s">
        <v>1</v>
      </c>
      <c r="N211" s="149" t="s">
        <v>37</v>
      </c>
      <c r="O211" s="150">
        <v>0.12</v>
      </c>
      <c r="P211" s="150">
        <f t="shared" si="21"/>
        <v>15.6</v>
      </c>
      <c r="Q211" s="150">
        <v>0</v>
      </c>
      <c r="R211" s="150">
        <f t="shared" si="22"/>
        <v>0</v>
      </c>
      <c r="S211" s="150">
        <v>0</v>
      </c>
      <c r="T211" s="151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2" t="s">
        <v>121</v>
      </c>
      <c r="AT211" s="152" t="s">
        <v>117</v>
      </c>
      <c r="AU211" s="152" t="s">
        <v>115</v>
      </c>
      <c r="AY211" s="14" t="s">
        <v>114</v>
      </c>
      <c r="BE211" s="153">
        <f t="shared" si="24"/>
        <v>0</v>
      </c>
      <c r="BF211" s="153">
        <f t="shared" si="25"/>
        <v>0</v>
      </c>
      <c r="BG211" s="153">
        <f t="shared" si="26"/>
        <v>0</v>
      </c>
      <c r="BH211" s="153">
        <f t="shared" si="27"/>
        <v>0</v>
      </c>
      <c r="BI211" s="153">
        <f t="shared" si="28"/>
        <v>0</v>
      </c>
      <c r="BJ211" s="14" t="s">
        <v>115</v>
      </c>
      <c r="BK211" s="153">
        <f t="shared" si="29"/>
        <v>0</v>
      </c>
      <c r="BL211" s="14" t="s">
        <v>121</v>
      </c>
      <c r="BM211" s="152" t="s">
        <v>442</v>
      </c>
    </row>
    <row r="212" spans="1:65" s="2" customFormat="1" ht="24.15" customHeight="1">
      <c r="A212" s="26"/>
      <c r="B212" s="140"/>
      <c r="C212" s="141" t="s">
        <v>443</v>
      </c>
      <c r="D212" s="141" t="s">
        <v>117</v>
      </c>
      <c r="E212" s="142" t="s">
        <v>444</v>
      </c>
      <c r="F212" s="143" t="s">
        <v>445</v>
      </c>
      <c r="G212" s="144" t="s">
        <v>151</v>
      </c>
      <c r="H212" s="145">
        <v>20</v>
      </c>
      <c r="I212" s="146"/>
      <c r="J212" s="146">
        <f t="shared" si="20"/>
        <v>0</v>
      </c>
      <c r="K212" s="147"/>
      <c r="L212" s="27"/>
      <c r="M212" s="148" t="s">
        <v>1</v>
      </c>
      <c r="N212" s="149" t="s">
        <v>37</v>
      </c>
      <c r="O212" s="150">
        <v>0.13</v>
      </c>
      <c r="P212" s="150">
        <f t="shared" si="21"/>
        <v>2.6</v>
      </c>
      <c r="Q212" s="150">
        <v>0</v>
      </c>
      <c r="R212" s="150">
        <f t="shared" si="22"/>
        <v>0</v>
      </c>
      <c r="S212" s="150">
        <v>0</v>
      </c>
      <c r="T212" s="151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2" t="s">
        <v>171</v>
      </c>
      <c r="AT212" s="152" t="s">
        <v>117</v>
      </c>
      <c r="AU212" s="152" t="s">
        <v>115</v>
      </c>
      <c r="AY212" s="14" t="s">
        <v>114</v>
      </c>
      <c r="BE212" s="153">
        <f t="shared" si="24"/>
        <v>0</v>
      </c>
      <c r="BF212" s="153">
        <f t="shared" si="25"/>
        <v>0</v>
      </c>
      <c r="BG212" s="153">
        <f t="shared" si="26"/>
        <v>0</v>
      </c>
      <c r="BH212" s="153">
        <f t="shared" si="27"/>
        <v>0</v>
      </c>
      <c r="BI212" s="153">
        <f t="shared" si="28"/>
        <v>0</v>
      </c>
      <c r="BJ212" s="14" t="s">
        <v>115</v>
      </c>
      <c r="BK212" s="153">
        <f t="shared" si="29"/>
        <v>0</v>
      </c>
      <c r="BL212" s="14" t="s">
        <v>171</v>
      </c>
      <c r="BM212" s="152" t="s">
        <v>446</v>
      </c>
    </row>
    <row r="213" spans="1:65" s="2" customFormat="1" ht="16.5" customHeight="1">
      <c r="A213" s="26"/>
      <c r="B213" s="140"/>
      <c r="C213" s="154" t="s">
        <v>447</v>
      </c>
      <c r="D213" s="154" t="s">
        <v>123</v>
      </c>
      <c r="E213" s="155" t="s">
        <v>448</v>
      </c>
      <c r="F213" s="156" t="s">
        <v>449</v>
      </c>
      <c r="G213" s="157" t="s">
        <v>397</v>
      </c>
      <c r="H213" s="158">
        <v>2.8</v>
      </c>
      <c r="I213" s="159"/>
      <c r="J213" s="159">
        <f t="shared" si="20"/>
        <v>0</v>
      </c>
      <c r="K213" s="160"/>
      <c r="L213" s="161"/>
      <c r="M213" s="162" t="s">
        <v>1</v>
      </c>
      <c r="N213" s="163" t="s">
        <v>37</v>
      </c>
      <c r="O213" s="150">
        <v>0</v>
      </c>
      <c r="P213" s="150">
        <f t="shared" si="21"/>
        <v>0</v>
      </c>
      <c r="Q213" s="150">
        <v>1E-3</v>
      </c>
      <c r="R213" s="150">
        <f t="shared" si="22"/>
        <v>2.8E-3</v>
      </c>
      <c r="S213" s="150">
        <v>0</v>
      </c>
      <c r="T213" s="151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2" t="s">
        <v>176</v>
      </c>
      <c r="AT213" s="152" t="s">
        <v>123</v>
      </c>
      <c r="AU213" s="152" t="s">
        <v>115</v>
      </c>
      <c r="AY213" s="14" t="s">
        <v>114</v>
      </c>
      <c r="BE213" s="153">
        <f t="shared" si="24"/>
        <v>0</v>
      </c>
      <c r="BF213" s="153">
        <f t="shared" si="25"/>
        <v>0</v>
      </c>
      <c r="BG213" s="153">
        <f t="shared" si="26"/>
        <v>0</v>
      </c>
      <c r="BH213" s="153">
        <f t="shared" si="27"/>
        <v>0</v>
      </c>
      <c r="BI213" s="153">
        <f t="shared" si="28"/>
        <v>0</v>
      </c>
      <c r="BJ213" s="14" t="s">
        <v>115</v>
      </c>
      <c r="BK213" s="153">
        <f t="shared" si="29"/>
        <v>0</v>
      </c>
      <c r="BL213" s="14" t="s">
        <v>176</v>
      </c>
      <c r="BM213" s="152" t="s">
        <v>450</v>
      </c>
    </row>
    <row r="214" spans="1:65" s="2" customFormat="1" ht="24.15" customHeight="1">
      <c r="A214" s="26"/>
      <c r="B214" s="140"/>
      <c r="C214" s="141" t="s">
        <v>451</v>
      </c>
      <c r="D214" s="141" t="s">
        <v>117</v>
      </c>
      <c r="E214" s="142" t="s">
        <v>452</v>
      </c>
      <c r="F214" s="143" t="s">
        <v>453</v>
      </c>
      <c r="G214" s="144" t="s">
        <v>163</v>
      </c>
      <c r="H214" s="145">
        <v>10</v>
      </c>
      <c r="I214" s="146"/>
      <c r="J214" s="146">
        <f t="shared" si="20"/>
        <v>0</v>
      </c>
      <c r="K214" s="147"/>
      <c r="L214" s="27"/>
      <c r="M214" s="148" t="s">
        <v>1</v>
      </c>
      <c r="N214" s="149" t="s">
        <v>37</v>
      </c>
      <c r="O214" s="150">
        <v>0.11700000000000001</v>
      </c>
      <c r="P214" s="150">
        <f t="shared" si="21"/>
        <v>1.1700000000000002</v>
      </c>
      <c r="Q214" s="150">
        <v>0</v>
      </c>
      <c r="R214" s="150">
        <f t="shared" si="22"/>
        <v>0</v>
      </c>
      <c r="S214" s="150">
        <v>0</v>
      </c>
      <c r="T214" s="151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2" t="s">
        <v>171</v>
      </c>
      <c r="AT214" s="152" t="s">
        <v>117</v>
      </c>
      <c r="AU214" s="152" t="s">
        <v>115</v>
      </c>
      <c r="AY214" s="14" t="s">
        <v>114</v>
      </c>
      <c r="BE214" s="153">
        <f t="shared" si="24"/>
        <v>0</v>
      </c>
      <c r="BF214" s="153">
        <f t="shared" si="25"/>
        <v>0</v>
      </c>
      <c r="BG214" s="153">
        <f t="shared" si="26"/>
        <v>0</v>
      </c>
      <c r="BH214" s="153">
        <f t="shared" si="27"/>
        <v>0</v>
      </c>
      <c r="BI214" s="153">
        <f t="shared" si="28"/>
        <v>0</v>
      </c>
      <c r="BJ214" s="14" t="s">
        <v>115</v>
      </c>
      <c r="BK214" s="153">
        <f t="shared" si="29"/>
        <v>0</v>
      </c>
      <c r="BL214" s="14" t="s">
        <v>171</v>
      </c>
      <c r="BM214" s="152" t="s">
        <v>454</v>
      </c>
    </row>
    <row r="215" spans="1:65" s="2" customFormat="1" ht="24.15" customHeight="1">
      <c r="A215" s="26"/>
      <c r="B215" s="140"/>
      <c r="C215" s="154" t="s">
        <v>455</v>
      </c>
      <c r="D215" s="154" t="s">
        <v>123</v>
      </c>
      <c r="E215" s="155" t="s">
        <v>456</v>
      </c>
      <c r="F215" s="156" t="s">
        <v>457</v>
      </c>
      <c r="G215" s="157" t="s">
        <v>163</v>
      </c>
      <c r="H215" s="158">
        <v>10</v>
      </c>
      <c r="I215" s="159"/>
      <c r="J215" s="159">
        <f t="shared" si="20"/>
        <v>0</v>
      </c>
      <c r="K215" s="160"/>
      <c r="L215" s="161"/>
      <c r="M215" s="162" t="s">
        <v>1</v>
      </c>
      <c r="N215" s="163" t="s">
        <v>37</v>
      </c>
      <c r="O215" s="150">
        <v>0</v>
      </c>
      <c r="P215" s="150">
        <f t="shared" si="21"/>
        <v>0</v>
      </c>
      <c r="Q215" s="150">
        <v>9.0000000000000006E-5</v>
      </c>
      <c r="R215" s="150">
        <f t="shared" si="22"/>
        <v>9.0000000000000008E-4</v>
      </c>
      <c r="S215" s="150">
        <v>0</v>
      </c>
      <c r="T215" s="151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2" t="s">
        <v>176</v>
      </c>
      <c r="AT215" s="152" t="s">
        <v>123</v>
      </c>
      <c r="AU215" s="152" t="s">
        <v>115</v>
      </c>
      <c r="AY215" s="14" t="s">
        <v>114</v>
      </c>
      <c r="BE215" s="153">
        <f t="shared" si="24"/>
        <v>0</v>
      </c>
      <c r="BF215" s="153">
        <f t="shared" si="25"/>
        <v>0</v>
      </c>
      <c r="BG215" s="153">
        <f t="shared" si="26"/>
        <v>0</v>
      </c>
      <c r="BH215" s="153">
        <f t="shared" si="27"/>
        <v>0</v>
      </c>
      <c r="BI215" s="153">
        <f t="shared" si="28"/>
        <v>0</v>
      </c>
      <c r="BJ215" s="14" t="s">
        <v>115</v>
      </c>
      <c r="BK215" s="153">
        <f t="shared" si="29"/>
        <v>0</v>
      </c>
      <c r="BL215" s="14" t="s">
        <v>176</v>
      </c>
      <c r="BM215" s="152" t="s">
        <v>458</v>
      </c>
    </row>
    <row r="216" spans="1:65" s="2" customFormat="1" ht="24.15" customHeight="1">
      <c r="A216" s="26"/>
      <c r="B216" s="140"/>
      <c r="C216" s="141" t="s">
        <v>459</v>
      </c>
      <c r="D216" s="141" t="s">
        <v>117</v>
      </c>
      <c r="E216" s="142" t="s">
        <v>460</v>
      </c>
      <c r="F216" s="143" t="s">
        <v>461</v>
      </c>
      <c r="G216" s="144" t="s">
        <v>163</v>
      </c>
      <c r="H216" s="145">
        <v>3</v>
      </c>
      <c r="I216" s="146"/>
      <c r="J216" s="146">
        <f t="shared" si="20"/>
        <v>0</v>
      </c>
      <c r="K216" s="147"/>
      <c r="L216" s="27"/>
      <c r="M216" s="148" t="s">
        <v>1</v>
      </c>
      <c r="N216" s="149" t="s">
        <v>37</v>
      </c>
      <c r="O216" s="150">
        <v>0.5</v>
      </c>
      <c r="P216" s="150">
        <f t="shared" si="21"/>
        <v>1.5</v>
      </c>
      <c r="Q216" s="150">
        <v>0</v>
      </c>
      <c r="R216" s="150">
        <f t="shared" si="22"/>
        <v>0</v>
      </c>
      <c r="S216" s="150">
        <v>0</v>
      </c>
      <c r="T216" s="151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2" t="s">
        <v>171</v>
      </c>
      <c r="AT216" s="152" t="s">
        <v>117</v>
      </c>
      <c r="AU216" s="152" t="s">
        <v>115</v>
      </c>
      <c r="AY216" s="14" t="s">
        <v>114</v>
      </c>
      <c r="BE216" s="153">
        <f t="shared" si="24"/>
        <v>0</v>
      </c>
      <c r="BF216" s="153">
        <f t="shared" si="25"/>
        <v>0</v>
      </c>
      <c r="BG216" s="153">
        <f t="shared" si="26"/>
        <v>0</v>
      </c>
      <c r="BH216" s="153">
        <f t="shared" si="27"/>
        <v>0</v>
      </c>
      <c r="BI216" s="153">
        <f t="shared" si="28"/>
        <v>0</v>
      </c>
      <c r="BJ216" s="14" t="s">
        <v>115</v>
      </c>
      <c r="BK216" s="153">
        <f t="shared" si="29"/>
        <v>0</v>
      </c>
      <c r="BL216" s="14" t="s">
        <v>171</v>
      </c>
      <c r="BM216" s="152" t="s">
        <v>462</v>
      </c>
    </row>
    <row r="217" spans="1:65" s="2" customFormat="1" ht="24.15" customHeight="1">
      <c r="A217" s="26"/>
      <c r="B217" s="140"/>
      <c r="C217" s="154" t="s">
        <v>463</v>
      </c>
      <c r="D217" s="154" t="s">
        <v>123</v>
      </c>
      <c r="E217" s="155" t="s">
        <v>464</v>
      </c>
      <c r="F217" s="156" t="s">
        <v>465</v>
      </c>
      <c r="G217" s="157" t="s">
        <v>163</v>
      </c>
      <c r="H217" s="158">
        <v>3</v>
      </c>
      <c r="I217" s="159"/>
      <c r="J217" s="159">
        <f t="shared" si="20"/>
        <v>0</v>
      </c>
      <c r="K217" s="160"/>
      <c r="L217" s="161"/>
      <c r="M217" s="162" t="s">
        <v>1</v>
      </c>
      <c r="N217" s="163" t="s">
        <v>37</v>
      </c>
      <c r="O217" s="150">
        <v>0</v>
      </c>
      <c r="P217" s="150">
        <f t="shared" si="21"/>
        <v>0</v>
      </c>
      <c r="Q217" s="150">
        <v>7.3999999999999999E-4</v>
      </c>
      <c r="R217" s="150">
        <f t="shared" si="22"/>
        <v>2.2199999999999998E-3</v>
      </c>
      <c r="S217" s="150">
        <v>0</v>
      </c>
      <c r="T217" s="151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2" t="s">
        <v>176</v>
      </c>
      <c r="AT217" s="152" t="s">
        <v>123</v>
      </c>
      <c r="AU217" s="152" t="s">
        <v>115</v>
      </c>
      <c r="AY217" s="14" t="s">
        <v>114</v>
      </c>
      <c r="BE217" s="153">
        <f t="shared" si="24"/>
        <v>0</v>
      </c>
      <c r="BF217" s="153">
        <f t="shared" si="25"/>
        <v>0</v>
      </c>
      <c r="BG217" s="153">
        <f t="shared" si="26"/>
        <v>0</v>
      </c>
      <c r="BH217" s="153">
        <f t="shared" si="27"/>
        <v>0</v>
      </c>
      <c r="BI217" s="153">
        <f t="shared" si="28"/>
        <v>0</v>
      </c>
      <c r="BJ217" s="14" t="s">
        <v>115</v>
      </c>
      <c r="BK217" s="153">
        <f t="shared" si="29"/>
        <v>0</v>
      </c>
      <c r="BL217" s="14" t="s">
        <v>176</v>
      </c>
      <c r="BM217" s="152" t="s">
        <v>466</v>
      </c>
    </row>
    <row r="218" spans="1:65" s="2" customFormat="1" ht="16.5" customHeight="1">
      <c r="A218" s="26"/>
      <c r="B218" s="140"/>
      <c r="C218" s="141" t="s">
        <v>467</v>
      </c>
      <c r="D218" s="141" t="s">
        <v>117</v>
      </c>
      <c r="E218" s="142" t="s">
        <v>468</v>
      </c>
      <c r="F218" s="143" t="s">
        <v>469</v>
      </c>
      <c r="G218" s="144" t="s">
        <v>163</v>
      </c>
      <c r="H218" s="145">
        <v>5</v>
      </c>
      <c r="I218" s="146"/>
      <c r="J218" s="146">
        <f t="shared" si="20"/>
        <v>0</v>
      </c>
      <c r="K218" s="147"/>
      <c r="L218" s="27"/>
      <c r="M218" s="148" t="s">
        <v>1</v>
      </c>
      <c r="N218" s="149" t="s">
        <v>37</v>
      </c>
      <c r="O218" s="150">
        <v>0.11700000000000001</v>
      </c>
      <c r="P218" s="150">
        <f t="shared" si="21"/>
        <v>0.58500000000000008</v>
      </c>
      <c r="Q218" s="150">
        <v>0</v>
      </c>
      <c r="R218" s="150">
        <f t="shared" si="22"/>
        <v>0</v>
      </c>
      <c r="S218" s="150">
        <v>0</v>
      </c>
      <c r="T218" s="151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2" t="s">
        <v>171</v>
      </c>
      <c r="AT218" s="152" t="s">
        <v>117</v>
      </c>
      <c r="AU218" s="152" t="s">
        <v>115</v>
      </c>
      <c r="AY218" s="14" t="s">
        <v>114</v>
      </c>
      <c r="BE218" s="153">
        <f t="shared" si="24"/>
        <v>0</v>
      </c>
      <c r="BF218" s="153">
        <f t="shared" si="25"/>
        <v>0</v>
      </c>
      <c r="BG218" s="153">
        <f t="shared" si="26"/>
        <v>0</v>
      </c>
      <c r="BH218" s="153">
        <f t="shared" si="27"/>
        <v>0</v>
      </c>
      <c r="BI218" s="153">
        <f t="shared" si="28"/>
        <v>0</v>
      </c>
      <c r="BJ218" s="14" t="s">
        <v>115</v>
      </c>
      <c r="BK218" s="153">
        <f t="shared" si="29"/>
        <v>0</v>
      </c>
      <c r="BL218" s="14" t="s">
        <v>171</v>
      </c>
      <c r="BM218" s="152" t="s">
        <v>470</v>
      </c>
    </row>
    <row r="219" spans="1:65" s="2" customFormat="1" ht="24.15" customHeight="1">
      <c r="A219" s="26"/>
      <c r="B219" s="140"/>
      <c r="C219" s="154" t="s">
        <v>471</v>
      </c>
      <c r="D219" s="154" t="s">
        <v>123</v>
      </c>
      <c r="E219" s="155" t="s">
        <v>472</v>
      </c>
      <c r="F219" s="156" t="s">
        <v>473</v>
      </c>
      <c r="G219" s="157" t="s">
        <v>163</v>
      </c>
      <c r="H219" s="158">
        <v>5</v>
      </c>
      <c r="I219" s="159"/>
      <c r="J219" s="159">
        <f t="shared" si="20"/>
        <v>0</v>
      </c>
      <c r="K219" s="160"/>
      <c r="L219" s="161"/>
      <c r="M219" s="162" t="s">
        <v>1</v>
      </c>
      <c r="N219" s="163" t="s">
        <v>37</v>
      </c>
      <c r="O219" s="150">
        <v>0</v>
      </c>
      <c r="P219" s="150">
        <f t="shared" si="21"/>
        <v>0</v>
      </c>
      <c r="Q219" s="150">
        <v>1E-4</v>
      </c>
      <c r="R219" s="150">
        <f t="shared" si="22"/>
        <v>5.0000000000000001E-4</v>
      </c>
      <c r="S219" s="150">
        <v>0</v>
      </c>
      <c r="T219" s="151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2" t="s">
        <v>176</v>
      </c>
      <c r="AT219" s="152" t="s">
        <v>123</v>
      </c>
      <c r="AU219" s="152" t="s">
        <v>115</v>
      </c>
      <c r="AY219" s="14" t="s">
        <v>114</v>
      </c>
      <c r="BE219" s="153">
        <f t="shared" si="24"/>
        <v>0</v>
      </c>
      <c r="BF219" s="153">
        <f t="shared" si="25"/>
        <v>0</v>
      </c>
      <c r="BG219" s="153">
        <f t="shared" si="26"/>
        <v>0</v>
      </c>
      <c r="BH219" s="153">
        <f t="shared" si="27"/>
        <v>0</v>
      </c>
      <c r="BI219" s="153">
        <f t="shared" si="28"/>
        <v>0</v>
      </c>
      <c r="BJ219" s="14" t="s">
        <v>115</v>
      </c>
      <c r="BK219" s="153">
        <f t="shared" si="29"/>
        <v>0</v>
      </c>
      <c r="BL219" s="14" t="s">
        <v>176</v>
      </c>
      <c r="BM219" s="152" t="s">
        <v>474</v>
      </c>
    </row>
    <row r="220" spans="1:65" s="2" customFormat="1" ht="24.15" customHeight="1">
      <c r="A220" s="26"/>
      <c r="B220" s="140"/>
      <c r="C220" s="141" t="s">
        <v>475</v>
      </c>
      <c r="D220" s="141" t="s">
        <v>117</v>
      </c>
      <c r="E220" s="142" t="s">
        <v>476</v>
      </c>
      <c r="F220" s="143" t="s">
        <v>477</v>
      </c>
      <c r="G220" s="144" t="s">
        <v>163</v>
      </c>
      <c r="H220" s="145">
        <v>45</v>
      </c>
      <c r="I220" s="146"/>
      <c r="J220" s="146">
        <f t="shared" si="20"/>
        <v>0</v>
      </c>
      <c r="K220" s="147"/>
      <c r="L220" s="27"/>
      <c r="M220" s="148" t="s">
        <v>1</v>
      </c>
      <c r="N220" s="149" t="s">
        <v>37</v>
      </c>
      <c r="O220" s="150">
        <v>7.5289999999999996E-2</v>
      </c>
      <c r="P220" s="150">
        <f t="shared" si="21"/>
        <v>3.3880499999999998</v>
      </c>
      <c r="Q220" s="150">
        <v>0</v>
      </c>
      <c r="R220" s="150">
        <f t="shared" si="22"/>
        <v>0</v>
      </c>
      <c r="S220" s="150">
        <v>0</v>
      </c>
      <c r="T220" s="151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2" t="s">
        <v>171</v>
      </c>
      <c r="AT220" s="152" t="s">
        <v>117</v>
      </c>
      <c r="AU220" s="152" t="s">
        <v>115</v>
      </c>
      <c r="AY220" s="14" t="s">
        <v>114</v>
      </c>
      <c r="BE220" s="153">
        <f t="shared" si="24"/>
        <v>0</v>
      </c>
      <c r="BF220" s="153">
        <f t="shared" si="25"/>
        <v>0</v>
      </c>
      <c r="BG220" s="153">
        <f t="shared" si="26"/>
        <v>0</v>
      </c>
      <c r="BH220" s="153">
        <f t="shared" si="27"/>
        <v>0</v>
      </c>
      <c r="BI220" s="153">
        <f t="shared" si="28"/>
        <v>0</v>
      </c>
      <c r="BJ220" s="14" t="s">
        <v>115</v>
      </c>
      <c r="BK220" s="153">
        <f t="shared" si="29"/>
        <v>0</v>
      </c>
      <c r="BL220" s="14" t="s">
        <v>171</v>
      </c>
      <c r="BM220" s="152" t="s">
        <v>478</v>
      </c>
    </row>
    <row r="221" spans="1:65" s="2" customFormat="1" ht="16.5" customHeight="1">
      <c r="A221" s="26"/>
      <c r="B221" s="140"/>
      <c r="C221" s="154" t="s">
        <v>479</v>
      </c>
      <c r="D221" s="154" t="s">
        <v>123</v>
      </c>
      <c r="E221" s="155" t="s">
        <v>480</v>
      </c>
      <c r="F221" s="156" t="s">
        <v>481</v>
      </c>
      <c r="G221" s="157" t="s">
        <v>163</v>
      </c>
      <c r="H221" s="158">
        <v>45</v>
      </c>
      <c r="I221" s="159"/>
      <c r="J221" s="159">
        <f t="shared" si="20"/>
        <v>0</v>
      </c>
      <c r="K221" s="160"/>
      <c r="L221" s="161"/>
      <c r="M221" s="162" t="s">
        <v>1</v>
      </c>
      <c r="N221" s="163" t="s">
        <v>37</v>
      </c>
      <c r="O221" s="150">
        <v>0</v>
      </c>
      <c r="P221" s="150">
        <f t="shared" si="21"/>
        <v>0</v>
      </c>
      <c r="Q221" s="150">
        <v>1.0000000000000001E-5</v>
      </c>
      <c r="R221" s="150">
        <f t="shared" si="22"/>
        <v>4.5000000000000004E-4</v>
      </c>
      <c r="S221" s="150">
        <v>0</v>
      </c>
      <c r="T221" s="151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2" t="s">
        <v>176</v>
      </c>
      <c r="AT221" s="152" t="s">
        <v>123</v>
      </c>
      <c r="AU221" s="152" t="s">
        <v>115</v>
      </c>
      <c r="AY221" s="14" t="s">
        <v>114</v>
      </c>
      <c r="BE221" s="153">
        <f t="shared" si="24"/>
        <v>0</v>
      </c>
      <c r="BF221" s="153">
        <f t="shared" si="25"/>
        <v>0</v>
      </c>
      <c r="BG221" s="153">
        <f t="shared" si="26"/>
        <v>0</v>
      </c>
      <c r="BH221" s="153">
        <f t="shared" si="27"/>
        <v>0</v>
      </c>
      <c r="BI221" s="153">
        <f t="shared" si="28"/>
        <v>0</v>
      </c>
      <c r="BJ221" s="14" t="s">
        <v>115</v>
      </c>
      <c r="BK221" s="153">
        <f t="shared" si="29"/>
        <v>0</v>
      </c>
      <c r="BL221" s="14" t="s">
        <v>176</v>
      </c>
      <c r="BM221" s="152" t="s">
        <v>482</v>
      </c>
    </row>
    <row r="222" spans="1:65" s="2" customFormat="1" ht="24.15" customHeight="1">
      <c r="A222" s="26"/>
      <c r="B222" s="140"/>
      <c r="C222" s="141" t="s">
        <v>483</v>
      </c>
      <c r="D222" s="141" t="s">
        <v>117</v>
      </c>
      <c r="E222" s="142" t="s">
        <v>484</v>
      </c>
      <c r="F222" s="143" t="s">
        <v>485</v>
      </c>
      <c r="G222" s="144" t="s">
        <v>163</v>
      </c>
      <c r="H222" s="145">
        <v>300</v>
      </c>
      <c r="I222" s="146"/>
      <c r="J222" s="146">
        <f t="shared" si="20"/>
        <v>0</v>
      </c>
      <c r="K222" s="147"/>
      <c r="L222" s="27"/>
      <c r="M222" s="148" t="s">
        <v>1</v>
      </c>
      <c r="N222" s="149" t="s">
        <v>37</v>
      </c>
      <c r="O222" s="150">
        <v>5.6000000000000001E-2</v>
      </c>
      <c r="P222" s="150">
        <f t="shared" si="21"/>
        <v>16.8</v>
      </c>
      <c r="Q222" s="150">
        <v>0</v>
      </c>
      <c r="R222" s="150">
        <f t="shared" si="22"/>
        <v>0</v>
      </c>
      <c r="S222" s="150">
        <v>0</v>
      </c>
      <c r="T222" s="151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2" t="s">
        <v>171</v>
      </c>
      <c r="AT222" s="152" t="s">
        <v>117</v>
      </c>
      <c r="AU222" s="152" t="s">
        <v>115</v>
      </c>
      <c r="AY222" s="14" t="s">
        <v>114</v>
      </c>
      <c r="BE222" s="153">
        <f t="shared" si="24"/>
        <v>0</v>
      </c>
      <c r="BF222" s="153">
        <f t="shared" si="25"/>
        <v>0</v>
      </c>
      <c r="BG222" s="153">
        <f t="shared" si="26"/>
        <v>0</v>
      </c>
      <c r="BH222" s="153">
        <f t="shared" si="27"/>
        <v>0</v>
      </c>
      <c r="BI222" s="153">
        <f t="shared" si="28"/>
        <v>0</v>
      </c>
      <c r="BJ222" s="14" t="s">
        <v>115</v>
      </c>
      <c r="BK222" s="153">
        <f t="shared" si="29"/>
        <v>0</v>
      </c>
      <c r="BL222" s="14" t="s">
        <v>171</v>
      </c>
      <c r="BM222" s="152" t="s">
        <v>486</v>
      </c>
    </row>
    <row r="223" spans="1:65" s="2" customFormat="1" ht="16.5" customHeight="1">
      <c r="A223" s="26"/>
      <c r="B223" s="140"/>
      <c r="C223" s="154" t="s">
        <v>487</v>
      </c>
      <c r="D223" s="154" t="s">
        <v>123</v>
      </c>
      <c r="E223" s="155" t="s">
        <v>488</v>
      </c>
      <c r="F223" s="156" t="s">
        <v>489</v>
      </c>
      <c r="G223" s="157" t="s">
        <v>163</v>
      </c>
      <c r="H223" s="158">
        <v>200</v>
      </c>
      <c r="I223" s="159"/>
      <c r="J223" s="159">
        <f t="shared" si="20"/>
        <v>0</v>
      </c>
      <c r="K223" s="160"/>
      <c r="L223" s="161"/>
      <c r="M223" s="162" t="s">
        <v>1</v>
      </c>
      <c r="N223" s="163" t="s">
        <v>37</v>
      </c>
      <c r="O223" s="150">
        <v>0</v>
      </c>
      <c r="P223" s="150">
        <f t="shared" si="21"/>
        <v>0</v>
      </c>
      <c r="Q223" s="150">
        <v>3.6999999999999998E-5</v>
      </c>
      <c r="R223" s="150">
        <f t="shared" si="22"/>
        <v>7.3999999999999995E-3</v>
      </c>
      <c r="S223" s="150">
        <v>0</v>
      </c>
      <c r="T223" s="151">
        <f t="shared" si="2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2" t="s">
        <v>193</v>
      </c>
      <c r="AT223" s="152" t="s">
        <v>123</v>
      </c>
      <c r="AU223" s="152" t="s">
        <v>115</v>
      </c>
      <c r="AY223" s="14" t="s">
        <v>114</v>
      </c>
      <c r="BE223" s="153">
        <f t="shared" si="24"/>
        <v>0</v>
      </c>
      <c r="BF223" s="153">
        <f t="shared" si="25"/>
        <v>0</v>
      </c>
      <c r="BG223" s="153">
        <f t="shared" si="26"/>
        <v>0</v>
      </c>
      <c r="BH223" s="153">
        <f t="shared" si="27"/>
        <v>0</v>
      </c>
      <c r="BI223" s="153">
        <f t="shared" si="28"/>
        <v>0</v>
      </c>
      <c r="BJ223" s="14" t="s">
        <v>115</v>
      </c>
      <c r="BK223" s="153">
        <f t="shared" si="29"/>
        <v>0</v>
      </c>
      <c r="BL223" s="14" t="s">
        <v>171</v>
      </c>
      <c r="BM223" s="152" t="s">
        <v>490</v>
      </c>
    </row>
    <row r="224" spans="1:65" s="2" customFormat="1" ht="16.5" customHeight="1">
      <c r="A224" s="26"/>
      <c r="B224" s="140"/>
      <c r="C224" s="154" t="s">
        <v>491</v>
      </c>
      <c r="D224" s="154" t="s">
        <v>123</v>
      </c>
      <c r="E224" s="155" t="s">
        <v>492</v>
      </c>
      <c r="F224" s="156" t="s">
        <v>493</v>
      </c>
      <c r="G224" s="157" t="s">
        <v>163</v>
      </c>
      <c r="H224" s="158">
        <v>50</v>
      </c>
      <c r="I224" s="159"/>
      <c r="J224" s="159">
        <f t="shared" si="20"/>
        <v>0</v>
      </c>
      <c r="K224" s="160"/>
      <c r="L224" s="161"/>
      <c r="M224" s="162" t="s">
        <v>1</v>
      </c>
      <c r="N224" s="163" t="s">
        <v>37</v>
      </c>
      <c r="O224" s="150">
        <v>0</v>
      </c>
      <c r="P224" s="150">
        <f t="shared" si="21"/>
        <v>0</v>
      </c>
      <c r="Q224" s="150">
        <v>6.2000000000000003E-5</v>
      </c>
      <c r="R224" s="150">
        <f t="shared" si="22"/>
        <v>3.1000000000000003E-3</v>
      </c>
      <c r="S224" s="150">
        <v>0</v>
      </c>
      <c r="T224" s="151">
        <f t="shared" si="2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2" t="s">
        <v>193</v>
      </c>
      <c r="AT224" s="152" t="s">
        <v>123</v>
      </c>
      <c r="AU224" s="152" t="s">
        <v>115</v>
      </c>
      <c r="AY224" s="14" t="s">
        <v>114</v>
      </c>
      <c r="BE224" s="153">
        <f t="shared" si="24"/>
        <v>0</v>
      </c>
      <c r="BF224" s="153">
        <f t="shared" si="25"/>
        <v>0</v>
      </c>
      <c r="BG224" s="153">
        <f t="shared" si="26"/>
        <v>0</v>
      </c>
      <c r="BH224" s="153">
        <f t="shared" si="27"/>
        <v>0</v>
      </c>
      <c r="BI224" s="153">
        <f t="shared" si="28"/>
        <v>0</v>
      </c>
      <c r="BJ224" s="14" t="s">
        <v>115</v>
      </c>
      <c r="BK224" s="153">
        <f t="shared" si="29"/>
        <v>0</v>
      </c>
      <c r="BL224" s="14" t="s">
        <v>171</v>
      </c>
      <c r="BM224" s="152" t="s">
        <v>494</v>
      </c>
    </row>
    <row r="225" spans="1:65" s="2" customFormat="1" ht="16.5" customHeight="1">
      <c r="A225" s="26"/>
      <c r="B225" s="140"/>
      <c r="C225" s="154" t="s">
        <v>495</v>
      </c>
      <c r="D225" s="154" t="s">
        <v>123</v>
      </c>
      <c r="E225" s="155" t="s">
        <v>496</v>
      </c>
      <c r="F225" s="156" t="s">
        <v>497</v>
      </c>
      <c r="G225" s="157" t="s">
        <v>163</v>
      </c>
      <c r="H225" s="158">
        <v>50</v>
      </c>
      <c r="I225" s="159"/>
      <c r="J225" s="159">
        <f t="shared" si="20"/>
        <v>0</v>
      </c>
      <c r="K225" s="160"/>
      <c r="L225" s="161"/>
      <c r="M225" s="162" t="s">
        <v>1</v>
      </c>
      <c r="N225" s="163" t="s">
        <v>37</v>
      </c>
      <c r="O225" s="150">
        <v>0</v>
      </c>
      <c r="P225" s="150">
        <f t="shared" si="21"/>
        <v>0</v>
      </c>
      <c r="Q225" s="150">
        <v>3.4499999999999998E-4</v>
      </c>
      <c r="R225" s="150">
        <f t="shared" si="22"/>
        <v>1.7249999999999998E-2</v>
      </c>
      <c r="S225" s="150">
        <v>0</v>
      </c>
      <c r="T225" s="151">
        <f t="shared" si="2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2" t="s">
        <v>193</v>
      </c>
      <c r="AT225" s="152" t="s">
        <v>123</v>
      </c>
      <c r="AU225" s="152" t="s">
        <v>115</v>
      </c>
      <c r="AY225" s="14" t="s">
        <v>114</v>
      </c>
      <c r="BE225" s="153">
        <f t="shared" si="24"/>
        <v>0</v>
      </c>
      <c r="BF225" s="153">
        <f t="shared" si="25"/>
        <v>0</v>
      </c>
      <c r="BG225" s="153">
        <f t="shared" si="26"/>
        <v>0</v>
      </c>
      <c r="BH225" s="153">
        <f t="shared" si="27"/>
        <v>0</v>
      </c>
      <c r="BI225" s="153">
        <f t="shared" si="28"/>
        <v>0</v>
      </c>
      <c r="BJ225" s="14" t="s">
        <v>115</v>
      </c>
      <c r="BK225" s="153">
        <f t="shared" si="29"/>
        <v>0</v>
      </c>
      <c r="BL225" s="14" t="s">
        <v>171</v>
      </c>
      <c r="BM225" s="152" t="s">
        <v>498</v>
      </c>
    </row>
    <row r="226" spans="1:65" s="2" customFormat="1" ht="33" customHeight="1">
      <c r="A226" s="26"/>
      <c r="B226" s="140"/>
      <c r="C226" s="141" t="s">
        <v>499</v>
      </c>
      <c r="D226" s="141" t="s">
        <v>117</v>
      </c>
      <c r="E226" s="142" t="s">
        <v>500</v>
      </c>
      <c r="F226" s="143" t="s">
        <v>501</v>
      </c>
      <c r="G226" s="144" t="s">
        <v>163</v>
      </c>
      <c r="H226" s="145">
        <v>200</v>
      </c>
      <c r="I226" s="146"/>
      <c r="J226" s="146">
        <f t="shared" si="20"/>
        <v>0</v>
      </c>
      <c r="K226" s="147"/>
      <c r="L226" s="27"/>
      <c r="M226" s="148" t="s">
        <v>1</v>
      </c>
      <c r="N226" s="149" t="s">
        <v>37</v>
      </c>
      <c r="O226" s="150">
        <v>2.8000000000000001E-2</v>
      </c>
      <c r="P226" s="150">
        <f t="shared" si="21"/>
        <v>5.6000000000000005</v>
      </c>
      <c r="Q226" s="150">
        <v>0</v>
      </c>
      <c r="R226" s="150">
        <f t="shared" si="22"/>
        <v>0</v>
      </c>
      <c r="S226" s="150">
        <v>0</v>
      </c>
      <c r="T226" s="151">
        <f t="shared" si="2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2" t="s">
        <v>171</v>
      </c>
      <c r="AT226" s="152" t="s">
        <v>117</v>
      </c>
      <c r="AU226" s="152" t="s">
        <v>115</v>
      </c>
      <c r="AY226" s="14" t="s">
        <v>114</v>
      </c>
      <c r="BE226" s="153">
        <f t="shared" si="24"/>
        <v>0</v>
      </c>
      <c r="BF226" s="153">
        <f t="shared" si="25"/>
        <v>0</v>
      </c>
      <c r="BG226" s="153">
        <f t="shared" si="26"/>
        <v>0</v>
      </c>
      <c r="BH226" s="153">
        <f t="shared" si="27"/>
        <v>0</v>
      </c>
      <c r="BI226" s="153">
        <f t="shared" si="28"/>
        <v>0</v>
      </c>
      <c r="BJ226" s="14" t="s">
        <v>115</v>
      </c>
      <c r="BK226" s="153">
        <f t="shared" si="29"/>
        <v>0</v>
      </c>
      <c r="BL226" s="14" t="s">
        <v>171</v>
      </c>
      <c r="BM226" s="152" t="s">
        <v>502</v>
      </c>
    </row>
    <row r="227" spans="1:65" s="2" customFormat="1" ht="33" customHeight="1">
      <c r="A227" s="26"/>
      <c r="B227" s="140"/>
      <c r="C227" s="154" t="s">
        <v>503</v>
      </c>
      <c r="D227" s="154" t="s">
        <v>123</v>
      </c>
      <c r="E227" s="155" t="s">
        <v>504</v>
      </c>
      <c r="F227" s="156" t="s">
        <v>505</v>
      </c>
      <c r="G227" s="157" t="s">
        <v>163</v>
      </c>
      <c r="H227" s="158">
        <v>200</v>
      </c>
      <c r="I227" s="159"/>
      <c r="J227" s="159">
        <f t="shared" si="20"/>
        <v>0</v>
      </c>
      <c r="K227" s="160"/>
      <c r="L227" s="161"/>
      <c r="M227" s="162" t="s">
        <v>1</v>
      </c>
      <c r="N227" s="163" t="s">
        <v>37</v>
      </c>
      <c r="O227" s="150">
        <v>0</v>
      </c>
      <c r="P227" s="150">
        <f t="shared" si="21"/>
        <v>0</v>
      </c>
      <c r="Q227" s="150">
        <v>2.0000000000000002E-5</v>
      </c>
      <c r="R227" s="150">
        <f t="shared" si="22"/>
        <v>4.0000000000000001E-3</v>
      </c>
      <c r="S227" s="150">
        <v>0</v>
      </c>
      <c r="T227" s="151">
        <f t="shared" si="2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2" t="s">
        <v>193</v>
      </c>
      <c r="AT227" s="152" t="s">
        <v>123</v>
      </c>
      <c r="AU227" s="152" t="s">
        <v>115</v>
      </c>
      <c r="AY227" s="14" t="s">
        <v>114</v>
      </c>
      <c r="BE227" s="153">
        <f t="shared" si="24"/>
        <v>0</v>
      </c>
      <c r="BF227" s="153">
        <f t="shared" si="25"/>
        <v>0</v>
      </c>
      <c r="BG227" s="153">
        <f t="shared" si="26"/>
        <v>0</v>
      </c>
      <c r="BH227" s="153">
        <f t="shared" si="27"/>
        <v>0</v>
      </c>
      <c r="BI227" s="153">
        <f t="shared" si="28"/>
        <v>0</v>
      </c>
      <c r="BJ227" s="14" t="s">
        <v>115</v>
      </c>
      <c r="BK227" s="153">
        <f t="shared" si="29"/>
        <v>0</v>
      </c>
      <c r="BL227" s="14" t="s">
        <v>171</v>
      </c>
      <c r="BM227" s="152" t="s">
        <v>506</v>
      </c>
    </row>
    <row r="228" spans="1:65" s="2" customFormat="1" ht="33" customHeight="1">
      <c r="A228" s="26"/>
      <c r="B228" s="140"/>
      <c r="C228" s="141" t="s">
        <v>507</v>
      </c>
      <c r="D228" s="141" t="s">
        <v>117</v>
      </c>
      <c r="E228" s="142" t="s">
        <v>508</v>
      </c>
      <c r="F228" s="143" t="s">
        <v>509</v>
      </c>
      <c r="G228" s="144" t="s">
        <v>163</v>
      </c>
      <c r="H228" s="145">
        <v>7</v>
      </c>
      <c r="I228" s="146"/>
      <c r="J228" s="146">
        <f t="shared" si="20"/>
        <v>0</v>
      </c>
      <c r="K228" s="147"/>
      <c r="L228" s="27"/>
      <c r="M228" s="148" t="s">
        <v>1</v>
      </c>
      <c r="N228" s="149" t="s">
        <v>37</v>
      </c>
      <c r="O228" s="150">
        <v>0.20699999999999999</v>
      </c>
      <c r="P228" s="150">
        <f t="shared" si="21"/>
        <v>1.4489999999999998</v>
      </c>
      <c r="Q228" s="150">
        <v>0</v>
      </c>
      <c r="R228" s="150">
        <f t="shared" si="22"/>
        <v>0</v>
      </c>
      <c r="S228" s="150">
        <v>0</v>
      </c>
      <c r="T228" s="151">
        <f t="shared" si="2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2" t="s">
        <v>171</v>
      </c>
      <c r="AT228" s="152" t="s">
        <v>117</v>
      </c>
      <c r="AU228" s="152" t="s">
        <v>115</v>
      </c>
      <c r="AY228" s="14" t="s">
        <v>114</v>
      </c>
      <c r="BE228" s="153">
        <f t="shared" si="24"/>
        <v>0</v>
      </c>
      <c r="BF228" s="153">
        <f t="shared" si="25"/>
        <v>0</v>
      </c>
      <c r="BG228" s="153">
        <f t="shared" si="26"/>
        <v>0</v>
      </c>
      <c r="BH228" s="153">
        <f t="shared" si="27"/>
        <v>0</v>
      </c>
      <c r="BI228" s="153">
        <f t="shared" si="28"/>
        <v>0</v>
      </c>
      <c r="BJ228" s="14" t="s">
        <v>115</v>
      </c>
      <c r="BK228" s="153">
        <f t="shared" si="29"/>
        <v>0</v>
      </c>
      <c r="BL228" s="14" t="s">
        <v>171</v>
      </c>
      <c r="BM228" s="152" t="s">
        <v>510</v>
      </c>
    </row>
    <row r="229" spans="1:65" s="2" customFormat="1" ht="16.5" customHeight="1">
      <c r="A229" s="26"/>
      <c r="B229" s="140"/>
      <c r="C229" s="141" t="s">
        <v>511</v>
      </c>
      <c r="D229" s="141" t="s">
        <v>117</v>
      </c>
      <c r="E229" s="142" t="s">
        <v>512</v>
      </c>
      <c r="F229" s="143" t="s">
        <v>513</v>
      </c>
      <c r="G229" s="144" t="s">
        <v>163</v>
      </c>
      <c r="H229" s="145">
        <v>1</v>
      </c>
      <c r="I229" s="146"/>
      <c r="J229" s="146">
        <f t="shared" si="20"/>
        <v>0</v>
      </c>
      <c r="K229" s="147"/>
      <c r="L229" s="27"/>
      <c r="M229" s="148" t="s">
        <v>1</v>
      </c>
      <c r="N229" s="149" t="s">
        <v>37</v>
      </c>
      <c r="O229" s="150">
        <v>0.20699999999999999</v>
      </c>
      <c r="P229" s="150">
        <f t="shared" si="21"/>
        <v>0.20699999999999999</v>
      </c>
      <c r="Q229" s="150">
        <v>0</v>
      </c>
      <c r="R229" s="150">
        <f t="shared" si="22"/>
        <v>0</v>
      </c>
      <c r="S229" s="150">
        <v>0</v>
      </c>
      <c r="T229" s="151">
        <f t="shared" si="2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2" t="s">
        <v>171</v>
      </c>
      <c r="AT229" s="152" t="s">
        <v>117</v>
      </c>
      <c r="AU229" s="152" t="s">
        <v>115</v>
      </c>
      <c r="AY229" s="14" t="s">
        <v>114</v>
      </c>
      <c r="BE229" s="153">
        <f t="shared" si="24"/>
        <v>0</v>
      </c>
      <c r="BF229" s="153">
        <f t="shared" si="25"/>
        <v>0</v>
      </c>
      <c r="BG229" s="153">
        <f t="shared" si="26"/>
        <v>0</v>
      </c>
      <c r="BH229" s="153">
        <f t="shared" si="27"/>
        <v>0</v>
      </c>
      <c r="BI229" s="153">
        <f t="shared" si="28"/>
        <v>0</v>
      </c>
      <c r="BJ229" s="14" t="s">
        <v>115</v>
      </c>
      <c r="BK229" s="153">
        <f t="shared" si="29"/>
        <v>0</v>
      </c>
      <c r="BL229" s="14" t="s">
        <v>171</v>
      </c>
      <c r="BM229" s="152" t="s">
        <v>514</v>
      </c>
    </row>
    <row r="230" spans="1:65" s="2" customFormat="1" ht="28.2" customHeight="1">
      <c r="A230" s="26"/>
      <c r="B230" s="140"/>
      <c r="C230" s="141" t="s">
        <v>515</v>
      </c>
      <c r="D230" s="141" t="s">
        <v>117</v>
      </c>
      <c r="E230" s="142" t="s">
        <v>516</v>
      </c>
      <c r="F230" s="143" t="s">
        <v>517</v>
      </c>
      <c r="G230" s="144" t="s">
        <v>151</v>
      </c>
      <c r="H230" s="145">
        <v>150</v>
      </c>
      <c r="I230" s="146"/>
      <c r="J230" s="146">
        <f t="shared" si="20"/>
        <v>0</v>
      </c>
      <c r="K230" s="147"/>
      <c r="L230" s="27"/>
      <c r="M230" s="148" t="s">
        <v>1</v>
      </c>
      <c r="N230" s="149" t="s">
        <v>37</v>
      </c>
      <c r="O230" s="150">
        <v>4.8000000000000001E-2</v>
      </c>
      <c r="P230" s="150">
        <f t="shared" si="21"/>
        <v>7.2</v>
      </c>
      <c r="Q230" s="150">
        <v>0</v>
      </c>
      <c r="R230" s="150">
        <f t="shared" si="22"/>
        <v>0</v>
      </c>
      <c r="S230" s="150">
        <v>0</v>
      </c>
      <c r="T230" s="151">
        <f t="shared" si="2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2" t="s">
        <v>171</v>
      </c>
      <c r="AT230" s="152" t="s">
        <v>117</v>
      </c>
      <c r="AU230" s="152" t="s">
        <v>115</v>
      </c>
      <c r="AY230" s="14" t="s">
        <v>114</v>
      </c>
      <c r="BE230" s="153">
        <f t="shared" si="24"/>
        <v>0</v>
      </c>
      <c r="BF230" s="153">
        <f t="shared" si="25"/>
        <v>0</v>
      </c>
      <c r="BG230" s="153">
        <f t="shared" si="26"/>
        <v>0</v>
      </c>
      <c r="BH230" s="153">
        <f t="shared" si="27"/>
        <v>0</v>
      </c>
      <c r="BI230" s="153">
        <f t="shared" si="28"/>
        <v>0</v>
      </c>
      <c r="BJ230" s="14" t="s">
        <v>115</v>
      </c>
      <c r="BK230" s="153">
        <f t="shared" si="29"/>
        <v>0</v>
      </c>
      <c r="BL230" s="14" t="s">
        <v>171</v>
      </c>
      <c r="BM230" s="152" t="s">
        <v>518</v>
      </c>
    </row>
    <row r="231" spans="1:65" s="2" customFormat="1" ht="16.5" customHeight="1">
      <c r="A231" s="26"/>
      <c r="B231" s="140"/>
      <c r="C231" s="154" t="s">
        <v>519</v>
      </c>
      <c r="D231" s="154" t="s">
        <v>123</v>
      </c>
      <c r="E231" s="155" t="s">
        <v>520</v>
      </c>
      <c r="F231" s="156" t="s">
        <v>521</v>
      </c>
      <c r="G231" s="157" t="s">
        <v>151</v>
      </c>
      <c r="H231" s="158">
        <v>150</v>
      </c>
      <c r="I231" s="159"/>
      <c r="J231" s="159">
        <f t="shared" si="20"/>
        <v>0</v>
      </c>
      <c r="K231" s="160"/>
      <c r="L231" s="161"/>
      <c r="M231" s="162" t="s">
        <v>1</v>
      </c>
      <c r="N231" s="163" t="s">
        <v>37</v>
      </c>
      <c r="O231" s="150">
        <v>0</v>
      </c>
      <c r="P231" s="150">
        <f t="shared" si="21"/>
        <v>0</v>
      </c>
      <c r="Q231" s="150">
        <v>1.3999999999999999E-4</v>
      </c>
      <c r="R231" s="150">
        <f t="shared" si="22"/>
        <v>2.0999999999999998E-2</v>
      </c>
      <c r="S231" s="150">
        <v>0</v>
      </c>
      <c r="T231" s="151">
        <f t="shared" si="2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2" t="s">
        <v>176</v>
      </c>
      <c r="AT231" s="152" t="s">
        <v>123</v>
      </c>
      <c r="AU231" s="152" t="s">
        <v>115</v>
      </c>
      <c r="AY231" s="14" t="s">
        <v>114</v>
      </c>
      <c r="BE231" s="153">
        <f t="shared" si="24"/>
        <v>0</v>
      </c>
      <c r="BF231" s="153">
        <f t="shared" si="25"/>
        <v>0</v>
      </c>
      <c r="BG231" s="153">
        <f t="shared" si="26"/>
        <v>0</v>
      </c>
      <c r="BH231" s="153">
        <f t="shared" si="27"/>
        <v>0</v>
      </c>
      <c r="BI231" s="153">
        <f t="shared" si="28"/>
        <v>0</v>
      </c>
      <c r="BJ231" s="14" t="s">
        <v>115</v>
      </c>
      <c r="BK231" s="153">
        <f t="shared" si="29"/>
        <v>0</v>
      </c>
      <c r="BL231" s="14" t="s">
        <v>176</v>
      </c>
      <c r="BM231" s="152" t="s">
        <v>522</v>
      </c>
    </row>
    <row r="232" spans="1:65" s="2" customFormat="1" ht="21.75" customHeight="1">
      <c r="A232" s="26"/>
      <c r="B232" s="140"/>
      <c r="C232" s="141" t="s">
        <v>523</v>
      </c>
      <c r="D232" s="141" t="s">
        <v>117</v>
      </c>
      <c r="E232" s="142" t="s">
        <v>524</v>
      </c>
      <c r="F232" s="143" t="s">
        <v>525</v>
      </c>
      <c r="G232" s="144" t="s">
        <v>151</v>
      </c>
      <c r="H232" s="145">
        <v>80</v>
      </c>
      <c r="I232" s="146"/>
      <c r="J232" s="146">
        <f t="shared" si="20"/>
        <v>0</v>
      </c>
      <c r="K232" s="147"/>
      <c r="L232" s="27"/>
      <c r="M232" s="148" t="s">
        <v>1</v>
      </c>
      <c r="N232" s="149" t="s">
        <v>37</v>
      </c>
      <c r="O232" s="150">
        <v>5.3999999999999999E-2</v>
      </c>
      <c r="P232" s="150">
        <f t="shared" si="21"/>
        <v>4.32</v>
      </c>
      <c r="Q232" s="150">
        <v>0</v>
      </c>
      <c r="R232" s="150">
        <f t="shared" si="22"/>
        <v>0</v>
      </c>
      <c r="S232" s="150">
        <v>0</v>
      </c>
      <c r="T232" s="151">
        <f t="shared" si="2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2" t="s">
        <v>171</v>
      </c>
      <c r="AT232" s="152" t="s">
        <v>117</v>
      </c>
      <c r="AU232" s="152" t="s">
        <v>115</v>
      </c>
      <c r="AY232" s="14" t="s">
        <v>114</v>
      </c>
      <c r="BE232" s="153">
        <f t="shared" si="24"/>
        <v>0</v>
      </c>
      <c r="BF232" s="153">
        <f t="shared" si="25"/>
        <v>0</v>
      </c>
      <c r="BG232" s="153">
        <f t="shared" si="26"/>
        <v>0</v>
      </c>
      <c r="BH232" s="153">
        <f t="shared" si="27"/>
        <v>0</v>
      </c>
      <c r="BI232" s="153">
        <f t="shared" si="28"/>
        <v>0</v>
      </c>
      <c r="BJ232" s="14" t="s">
        <v>115</v>
      </c>
      <c r="BK232" s="153">
        <f t="shared" si="29"/>
        <v>0</v>
      </c>
      <c r="BL232" s="14" t="s">
        <v>171</v>
      </c>
      <c r="BM232" s="152" t="s">
        <v>526</v>
      </c>
    </row>
    <row r="233" spans="1:65" s="2" customFormat="1" ht="16.5" customHeight="1">
      <c r="A233" s="26"/>
      <c r="B233" s="140"/>
      <c r="C233" s="154" t="s">
        <v>527</v>
      </c>
      <c r="D233" s="154" t="s">
        <v>123</v>
      </c>
      <c r="E233" s="155" t="s">
        <v>528</v>
      </c>
      <c r="F233" s="156" t="s">
        <v>529</v>
      </c>
      <c r="G233" s="157" t="s">
        <v>151</v>
      </c>
      <c r="H233" s="158">
        <v>80</v>
      </c>
      <c r="I233" s="159"/>
      <c r="J233" s="159">
        <f t="shared" si="20"/>
        <v>0</v>
      </c>
      <c r="K233" s="160"/>
      <c r="L233" s="161"/>
      <c r="M233" s="162" t="s">
        <v>1</v>
      </c>
      <c r="N233" s="163" t="s">
        <v>37</v>
      </c>
      <c r="O233" s="150">
        <v>0</v>
      </c>
      <c r="P233" s="150">
        <f t="shared" si="21"/>
        <v>0</v>
      </c>
      <c r="Q233" s="150">
        <v>1.9000000000000001E-4</v>
      </c>
      <c r="R233" s="150">
        <f t="shared" si="22"/>
        <v>1.5200000000000002E-2</v>
      </c>
      <c r="S233" s="150">
        <v>0</v>
      </c>
      <c r="T233" s="151">
        <f t="shared" si="2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2" t="s">
        <v>176</v>
      </c>
      <c r="AT233" s="152" t="s">
        <v>123</v>
      </c>
      <c r="AU233" s="152" t="s">
        <v>115</v>
      </c>
      <c r="AY233" s="14" t="s">
        <v>114</v>
      </c>
      <c r="BE233" s="153">
        <f t="shared" si="24"/>
        <v>0</v>
      </c>
      <c r="BF233" s="153">
        <f t="shared" si="25"/>
        <v>0</v>
      </c>
      <c r="BG233" s="153">
        <f t="shared" si="26"/>
        <v>0</v>
      </c>
      <c r="BH233" s="153">
        <f t="shared" si="27"/>
        <v>0</v>
      </c>
      <c r="BI233" s="153">
        <f t="shared" si="28"/>
        <v>0</v>
      </c>
      <c r="BJ233" s="14" t="s">
        <v>115</v>
      </c>
      <c r="BK233" s="153">
        <f t="shared" si="29"/>
        <v>0</v>
      </c>
      <c r="BL233" s="14" t="s">
        <v>176</v>
      </c>
      <c r="BM233" s="152" t="s">
        <v>530</v>
      </c>
    </row>
    <row r="234" spans="1:65" s="2" customFormat="1" ht="21.75" customHeight="1">
      <c r="A234" s="26"/>
      <c r="B234" s="140"/>
      <c r="C234" s="141" t="s">
        <v>531</v>
      </c>
      <c r="D234" s="141" t="s">
        <v>117</v>
      </c>
      <c r="E234" s="142" t="s">
        <v>532</v>
      </c>
      <c r="F234" s="143" t="s">
        <v>533</v>
      </c>
      <c r="G234" s="144" t="s">
        <v>151</v>
      </c>
      <c r="H234" s="145">
        <v>85</v>
      </c>
      <c r="I234" s="146"/>
      <c r="J234" s="146">
        <f t="shared" si="20"/>
        <v>0</v>
      </c>
      <c r="K234" s="147"/>
      <c r="L234" s="27"/>
      <c r="M234" s="148" t="s">
        <v>1</v>
      </c>
      <c r="N234" s="149" t="s">
        <v>37</v>
      </c>
      <c r="O234" s="150">
        <v>6.2E-2</v>
      </c>
      <c r="P234" s="150">
        <f t="shared" si="21"/>
        <v>5.27</v>
      </c>
      <c r="Q234" s="150">
        <v>0</v>
      </c>
      <c r="R234" s="150">
        <f t="shared" si="22"/>
        <v>0</v>
      </c>
      <c r="S234" s="150">
        <v>0</v>
      </c>
      <c r="T234" s="151">
        <f t="shared" si="2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2" t="s">
        <v>171</v>
      </c>
      <c r="AT234" s="152" t="s">
        <v>117</v>
      </c>
      <c r="AU234" s="152" t="s">
        <v>115</v>
      </c>
      <c r="AY234" s="14" t="s">
        <v>114</v>
      </c>
      <c r="BE234" s="153">
        <f t="shared" si="24"/>
        <v>0</v>
      </c>
      <c r="BF234" s="153">
        <f t="shared" si="25"/>
        <v>0</v>
      </c>
      <c r="BG234" s="153">
        <f t="shared" si="26"/>
        <v>0</v>
      </c>
      <c r="BH234" s="153">
        <f t="shared" si="27"/>
        <v>0</v>
      </c>
      <c r="BI234" s="153">
        <f t="shared" si="28"/>
        <v>0</v>
      </c>
      <c r="BJ234" s="14" t="s">
        <v>115</v>
      </c>
      <c r="BK234" s="153">
        <f t="shared" si="29"/>
        <v>0</v>
      </c>
      <c r="BL234" s="14" t="s">
        <v>171</v>
      </c>
      <c r="BM234" s="152" t="s">
        <v>534</v>
      </c>
    </row>
    <row r="235" spans="1:65" s="2" customFormat="1" ht="16.5" customHeight="1">
      <c r="A235" s="26"/>
      <c r="B235" s="140"/>
      <c r="C235" s="154" t="s">
        <v>535</v>
      </c>
      <c r="D235" s="154" t="s">
        <v>123</v>
      </c>
      <c r="E235" s="155" t="s">
        <v>536</v>
      </c>
      <c r="F235" s="156" t="s">
        <v>537</v>
      </c>
      <c r="G235" s="157" t="s">
        <v>151</v>
      </c>
      <c r="H235" s="158">
        <v>85</v>
      </c>
      <c r="I235" s="159"/>
      <c r="J235" s="159">
        <f t="shared" si="20"/>
        <v>0</v>
      </c>
      <c r="K235" s="160"/>
      <c r="L235" s="161"/>
      <c r="M235" s="162" t="s">
        <v>1</v>
      </c>
      <c r="N235" s="163" t="s">
        <v>37</v>
      </c>
      <c r="O235" s="150">
        <v>0</v>
      </c>
      <c r="P235" s="150">
        <f t="shared" si="21"/>
        <v>0</v>
      </c>
      <c r="Q235" s="150">
        <v>2.7999999999999998E-4</v>
      </c>
      <c r="R235" s="150">
        <f t="shared" si="22"/>
        <v>2.3799999999999998E-2</v>
      </c>
      <c r="S235" s="150">
        <v>0</v>
      </c>
      <c r="T235" s="151">
        <f t="shared" si="2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2" t="s">
        <v>176</v>
      </c>
      <c r="AT235" s="152" t="s">
        <v>123</v>
      </c>
      <c r="AU235" s="152" t="s">
        <v>115</v>
      </c>
      <c r="AY235" s="14" t="s">
        <v>114</v>
      </c>
      <c r="BE235" s="153">
        <f t="shared" si="24"/>
        <v>0</v>
      </c>
      <c r="BF235" s="153">
        <f t="shared" si="25"/>
        <v>0</v>
      </c>
      <c r="BG235" s="153">
        <f t="shared" si="26"/>
        <v>0</v>
      </c>
      <c r="BH235" s="153">
        <f t="shared" si="27"/>
        <v>0</v>
      </c>
      <c r="BI235" s="153">
        <f t="shared" si="28"/>
        <v>0</v>
      </c>
      <c r="BJ235" s="14" t="s">
        <v>115</v>
      </c>
      <c r="BK235" s="153">
        <f t="shared" si="29"/>
        <v>0</v>
      </c>
      <c r="BL235" s="14" t="s">
        <v>176</v>
      </c>
      <c r="BM235" s="152" t="s">
        <v>538</v>
      </c>
    </row>
    <row r="236" spans="1:65" s="2" customFormat="1" ht="21.75" customHeight="1">
      <c r="A236" s="26"/>
      <c r="B236" s="140"/>
      <c r="C236" s="141" t="s">
        <v>539</v>
      </c>
      <c r="D236" s="141" t="s">
        <v>117</v>
      </c>
      <c r="E236" s="142" t="s">
        <v>540</v>
      </c>
      <c r="F236" s="143" t="s">
        <v>541</v>
      </c>
      <c r="G236" s="144" t="s">
        <v>151</v>
      </c>
      <c r="H236" s="145">
        <v>40</v>
      </c>
      <c r="I236" s="146"/>
      <c r="J236" s="146">
        <f t="shared" si="20"/>
        <v>0</v>
      </c>
      <c r="K236" s="147"/>
      <c r="L236" s="27"/>
      <c r="M236" s="148" t="s">
        <v>1</v>
      </c>
      <c r="N236" s="149" t="s">
        <v>37</v>
      </c>
      <c r="O236" s="150">
        <v>9.5000000000000001E-2</v>
      </c>
      <c r="P236" s="150">
        <f t="shared" si="21"/>
        <v>3.8</v>
      </c>
      <c r="Q236" s="150">
        <v>0</v>
      </c>
      <c r="R236" s="150">
        <f t="shared" si="22"/>
        <v>0</v>
      </c>
      <c r="S236" s="150">
        <v>0</v>
      </c>
      <c r="T236" s="151">
        <f t="shared" si="2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2" t="s">
        <v>171</v>
      </c>
      <c r="AT236" s="152" t="s">
        <v>117</v>
      </c>
      <c r="AU236" s="152" t="s">
        <v>115</v>
      </c>
      <c r="AY236" s="14" t="s">
        <v>114</v>
      </c>
      <c r="BE236" s="153">
        <f t="shared" si="24"/>
        <v>0</v>
      </c>
      <c r="BF236" s="153">
        <f t="shared" si="25"/>
        <v>0</v>
      </c>
      <c r="BG236" s="153">
        <f t="shared" si="26"/>
        <v>0</v>
      </c>
      <c r="BH236" s="153">
        <f t="shared" si="27"/>
        <v>0</v>
      </c>
      <c r="BI236" s="153">
        <f t="shared" si="28"/>
        <v>0</v>
      </c>
      <c r="BJ236" s="14" t="s">
        <v>115</v>
      </c>
      <c r="BK236" s="153">
        <f t="shared" si="29"/>
        <v>0</v>
      </c>
      <c r="BL236" s="14" t="s">
        <v>171</v>
      </c>
      <c r="BM236" s="152" t="s">
        <v>542</v>
      </c>
    </row>
    <row r="237" spans="1:65" s="2" customFormat="1" ht="16.5" customHeight="1">
      <c r="A237" s="26"/>
      <c r="B237" s="140"/>
      <c r="C237" s="154" t="s">
        <v>543</v>
      </c>
      <c r="D237" s="154" t="s">
        <v>123</v>
      </c>
      <c r="E237" s="155" t="s">
        <v>544</v>
      </c>
      <c r="F237" s="156" t="s">
        <v>545</v>
      </c>
      <c r="G237" s="157" t="s">
        <v>151</v>
      </c>
      <c r="H237" s="158">
        <v>40</v>
      </c>
      <c r="I237" s="159"/>
      <c r="J237" s="159">
        <f t="shared" si="20"/>
        <v>0</v>
      </c>
      <c r="K237" s="160"/>
      <c r="L237" s="161"/>
      <c r="M237" s="162" t="s">
        <v>1</v>
      </c>
      <c r="N237" s="163" t="s">
        <v>37</v>
      </c>
      <c r="O237" s="150">
        <v>0</v>
      </c>
      <c r="P237" s="150">
        <f t="shared" si="21"/>
        <v>0</v>
      </c>
      <c r="Q237" s="150">
        <v>4.8000000000000001E-4</v>
      </c>
      <c r="R237" s="150">
        <f t="shared" si="22"/>
        <v>1.9200000000000002E-2</v>
      </c>
      <c r="S237" s="150">
        <v>0</v>
      </c>
      <c r="T237" s="151">
        <f t="shared" si="2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2" t="s">
        <v>176</v>
      </c>
      <c r="AT237" s="152" t="s">
        <v>123</v>
      </c>
      <c r="AU237" s="152" t="s">
        <v>115</v>
      </c>
      <c r="AY237" s="14" t="s">
        <v>114</v>
      </c>
      <c r="BE237" s="153">
        <f t="shared" si="24"/>
        <v>0</v>
      </c>
      <c r="BF237" s="153">
        <f t="shared" si="25"/>
        <v>0</v>
      </c>
      <c r="BG237" s="153">
        <f t="shared" si="26"/>
        <v>0</v>
      </c>
      <c r="BH237" s="153">
        <f t="shared" si="27"/>
        <v>0</v>
      </c>
      <c r="BI237" s="153">
        <f t="shared" si="28"/>
        <v>0</v>
      </c>
      <c r="BJ237" s="14" t="s">
        <v>115</v>
      </c>
      <c r="BK237" s="153">
        <f t="shared" si="29"/>
        <v>0</v>
      </c>
      <c r="BL237" s="14" t="s">
        <v>176</v>
      </c>
      <c r="BM237" s="152" t="s">
        <v>546</v>
      </c>
    </row>
    <row r="238" spans="1:65" s="2" customFormat="1" ht="21.75" customHeight="1">
      <c r="A238" s="26"/>
      <c r="B238" s="140"/>
      <c r="C238" s="141" t="s">
        <v>547</v>
      </c>
      <c r="D238" s="141" t="s">
        <v>117</v>
      </c>
      <c r="E238" s="142" t="s">
        <v>548</v>
      </c>
      <c r="F238" s="143" t="s">
        <v>549</v>
      </c>
      <c r="G238" s="144" t="s">
        <v>151</v>
      </c>
      <c r="H238" s="145">
        <v>25</v>
      </c>
      <c r="I238" s="146"/>
      <c r="J238" s="146">
        <f t="shared" si="20"/>
        <v>0</v>
      </c>
      <c r="K238" s="147"/>
      <c r="L238" s="27"/>
      <c r="M238" s="148" t="s">
        <v>1</v>
      </c>
      <c r="N238" s="149" t="s">
        <v>37</v>
      </c>
      <c r="O238" s="150">
        <v>0.11700000000000001</v>
      </c>
      <c r="P238" s="150">
        <f t="shared" si="21"/>
        <v>2.9250000000000003</v>
      </c>
      <c r="Q238" s="150">
        <v>0</v>
      </c>
      <c r="R238" s="150">
        <f t="shared" si="22"/>
        <v>0</v>
      </c>
      <c r="S238" s="150">
        <v>0</v>
      </c>
      <c r="T238" s="151">
        <f t="shared" si="2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2" t="s">
        <v>171</v>
      </c>
      <c r="AT238" s="152" t="s">
        <v>117</v>
      </c>
      <c r="AU238" s="152" t="s">
        <v>115</v>
      </c>
      <c r="AY238" s="14" t="s">
        <v>114</v>
      </c>
      <c r="BE238" s="153">
        <f t="shared" si="24"/>
        <v>0</v>
      </c>
      <c r="BF238" s="153">
        <f t="shared" si="25"/>
        <v>0</v>
      </c>
      <c r="BG238" s="153">
        <f t="shared" si="26"/>
        <v>0</v>
      </c>
      <c r="BH238" s="153">
        <f t="shared" si="27"/>
        <v>0</v>
      </c>
      <c r="BI238" s="153">
        <f t="shared" si="28"/>
        <v>0</v>
      </c>
      <c r="BJ238" s="14" t="s">
        <v>115</v>
      </c>
      <c r="BK238" s="153">
        <f t="shared" si="29"/>
        <v>0</v>
      </c>
      <c r="BL238" s="14" t="s">
        <v>171</v>
      </c>
      <c r="BM238" s="152" t="s">
        <v>550</v>
      </c>
    </row>
    <row r="239" spans="1:65" s="2" customFormat="1" ht="16.5" customHeight="1">
      <c r="A239" s="26"/>
      <c r="B239" s="140"/>
      <c r="C239" s="154" t="s">
        <v>551</v>
      </c>
      <c r="D239" s="154" t="s">
        <v>123</v>
      </c>
      <c r="E239" s="155" t="s">
        <v>552</v>
      </c>
      <c r="F239" s="156" t="s">
        <v>553</v>
      </c>
      <c r="G239" s="157" t="s">
        <v>151</v>
      </c>
      <c r="H239" s="158">
        <v>25</v>
      </c>
      <c r="I239" s="159"/>
      <c r="J239" s="159">
        <f t="shared" si="20"/>
        <v>0</v>
      </c>
      <c r="K239" s="160"/>
      <c r="L239" s="161"/>
      <c r="M239" s="162" t="s">
        <v>1</v>
      </c>
      <c r="N239" s="163" t="s">
        <v>37</v>
      </c>
      <c r="O239" s="150">
        <v>0</v>
      </c>
      <c r="P239" s="150">
        <f t="shared" si="21"/>
        <v>0</v>
      </c>
      <c r="Q239" s="150">
        <v>7.3999999999999999E-4</v>
      </c>
      <c r="R239" s="150">
        <f t="shared" si="22"/>
        <v>1.8499999999999999E-2</v>
      </c>
      <c r="S239" s="150">
        <v>0</v>
      </c>
      <c r="T239" s="151">
        <f t="shared" si="2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2" t="s">
        <v>176</v>
      </c>
      <c r="AT239" s="152" t="s">
        <v>123</v>
      </c>
      <c r="AU239" s="152" t="s">
        <v>115</v>
      </c>
      <c r="AY239" s="14" t="s">
        <v>114</v>
      </c>
      <c r="BE239" s="153">
        <f t="shared" si="24"/>
        <v>0</v>
      </c>
      <c r="BF239" s="153">
        <f t="shared" si="25"/>
        <v>0</v>
      </c>
      <c r="BG239" s="153">
        <f t="shared" si="26"/>
        <v>0</v>
      </c>
      <c r="BH239" s="153">
        <f t="shared" si="27"/>
        <v>0</v>
      </c>
      <c r="BI239" s="153">
        <f t="shared" si="28"/>
        <v>0</v>
      </c>
      <c r="BJ239" s="14" t="s">
        <v>115</v>
      </c>
      <c r="BK239" s="153">
        <f t="shared" si="29"/>
        <v>0</v>
      </c>
      <c r="BL239" s="14" t="s">
        <v>176</v>
      </c>
      <c r="BM239" s="152" t="s">
        <v>554</v>
      </c>
    </row>
    <row r="240" spans="1:65" s="2" customFormat="1" ht="24.15" customHeight="1">
      <c r="A240" s="26"/>
      <c r="B240" s="140"/>
      <c r="C240" s="141" t="s">
        <v>555</v>
      </c>
      <c r="D240" s="141" t="s">
        <v>117</v>
      </c>
      <c r="E240" s="142" t="s">
        <v>556</v>
      </c>
      <c r="F240" s="143" t="s">
        <v>557</v>
      </c>
      <c r="G240" s="144" t="s">
        <v>151</v>
      </c>
      <c r="H240" s="145">
        <v>80</v>
      </c>
      <c r="I240" s="146"/>
      <c r="J240" s="146">
        <f t="shared" ref="J240:J250" si="30">ROUND(I240*H240,2)</f>
        <v>0</v>
      </c>
      <c r="K240" s="147"/>
      <c r="L240" s="27"/>
      <c r="M240" s="148" t="s">
        <v>1</v>
      </c>
      <c r="N240" s="149" t="s">
        <v>37</v>
      </c>
      <c r="O240" s="150">
        <v>3.1E-2</v>
      </c>
      <c r="P240" s="150">
        <f t="shared" ref="P240:P250" si="31">O240*H240</f>
        <v>2.48</v>
      </c>
      <c r="Q240" s="150">
        <v>0</v>
      </c>
      <c r="R240" s="150">
        <f t="shared" ref="R240:R250" si="32">Q240*H240</f>
        <v>0</v>
      </c>
      <c r="S240" s="150">
        <v>0</v>
      </c>
      <c r="T240" s="151">
        <f t="shared" ref="T240:T250" si="33"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2" t="s">
        <v>171</v>
      </c>
      <c r="AT240" s="152" t="s">
        <v>117</v>
      </c>
      <c r="AU240" s="152" t="s">
        <v>115</v>
      </c>
      <c r="AY240" s="14" t="s">
        <v>114</v>
      </c>
      <c r="BE240" s="153">
        <f t="shared" ref="BE240:BE250" si="34">IF(N240="základná",J240,0)</f>
        <v>0</v>
      </c>
      <c r="BF240" s="153">
        <f t="shared" ref="BF240:BF250" si="35">IF(N240="znížená",J240,0)</f>
        <v>0</v>
      </c>
      <c r="BG240" s="153">
        <f t="shared" ref="BG240:BG250" si="36">IF(N240="zákl. prenesená",J240,0)</f>
        <v>0</v>
      </c>
      <c r="BH240" s="153">
        <f t="shared" ref="BH240:BH250" si="37">IF(N240="zníž. prenesená",J240,0)</f>
        <v>0</v>
      </c>
      <c r="BI240" s="153">
        <f t="shared" ref="BI240:BI250" si="38">IF(N240="nulová",J240,0)</f>
        <v>0</v>
      </c>
      <c r="BJ240" s="14" t="s">
        <v>115</v>
      </c>
      <c r="BK240" s="153">
        <f t="shared" ref="BK240:BK250" si="39">ROUND(I240*H240,2)</f>
        <v>0</v>
      </c>
      <c r="BL240" s="14" t="s">
        <v>171</v>
      </c>
      <c r="BM240" s="152" t="s">
        <v>558</v>
      </c>
    </row>
    <row r="241" spans="1:65" s="2" customFormat="1" ht="24.15" customHeight="1">
      <c r="A241" s="26"/>
      <c r="B241" s="140"/>
      <c r="C241" s="154" t="s">
        <v>559</v>
      </c>
      <c r="D241" s="154" t="s">
        <v>123</v>
      </c>
      <c r="E241" s="155" t="s">
        <v>560</v>
      </c>
      <c r="F241" s="156" t="s">
        <v>561</v>
      </c>
      <c r="G241" s="157" t="s">
        <v>151</v>
      </c>
      <c r="H241" s="158">
        <v>80</v>
      </c>
      <c r="I241" s="159"/>
      <c r="J241" s="159">
        <f t="shared" si="30"/>
        <v>0</v>
      </c>
      <c r="K241" s="160"/>
      <c r="L241" s="161"/>
      <c r="M241" s="162" t="s">
        <v>1</v>
      </c>
      <c r="N241" s="163" t="s">
        <v>37</v>
      </c>
      <c r="O241" s="150">
        <v>0</v>
      </c>
      <c r="P241" s="150">
        <f t="shared" si="31"/>
        <v>0</v>
      </c>
      <c r="Q241" s="150">
        <v>5.0000000000000002E-5</v>
      </c>
      <c r="R241" s="150">
        <f t="shared" si="32"/>
        <v>4.0000000000000001E-3</v>
      </c>
      <c r="S241" s="150">
        <v>0</v>
      </c>
      <c r="T241" s="151">
        <f t="shared" si="3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2" t="s">
        <v>176</v>
      </c>
      <c r="AT241" s="152" t="s">
        <v>123</v>
      </c>
      <c r="AU241" s="152" t="s">
        <v>115</v>
      </c>
      <c r="AY241" s="14" t="s">
        <v>114</v>
      </c>
      <c r="BE241" s="153">
        <f t="shared" si="34"/>
        <v>0</v>
      </c>
      <c r="BF241" s="153">
        <f t="shared" si="35"/>
        <v>0</v>
      </c>
      <c r="BG241" s="153">
        <f t="shared" si="36"/>
        <v>0</v>
      </c>
      <c r="BH241" s="153">
        <f t="shared" si="37"/>
        <v>0</v>
      </c>
      <c r="BI241" s="153">
        <f t="shared" si="38"/>
        <v>0</v>
      </c>
      <c r="BJ241" s="14" t="s">
        <v>115</v>
      </c>
      <c r="BK241" s="153">
        <f t="shared" si="39"/>
        <v>0</v>
      </c>
      <c r="BL241" s="14" t="s">
        <v>176</v>
      </c>
      <c r="BM241" s="152" t="s">
        <v>562</v>
      </c>
    </row>
    <row r="242" spans="1:65" s="2" customFormat="1" ht="24.15" customHeight="1">
      <c r="A242" s="26"/>
      <c r="B242" s="140"/>
      <c r="C242" s="141" t="s">
        <v>563</v>
      </c>
      <c r="D242" s="141" t="s">
        <v>117</v>
      </c>
      <c r="E242" s="142" t="s">
        <v>564</v>
      </c>
      <c r="F242" s="143" t="s">
        <v>565</v>
      </c>
      <c r="G242" s="144" t="s">
        <v>151</v>
      </c>
      <c r="H242" s="145">
        <v>50</v>
      </c>
      <c r="I242" s="146"/>
      <c r="J242" s="146">
        <f t="shared" si="30"/>
        <v>0</v>
      </c>
      <c r="K242" s="147"/>
      <c r="L242" s="27"/>
      <c r="M242" s="148" t="s">
        <v>1</v>
      </c>
      <c r="N242" s="149" t="s">
        <v>37</v>
      </c>
      <c r="O242" s="150">
        <v>5.8999999999999997E-2</v>
      </c>
      <c r="P242" s="150">
        <f t="shared" si="31"/>
        <v>2.9499999999999997</v>
      </c>
      <c r="Q242" s="150">
        <v>0</v>
      </c>
      <c r="R242" s="150">
        <f t="shared" si="32"/>
        <v>0</v>
      </c>
      <c r="S242" s="150">
        <v>0</v>
      </c>
      <c r="T242" s="151">
        <f t="shared" si="3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2" t="s">
        <v>171</v>
      </c>
      <c r="AT242" s="152" t="s">
        <v>117</v>
      </c>
      <c r="AU242" s="152" t="s">
        <v>115</v>
      </c>
      <c r="AY242" s="14" t="s">
        <v>114</v>
      </c>
      <c r="BE242" s="153">
        <f t="shared" si="34"/>
        <v>0</v>
      </c>
      <c r="BF242" s="153">
        <f t="shared" si="35"/>
        <v>0</v>
      </c>
      <c r="BG242" s="153">
        <f t="shared" si="36"/>
        <v>0</v>
      </c>
      <c r="BH242" s="153">
        <f t="shared" si="37"/>
        <v>0</v>
      </c>
      <c r="BI242" s="153">
        <f t="shared" si="38"/>
        <v>0</v>
      </c>
      <c r="BJ242" s="14" t="s">
        <v>115</v>
      </c>
      <c r="BK242" s="153">
        <f t="shared" si="39"/>
        <v>0</v>
      </c>
      <c r="BL242" s="14" t="s">
        <v>171</v>
      </c>
      <c r="BM242" s="152" t="s">
        <v>566</v>
      </c>
    </row>
    <row r="243" spans="1:65" s="2" customFormat="1" ht="24.15" customHeight="1">
      <c r="A243" s="26"/>
      <c r="B243" s="140"/>
      <c r="C243" s="154" t="s">
        <v>567</v>
      </c>
      <c r="D243" s="154" t="s">
        <v>123</v>
      </c>
      <c r="E243" s="155" t="s">
        <v>568</v>
      </c>
      <c r="F243" s="156" t="s">
        <v>569</v>
      </c>
      <c r="G243" s="157" t="s">
        <v>151</v>
      </c>
      <c r="H243" s="158">
        <v>50</v>
      </c>
      <c r="I243" s="159"/>
      <c r="J243" s="159">
        <f t="shared" si="30"/>
        <v>0</v>
      </c>
      <c r="K243" s="160"/>
      <c r="L243" s="161"/>
      <c r="M243" s="162" t="s">
        <v>1</v>
      </c>
      <c r="N243" s="163" t="s">
        <v>37</v>
      </c>
      <c r="O243" s="150">
        <v>0</v>
      </c>
      <c r="P243" s="150">
        <f t="shared" si="31"/>
        <v>0</v>
      </c>
      <c r="Q243" s="150">
        <v>1.4999999999999999E-4</v>
      </c>
      <c r="R243" s="150">
        <f t="shared" si="32"/>
        <v>7.4999999999999997E-3</v>
      </c>
      <c r="S243" s="150">
        <v>0</v>
      </c>
      <c r="T243" s="151">
        <f t="shared" si="3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2" t="s">
        <v>176</v>
      </c>
      <c r="AT243" s="152" t="s">
        <v>123</v>
      </c>
      <c r="AU243" s="152" t="s">
        <v>115</v>
      </c>
      <c r="AY243" s="14" t="s">
        <v>114</v>
      </c>
      <c r="BE243" s="153">
        <f t="shared" si="34"/>
        <v>0</v>
      </c>
      <c r="BF243" s="153">
        <f t="shared" si="35"/>
        <v>0</v>
      </c>
      <c r="BG243" s="153">
        <f t="shared" si="36"/>
        <v>0</v>
      </c>
      <c r="BH243" s="153">
        <f t="shared" si="37"/>
        <v>0</v>
      </c>
      <c r="BI243" s="153">
        <f t="shared" si="38"/>
        <v>0</v>
      </c>
      <c r="BJ243" s="14" t="s">
        <v>115</v>
      </c>
      <c r="BK243" s="153">
        <f t="shared" si="39"/>
        <v>0</v>
      </c>
      <c r="BL243" s="14" t="s">
        <v>176</v>
      </c>
      <c r="BM243" s="152" t="s">
        <v>570</v>
      </c>
    </row>
    <row r="244" spans="1:65" s="2" customFormat="1" ht="16.5" customHeight="1">
      <c r="A244" s="26"/>
      <c r="B244" s="140"/>
      <c r="C244" s="141" t="s">
        <v>571</v>
      </c>
      <c r="D244" s="141" t="s">
        <v>117</v>
      </c>
      <c r="E244" s="142" t="s">
        <v>572</v>
      </c>
      <c r="F244" s="143" t="s">
        <v>573</v>
      </c>
      <c r="G244" s="144" t="s">
        <v>151</v>
      </c>
      <c r="H244" s="145">
        <v>120</v>
      </c>
      <c r="I244" s="146"/>
      <c r="J244" s="146">
        <f t="shared" si="30"/>
        <v>0</v>
      </c>
      <c r="K244" s="147"/>
      <c r="L244" s="27"/>
      <c r="M244" s="148" t="s">
        <v>1</v>
      </c>
      <c r="N244" s="149" t="s">
        <v>37</v>
      </c>
      <c r="O244" s="150">
        <v>0.04</v>
      </c>
      <c r="P244" s="150">
        <f t="shared" si="31"/>
        <v>4.8</v>
      </c>
      <c r="Q244" s="150">
        <v>0</v>
      </c>
      <c r="R244" s="150">
        <f t="shared" si="32"/>
        <v>0</v>
      </c>
      <c r="S244" s="150">
        <v>0</v>
      </c>
      <c r="T244" s="151">
        <f t="shared" si="3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2" t="s">
        <v>171</v>
      </c>
      <c r="AT244" s="152" t="s">
        <v>117</v>
      </c>
      <c r="AU244" s="152" t="s">
        <v>115</v>
      </c>
      <c r="AY244" s="14" t="s">
        <v>114</v>
      </c>
      <c r="BE244" s="153">
        <f t="shared" si="34"/>
        <v>0</v>
      </c>
      <c r="BF244" s="153">
        <f t="shared" si="35"/>
        <v>0</v>
      </c>
      <c r="BG244" s="153">
        <f t="shared" si="36"/>
        <v>0</v>
      </c>
      <c r="BH244" s="153">
        <f t="shared" si="37"/>
        <v>0</v>
      </c>
      <c r="BI244" s="153">
        <f t="shared" si="38"/>
        <v>0</v>
      </c>
      <c r="BJ244" s="14" t="s">
        <v>115</v>
      </c>
      <c r="BK244" s="153">
        <f t="shared" si="39"/>
        <v>0</v>
      </c>
      <c r="BL244" s="14" t="s">
        <v>171</v>
      </c>
      <c r="BM244" s="152" t="s">
        <v>574</v>
      </c>
    </row>
    <row r="245" spans="1:65" s="2" customFormat="1" ht="16.5" customHeight="1">
      <c r="A245" s="26"/>
      <c r="B245" s="140"/>
      <c r="C245" s="154" t="s">
        <v>575</v>
      </c>
      <c r="D245" s="154" t="s">
        <v>123</v>
      </c>
      <c r="E245" s="155" t="s">
        <v>576</v>
      </c>
      <c r="F245" s="156" t="s">
        <v>577</v>
      </c>
      <c r="G245" s="157" t="s">
        <v>151</v>
      </c>
      <c r="H245" s="158">
        <v>120</v>
      </c>
      <c r="I245" s="159"/>
      <c r="J245" s="159">
        <f t="shared" si="30"/>
        <v>0</v>
      </c>
      <c r="K245" s="160"/>
      <c r="L245" s="161"/>
      <c r="M245" s="162" t="s">
        <v>1</v>
      </c>
      <c r="N245" s="163" t="s">
        <v>37</v>
      </c>
      <c r="O245" s="150">
        <v>0</v>
      </c>
      <c r="P245" s="150">
        <f t="shared" si="31"/>
        <v>0</v>
      </c>
      <c r="Q245" s="150">
        <v>6.0000000000000002E-5</v>
      </c>
      <c r="R245" s="150">
        <f t="shared" si="32"/>
        <v>7.1999999999999998E-3</v>
      </c>
      <c r="S245" s="150">
        <v>0</v>
      </c>
      <c r="T245" s="151">
        <f t="shared" si="3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2" t="s">
        <v>176</v>
      </c>
      <c r="AT245" s="152" t="s">
        <v>123</v>
      </c>
      <c r="AU245" s="152" t="s">
        <v>115</v>
      </c>
      <c r="AY245" s="14" t="s">
        <v>114</v>
      </c>
      <c r="BE245" s="153">
        <f t="shared" si="34"/>
        <v>0</v>
      </c>
      <c r="BF245" s="153">
        <f t="shared" si="35"/>
        <v>0</v>
      </c>
      <c r="BG245" s="153">
        <f t="shared" si="36"/>
        <v>0</v>
      </c>
      <c r="BH245" s="153">
        <f t="shared" si="37"/>
        <v>0</v>
      </c>
      <c r="BI245" s="153">
        <f t="shared" si="38"/>
        <v>0</v>
      </c>
      <c r="BJ245" s="14" t="s">
        <v>115</v>
      </c>
      <c r="BK245" s="153">
        <f t="shared" si="39"/>
        <v>0</v>
      </c>
      <c r="BL245" s="14" t="s">
        <v>176</v>
      </c>
      <c r="BM245" s="152" t="s">
        <v>578</v>
      </c>
    </row>
    <row r="246" spans="1:65" s="2" customFormat="1" ht="16.5" customHeight="1">
      <c r="A246" s="26"/>
      <c r="B246" s="140"/>
      <c r="C246" s="141" t="s">
        <v>579</v>
      </c>
      <c r="D246" s="141" t="s">
        <v>117</v>
      </c>
      <c r="E246" s="142" t="s">
        <v>580</v>
      </c>
      <c r="F246" s="143" t="s">
        <v>581</v>
      </c>
      <c r="G246" s="144" t="s">
        <v>151</v>
      </c>
      <c r="H246" s="145">
        <v>70</v>
      </c>
      <c r="I246" s="146"/>
      <c r="J246" s="146">
        <f t="shared" si="30"/>
        <v>0</v>
      </c>
      <c r="K246" s="147"/>
      <c r="L246" s="27"/>
      <c r="M246" s="148" t="s">
        <v>1</v>
      </c>
      <c r="N246" s="149" t="s">
        <v>37</v>
      </c>
      <c r="O246" s="150">
        <v>4.2000000000000003E-2</v>
      </c>
      <c r="P246" s="150">
        <f t="shared" si="31"/>
        <v>2.9400000000000004</v>
      </c>
      <c r="Q246" s="150">
        <v>0</v>
      </c>
      <c r="R246" s="150">
        <f t="shared" si="32"/>
        <v>0</v>
      </c>
      <c r="S246" s="150">
        <v>0</v>
      </c>
      <c r="T246" s="151">
        <f t="shared" si="3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2" t="s">
        <v>171</v>
      </c>
      <c r="AT246" s="152" t="s">
        <v>117</v>
      </c>
      <c r="AU246" s="152" t="s">
        <v>115</v>
      </c>
      <c r="AY246" s="14" t="s">
        <v>114</v>
      </c>
      <c r="BE246" s="153">
        <f t="shared" si="34"/>
        <v>0</v>
      </c>
      <c r="BF246" s="153">
        <f t="shared" si="35"/>
        <v>0</v>
      </c>
      <c r="BG246" s="153">
        <f t="shared" si="36"/>
        <v>0</v>
      </c>
      <c r="BH246" s="153">
        <f t="shared" si="37"/>
        <v>0</v>
      </c>
      <c r="BI246" s="153">
        <f t="shared" si="38"/>
        <v>0</v>
      </c>
      <c r="BJ246" s="14" t="s">
        <v>115</v>
      </c>
      <c r="BK246" s="153">
        <f t="shared" si="39"/>
        <v>0</v>
      </c>
      <c r="BL246" s="14" t="s">
        <v>171</v>
      </c>
      <c r="BM246" s="152" t="s">
        <v>582</v>
      </c>
    </row>
    <row r="247" spans="1:65" s="2" customFormat="1" ht="16.5" customHeight="1">
      <c r="A247" s="26"/>
      <c r="B247" s="140"/>
      <c r="C247" s="154" t="s">
        <v>583</v>
      </c>
      <c r="D247" s="154" t="s">
        <v>123</v>
      </c>
      <c r="E247" s="155" t="s">
        <v>584</v>
      </c>
      <c r="F247" s="156" t="s">
        <v>585</v>
      </c>
      <c r="G247" s="157" t="s">
        <v>151</v>
      </c>
      <c r="H247" s="158">
        <v>70</v>
      </c>
      <c r="I247" s="159"/>
      <c r="J247" s="159">
        <f t="shared" si="30"/>
        <v>0</v>
      </c>
      <c r="K247" s="160"/>
      <c r="L247" s="161"/>
      <c r="M247" s="162" t="s">
        <v>1</v>
      </c>
      <c r="N247" s="163" t="s">
        <v>37</v>
      </c>
      <c r="O247" s="150">
        <v>0</v>
      </c>
      <c r="P247" s="150">
        <f t="shared" si="31"/>
        <v>0</v>
      </c>
      <c r="Q247" s="150">
        <v>6.9999999999999994E-5</v>
      </c>
      <c r="R247" s="150">
        <f t="shared" si="32"/>
        <v>4.8999999999999998E-3</v>
      </c>
      <c r="S247" s="150">
        <v>0</v>
      </c>
      <c r="T247" s="151">
        <f t="shared" si="3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2" t="s">
        <v>176</v>
      </c>
      <c r="AT247" s="152" t="s">
        <v>123</v>
      </c>
      <c r="AU247" s="152" t="s">
        <v>115</v>
      </c>
      <c r="AY247" s="14" t="s">
        <v>114</v>
      </c>
      <c r="BE247" s="153">
        <f t="shared" si="34"/>
        <v>0</v>
      </c>
      <c r="BF247" s="153">
        <f t="shared" si="35"/>
        <v>0</v>
      </c>
      <c r="BG247" s="153">
        <f t="shared" si="36"/>
        <v>0</v>
      </c>
      <c r="BH247" s="153">
        <f t="shared" si="37"/>
        <v>0</v>
      </c>
      <c r="BI247" s="153">
        <f t="shared" si="38"/>
        <v>0</v>
      </c>
      <c r="BJ247" s="14" t="s">
        <v>115</v>
      </c>
      <c r="BK247" s="153">
        <f t="shared" si="39"/>
        <v>0</v>
      </c>
      <c r="BL247" s="14" t="s">
        <v>176</v>
      </c>
      <c r="BM247" s="152" t="s">
        <v>586</v>
      </c>
    </row>
    <row r="248" spans="1:65" s="2" customFormat="1" ht="33" customHeight="1">
      <c r="A248" s="26"/>
      <c r="B248" s="140"/>
      <c r="C248" s="141" t="s">
        <v>587</v>
      </c>
      <c r="D248" s="141" t="s">
        <v>117</v>
      </c>
      <c r="E248" s="142" t="s">
        <v>588</v>
      </c>
      <c r="F248" s="143" t="s">
        <v>589</v>
      </c>
      <c r="G248" s="144" t="s">
        <v>163</v>
      </c>
      <c r="H248" s="145">
        <v>21</v>
      </c>
      <c r="I248" s="146"/>
      <c r="J248" s="146">
        <f t="shared" si="30"/>
        <v>0</v>
      </c>
      <c r="K248" s="147"/>
      <c r="L248" s="27"/>
      <c r="M248" s="148" t="s">
        <v>1</v>
      </c>
      <c r="N248" s="149" t="s">
        <v>37</v>
      </c>
      <c r="O248" s="150">
        <v>0.111</v>
      </c>
      <c r="P248" s="150">
        <f t="shared" si="31"/>
        <v>2.331</v>
      </c>
      <c r="Q248" s="150">
        <v>0</v>
      </c>
      <c r="R248" s="150">
        <f t="shared" si="32"/>
        <v>0</v>
      </c>
      <c r="S248" s="150">
        <v>1E-3</v>
      </c>
      <c r="T248" s="151">
        <f t="shared" si="33"/>
        <v>2.1000000000000001E-2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2" t="s">
        <v>171</v>
      </c>
      <c r="AT248" s="152" t="s">
        <v>117</v>
      </c>
      <c r="AU248" s="152" t="s">
        <v>115</v>
      </c>
      <c r="AY248" s="14" t="s">
        <v>114</v>
      </c>
      <c r="BE248" s="153">
        <f t="shared" si="34"/>
        <v>0</v>
      </c>
      <c r="BF248" s="153">
        <f t="shared" si="35"/>
        <v>0</v>
      </c>
      <c r="BG248" s="153">
        <f t="shared" si="36"/>
        <v>0</v>
      </c>
      <c r="BH248" s="153">
        <f t="shared" si="37"/>
        <v>0</v>
      </c>
      <c r="BI248" s="153">
        <f t="shared" si="38"/>
        <v>0</v>
      </c>
      <c r="BJ248" s="14" t="s">
        <v>115</v>
      </c>
      <c r="BK248" s="153">
        <f t="shared" si="39"/>
        <v>0</v>
      </c>
      <c r="BL248" s="14" t="s">
        <v>171</v>
      </c>
      <c r="BM248" s="152" t="s">
        <v>590</v>
      </c>
    </row>
    <row r="249" spans="1:65" s="2" customFormat="1" ht="24.15" customHeight="1">
      <c r="A249" s="26"/>
      <c r="B249" s="140"/>
      <c r="C249" s="141" t="s">
        <v>591</v>
      </c>
      <c r="D249" s="141" t="s">
        <v>117</v>
      </c>
      <c r="E249" s="142" t="s">
        <v>592</v>
      </c>
      <c r="F249" s="143" t="s">
        <v>593</v>
      </c>
      <c r="G249" s="144" t="s">
        <v>163</v>
      </c>
      <c r="H249" s="145">
        <v>184</v>
      </c>
      <c r="I249" s="146"/>
      <c r="J249" s="146">
        <f t="shared" si="30"/>
        <v>0</v>
      </c>
      <c r="K249" s="147"/>
      <c r="L249" s="27"/>
      <c r="M249" s="148" t="s">
        <v>1</v>
      </c>
      <c r="N249" s="149" t="s">
        <v>37</v>
      </c>
      <c r="O249" s="150">
        <v>0.11700000000000001</v>
      </c>
      <c r="P249" s="150">
        <f t="shared" si="31"/>
        <v>21.528000000000002</v>
      </c>
      <c r="Q249" s="150">
        <v>0</v>
      </c>
      <c r="R249" s="150">
        <f t="shared" si="32"/>
        <v>0</v>
      </c>
      <c r="S249" s="150">
        <v>1E-3</v>
      </c>
      <c r="T249" s="151">
        <f t="shared" si="33"/>
        <v>0.184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2" t="s">
        <v>171</v>
      </c>
      <c r="AT249" s="152" t="s">
        <v>117</v>
      </c>
      <c r="AU249" s="152" t="s">
        <v>115</v>
      </c>
      <c r="AY249" s="14" t="s">
        <v>114</v>
      </c>
      <c r="BE249" s="153">
        <f t="shared" si="34"/>
        <v>0</v>
      </c>
      <c r="BF249" s="153">
        <f t="shared" si="35"/>
        <v>0</v>
      </c>
      <c r="BG249" s="153">
        <f t="shared" si="36"/>
        <v>0</v>
      </c>
      <c r="BH249" s="153">
        <f t="shared" si="37"/>
        <v>0</v>
      </c>
      <c r="BI249" s="153">
        <f t="shared" si="38"/>
        <v>0</v>
      </c>
      <c r="BJ249" s="14" t="s">
        <v>115</v>
      </c>
      <c r="BK249" s="153">
        <f t="shared" si="39"/>
        <v>0</v>
      </c>
      <c r="BL249" s="14" t="s">
        <v>171</v>
      </c>
      <c r="BM249" s="152" t="s">
        <v>594</v>
      </c>
    </row>
    <row r="250" spans="1:65" s="2" customFormat="1" ht="24.15" customHeight="1">
      <c r="A250" s="26"/>
      <c r="B250" s="140"/>
      <c r="C250" s="141" t="s">
        <v>595</v>
      </c>
      <c r="D250" s="141" t="s">
        <v>117</v>
      </c>
      <c r="E250" s="142" t="s">
        <v>596</v>
      </c>
      <c r="F250" s="143" t="s">
        <v>597</v>
      </c>
      <c r="G250" s="144" t="s">
        <v>163</v>
      </c>
      <c r="H250" s="145">
        <v>4</v>
      </c>
      <c r="I250" s="146"/>
      <c r="J250" s="146">
        <f t="shared" si="30"/>
        <v>0</v>
      </c>
      <c r="K250" s="147"/>
      <c r="L250" s="27"/>
      <c r="M250" s="148" t="s">
        <v>1</v>
      </c>
      <c r="N250" s="149" t="s">
        <v>37</v>
      </c>
      <c r="O250" s="150">
        <v>0.156</v>
      </c>
      <c r="P250" s="150">
        <f t="shared" si="31"/>
        <v>0.624</v>
      </c>
      <c r="Q250" s="150">
        <v>0</v>
      </c>
      <c r="R250" s="150">
        <f t="shared" si="32"/>
        <v>0</v>
      </c>
      <c r="S250" s="150">
        <v>2E-3</v>
      </c>
      <c r="T250" s="151">
        <f t="shared" si="33"/>
        <v>8.0000000000000002E-3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2" t="s">
        <v>171</v>
      </c>
      <c r="AT250" s="152" t="s">
        <v>117</v>
      </c>
      <c r="AU250" s="152" t="s">
        <v>115</v>
      </c>
      <c r="AY250" s="14" t="s">
        <v>114</v>
      </c>
      <c r="BE250" s="153">
        <f t="shared" si="34"/>
        <v>0</v>
      </c>
      <c r="BF250" s="153">
        <f t="shared" si="35"/>
        <v>0</v>
      </c>
      <c r="BG250" s="153">
        <f t="shared" si="36"/>
        <v>0</v>
      </c>
      <c r="BH250" s="153">
        <f t="shared" si="37"/>
        <v>0</v>
      </c>
      <c r="BI250" s="153">
        <f t="shared" si="38"/>
        <v>0</v>
      </c>
      <c r="BJ250" s="14" t="s">
        <v>115</v>
      </c>
      <c r="BK250" s="153">
        <f t="shared" si="39"/>
        <v>0</v>
      </c>
      <c r="BL250" s="14" t="s">
        <v>171</v>
      </c>
      <c r="BM250" s="152" t="s">
        <v>598</v>
      </c>
    </row>
    <row r="251" spans="1:65" s="12" customFormat="1" ht="20.85" customHeight="1">
      <c r="B251" s="128"/>
      <c r="D251" s="129" t="s">
        <v>70</v>
      </c>
      <c r="E251" s="138" t="s">
        <v>599</v>
      </c>
      <c r="F251" s="138" t="s">
        <v>600</v>
      </c>
      <c r="J251" s="139">
        <f>BK251</f>
        <v>0</v>
      </c>
      <c r="L251" s="128"/>
      <c r="M251" s="132"/>
      <c r="N251" s="133"/>
      <c r="O251" s="133"/>
      <c r="P251" s="134">
        <f>SUM(P252:P273)</f>
        <v>27.431999999999999</v>
      </c>
      <c r="Q251" s="133"/>
      <c r="R251" s="134">
        <f>SUM(R252:R273)</f>
        <v>4.1239999999999999E-2</v>
      </c>
      <c r="S251" s="133"/>
      <c r="T251" s="135">
        <f>SUM(T252:T273)</f>
        <v>0</v>
      </c>
      <c r="AR251" s="129" t="s">
        <v>130</v>
      </c>
      <c r="AT251" s="136" t="s">
        <v>70</v>
      </c>
      <c r="AU251" s="136" t="s">
        <v>115</v>
      </c>
      <c r="AY251" s="129" t="s">
        <v>114</v>
      </c>
      <c r="BK251" s="137">
        <f>SUM(BK252:BK273)</f>
        <v>0</v>
      </c>
    </row>
    <row r="252" spans="1:65" s="2" customFormat="1" ht="16.5" customHeight="1">
      <c r="A252" s="26"/>
      <c r="B252" s="140"/>
      <c r="C252" s="141" t="s">
        <v>601</v>
      </c>
      <c r="D252" s="141" t="s">
        <v>117</v>
      </c>
      <c r="E252" s="142" t="s">
        <v>602</v>
      </c>
      <c r="F252" s="143" t="s">
        <v>603</v>
      </c>
      <c r="G252" s="144" t="s">
        <v>604</v>
      </c>
      <c r="H252" s="145">
        <v>24</v>
      </c>
      <c r="I252" s="146"/>
      <c r="J252" s="146">
        <f t="shared" ref="J252:J273" si="40">ROUND(I252*H252,2)</f>
        <v>0</v>
      </c>
      <c r="K252" s="147"/>
      <c r="L252" s="27"/>
      <c r="M252" s="148" t="s">
        <v>1</v>
      </c>
      <c r="N252" s="149" t="s">
        <v>37</v>
      </c>
      <c r="O252" s="150">
        <v>0.08</v>
      </c>
      <c r="P252" s="150">
        <f t="shared" ref="P252:P273" si="41">O252*H252</f>
        <v>1.92</v>
      </c>
      <c r="Q252" s="150">
        <v>0</v>
      </c>
      <c r="R252" s="150">
        <f t="shared" ref="R252:R273" si="42">Q252*H252</f>
        <v>0</v>
      </c>
      <c r="S252" s="150">
        <v>0</v>
      </c>
      <c r="T252" s="151">
        <f t="shared" ref="T252:T273" si="43"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2" t="s">
        <v>171</v>
      </c>
      <c r="AT252" s="152" t="s">
        <v>117</v>
      </c>
      <c r="AU252" s="152" t="s">
        <v>130</v>
      </c>
      <c r="AY252" s="14" t="s">
        <v>114</v>
      </c>
      <c r="BE252" s="153">
        <f t="shared" ref="BE252:BE273" si="44">IF(N252="základná",J252,0)</f>
        <v>0</v>
      </c>
      <c r="BF252" s="153">
        <f t="shared" ref="BF252:BF273" si="45">IF(N252="znížená",J252,0)</f>
        <v>0</v>
      </c>
      <c r="BG252" s="153">
        <f t="shared" ref="BG252:BG273" si="46">IF(N252="zákl. prenesená",J252,0)</f>
        <v>0</v>
      </c>
      <c r="BH252" s="153">
        <f t="shared" ref="BH252:BH273" si="47">IF(N252="zníž. prenesená",J252,0)</f>
        <v>0</v>
      </c>
      <c r="BI252" s="153">
        <f t="shared" ref="BI252:BI273" si="48">IF(N252="nulová",J252,0)</f>
        <v>0</v>
      </c>
      <c r="BJ252" s="14" t="s">
        <v>115</v>
      </c>
      <c r="BK252" s="153">
        <f t="shared" ref="BK252:BK273" si="49">ROUND(I252*H252,2)</f>
        <v>0</v>
      </c>
      <c r="BL252" s="14" t="s">
        <v>171</v>
      </c>
      <c r="BM252" s="152" t="s">
        <v>605</v>
      </c>
    </row>
    <row r="253" spans="1:65" s="2" customFormat="1" ht="44.25" customHeight="1">
      <c r="A253" s="26"/>
      <c r="B253" s="140"/>
      <c r="C253" s="154" t="s">
        <v>606</v>
      </c>
      <c r="D253" s="154" t="s">
        <v>123</v>
      </c>
      <c r="E253" s="155" t="s">
        <v>607</v>
      </c>
      <c r="F253" s="156" t="s">
        <v>608</v>
      </c>
      <c r="G253" s="157" t="s">
        <v>163</v>
      </c>
      <c r="H253" s="158">
        <v>24</v>
      </c>
      <c r="I253" s="159"/>
      <c r="J253" s="159">
        <f t="shared" si="40"/>
        <v>0</v>
      </c>
      <c r="K253" s="160"/>
      <c r="L253" s="161"/>
      <c r="M253" s="162" t="s">
        <v>1</v>
      </c>
      <c r="N253" s="163" t="s">
        <v>37</v>
      </c>
      <c r="O253" s="150">
        <v>0</v>
      </c>
      <c r="P253" s="150">
        <f t="shared" si="41"/>
        <v>0</v>
      </c>
      <c r="Q253" s="150">
        <v>6.9999999999999994E-5</v>
      </c>
      <c r="R253" s="150">
        <f t="shared" si="42"/>
        <v>1.6799999999999999E-3</v>
      </c>
      <c r="S253" s="150">
        <v>0</v>
      </c>
      <c r="T253" s="151">
        <f t="shared" si="4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2" t="s">
        <v>176</v>
      </c>
      <c r="AT253" s="152" t="s">
        <v>123</v>
      </c>
      <c r="AU253" s="152" t="s">
        <v>130</v>
      </c>
      <c r="AY253" s="14" t="s">
        <v>114</v>
      </c>
      <c r="BE253" s="153">
        <f t="shared" si="44"/>
        <v>0</v>
      </c>
      <c r="BF253" s="153">
        <f t="shared" si="45"/>
        <v>0</v>
      </c>
      <c r="BG253" s="153">
        <f t="shared" si="46"/>
        <v>0</v>
      </c>
      <c r="BH253" s="153">
        <f t="shared" si="47"/>
        <v>0</v>
      </c>
      <c r="BI253" s="153">
        <f t="shared" si="48"/>
        <v>0</v>
      </c>
      <c r="BJ253" s="14" t="s">
        <v>115</v>
      </c>
      <c r="BK253" s="153">
        <f t="shared" si="49"/>
        <v>0</v>
      </c>
      <c r="BL253" s="14" t="s">
        <v>176</v>
      </c>
      <c r="BM253" s="152" t="s">
        <v>609</v>
      </c>
    </row>
    <row r="254" spans="1:65" s="2" customFormat="1" ht="24.15" customHeight="1">
      <c r="A254" s="26"/>
      <c r="B254" s="140"/>
      <c r="C254" s="141" t="s">
        <v>610</v>
      </c>
      <c r="D254" s="141" t="s">
        <v>117</v>
      </c>
      <c r="E254" s="142" t="s">
        <v>611</v>
      </c>
      <c r="F254" s="143" t="s">
        <v>612</v>
      </c>
      <c r="G254" s="144" t="s">
        <v>613</v>
      </c>
      <c r="H254" s="145">
        <v>29</v>
      </c>
      <c r="I254" s="146"/>
      <c r="J254" s="146">
        <f t="shared" si="40"/>
        <v>0</v>
      </c>
      <c r="K254" s="147"/>
      <c r="L254" s="27"/>
      <c r="M254" s="148" t="s">
        <v>1</v>
      </c>
      <c r="N254" s="149" t="s">
        <v>37</v>
      </c>
      <c r="O254" s="150">
        <v>7.8E-2</v>
      </c>
      <c r="P254" s="150">
        <f t="shared" si="41"/>
        <v>2.262</v>
      </c>
      <c r="Q254" s="150">
        <v>1.6000000000000001E-4</v>
      </c>
      <c r="R254" s="150">
        <f t="shared" si="42"/>
        <v>4.64E-3</v>
      </c>
      <c r="S254" s="150">
        <v>0</v>
      </c>
      <c r="T254" s="151">
        <f t="shared" si="4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2" t="s">
        <v>171</v>
      </c>
      <c r="AT254" s="152" t="s">
        <v>117</v>
      </c>
      <c r="AU254" s="152" t="s">
        <v>130</v>
      </c>
      <c r="AY254" s="14" t="s">
        <v>114</v>
      </c>
      <c r="BE254" s="153">
        <f t="shared" si="44"/>
        <v>0</v>
      </c>
      <c r="BF254" s="153">
        <f t="shared" si="45"/>
        <v>0</v>
      </c>
      <c r="BG254" s="153">
        <f t="shared" si="46"/>
        <v>0</v>
      </c>
      <c r="BH254" s="153">
        <f t="shared" si="47"/>
        <v>0</v>
      </c>
      <c r="BI254" s="153">
        <f t="shared" si="48"/>
        <v>0</v>
      </c>
      <c r="BJ254" s="14" t="s">
        <v>115</v>
      </c>
      <c r="BK254" s="153">
        <f t="shared" si="49"/>
        <v>0</v>
      </c>
      <c r="BL254" s="14" t="s">
        <v>171</v>
      </c>
      <c r="BM254" s="152" t="s">
        <v>614</v>
      </c>
    </row>
    <row r="255" spans="1:65" s="2" customFormat="1" ht="24.15" customHeight="1">
      <c r="A255" s="26"/>
      <c r="B255" s="140"/>
      <c r="C255" s="154" t="s">
        <v>615</v>
      </c>
      <c r="D255" s="154" t="s">
        <v>123</v>
      </c>
      <c r="E255" s="155" t="s">
        <v>616</v>
      </c>
      <c r="F255" s="156" t="s">
        <v>617</v>
      </c>
      <c r="G255" s="157" t="s">
        <v>151</v>
      </c>
      <c r="H255" s="158">
        <v>29</v>
      </c>
      <c r="I255" s="159"/>
      <c r="J255" s="159">
        <f t="shared" si="40"/>
        <v>0</v>
      </c>
      <c r="K255" s="160"/>
      <c r="L255" s="161"/>
      <c r="M255" s="162" t="s">
        <v>1</v>
      </c>
      <c r="N255" s="163" t="s">
        <v>37</v>
      </c>
      <c r="O255" s="150">
        <v>0</v>
      </c>
      <c r="P255" s="150">
        <f t="shared" si="41"/>
        <v>0</v>
      </c>
      <c r="Q255" s="150">
        <v>4.0000000000000003E-5</v>
      </c>
      <c r="R255" s="150">
        <f t="shared" si="42"/>
        <v>1.16E-3</v>
      </c>
      <c r="S255" s="150">
        <v>0</v>
      </c>
      <c r="T255" s="151">
        <f t="shared" si="4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2" t="s">
        <v>176</v>
      </c>
      <c r="AT255" s="152" t="s">
        <v>123</v>
      </c>
      <c r="AU255" s="152" t="s">
        <v>130</v>
      </c>
      <c r="AY255" s="14" t="s">
        <v>114</v>
      </c>
      <c r="BE255" s="153">
        <f t="shared" si="44"/>
        <v>0</v>
      </c>
      <c r="BF255" s="153">
        <f t="shared" si="45"/>
        <v>0</v>
      </c>
      <c r="BG255" s="153">
        <f t="shared" si="46"/>
        <v>0</v>
      </c>
      <c r="BH255" s="153">
        <f t="shared" si="47"/>
        <v>0</v>
      </c>
      <c r="BI255" s="153">
        <f t="shared" si="48"/>
        <v>0</v>
      </c>
      <c r="BJ255" s="14" t="s">
        <v>115</v>
      </c>
      <c r="BK255" s="153">
        <f t="shared" si="49"/>
        <v>0</v>
      </c>
      <c r="BL255" s="14" t="s">
        <v>176</v>
      </c>
      <c r="BM255" s="152" t="s">
        <v>618</v>
      </c>
    </row>
    <row r="256" spans="1:65" s="2" customFormat="1" ht="16.5" customHeight="1">
      <c r="A256" s="26"/>
      <c r="B256" s="140"/>
      <c r="C256" s="154" t="s">
        <v>619</v>
      </c>
      <c r="D256" s="154" t="s">
        <v>123</v>
      </c>
      <c r="E256" s="155" t="s">
        <v>620</v>
      </c>
      <c r="F256" s="156" t="s">
        <v>621</v>
      </c>
      <c r="G256" s="157" t="s">
        <v>163</v>
      </c>
      <c r="H256" s="158">
        <v>29</v>
      </c>
      <c r="I256" s="159"/>
      <c r="J256" s="159">
        <f t="shared" si="40"/>
        <v>0</v>
      </c>
      <c r="K256" s="160"/>
      <c r="L256" s="161"/>
      <c r="M256" s="162" t="s">
        <v>1</v>
      </c>
      <c r="N256" s="163" t="s">
        <v>37</v>
      </c>
      <c r="O256" s="150">
        <v>0</v>
      </c>
      <c r="P256" s="150">
        <f t="shared" si="41"/>
        <v>0</v>
      </c>
      <c r="Q256" s="150">
        <v>4.0000000000000003E-5</v>
      </c>
      <c r="R256" s="150">
        <f t="shared" si="42"/>
        <v>1.16E-3</v>
      </c>
      <c r="S256" s="150">
        <v>0</v>
      </c>
      <c r="T256" s="151">
        <f t="shared" si="4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2" t="s">
        <v>176</v>
      </c>
      <c r="AT256" s="152" t="s">
        <v>123</v>
      </c>
      <c r="AU256" s="152" t="s">
        <v>130</v>
      </c>
      <c r="AY256" s="14" t="s">
        <v>114</v>
      </c>
      <c r="BE256" s="153">
        <f t="shared" si="44"/>
        <v>0</v>
      </c>
      <c r="BF256" s="153">
        <f t="shared" si="45"/>
        <v>0</v>
      </c>
      <c r="BG256" s="153">
        <f t="shared" si="46"/>
        <v>0</v>
      </c>
      <c r="BH256" s="153">
        <f t="shared" si="47"/>
        <v>0</v>
      </c>
      <c r="BI256" s="153">
        <f t="shared" si="48"/>
        <v>0</v>
      </c>
      <c r="BJ256" s="14" t="s">
        <v>115</v>
      </c>
      <c r="BK256" s="153">
        <f t="shared" si="49"/>
        <v>0</v>
      </c>
      <c r="BL256" s="14" t="s">
        <v>176</v>
      </c>
      <c r="BM256" s="152" t="s">
        <v>622</v>
      </c>
    </row>
    <row r="257" spans="1:65" s="2" customFormat="1" ht="16.5" customHeight="1">
      <c r="A257" s="26"/>
      <c r="B257" s="140"/>
      <c r="C257" s="154" t="s">
        <v>623</v>
      </c>
      <c r="D257" s="154" t="s">
        <v>123</v>
      </c>
      <c r="E257" s="155" t="s">
        <v>624</v>
      </c>
      <c r="F257" s="156" t="s">
        <v>625</v>
      </c>
      <c r="G257" s="157" t="s">
        <v>163</v>
      </c>
      <c r="H257" s="158">
        <v>29</v>
      </c>
      <c r="I257" s="159"/>
      <c r="J257" s="159">
        <f t="shared" si="40"/>
        <v>0</v>
      </c>
      <c r="K257" s="160"/>
      <c r="L257" s="161"/>
      <c r="M257" s="162" t="s">
        <v>1</v>
      </c>
      <c r="N257" s="163" t="s">
        <v>37</v>
      </c>
      <c r="O257" s="150">
        <v>0</v>
      </c>
      <c r="P257" s="150">
        <f t="shared" si="41"/>
        <v>0</v>
      </c>
      <c r="Q257" s="150">
        <v>4.0000000000000003E-5</v>
      </c>
      <c r="R257" s="150">
        <f t="shared" si="42"/>
        <v>1.16E-3</v>
      </c>
      <c r="S257" s="150">
        <v>0</v>
      </c>
      <c r="T257" s="151">
        <f t="shared" si="4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2" t="s">
        <v>176</v>
      </c>
      <c r="AT257" s="152" t="s">
        <v>123</v>
      </c>
      <c r="AU257" s="152" t="s">
        <v>130</v>
      </c>
      <c r="AY257" s="14" t="s">
        <v>114</v>
      </c>
      <c r="BE257" s="153">
        <f t="shared" si="44"/>
        <v>0</v>
      </c>
      <c r="BF257" s="153">
        <f t="shared" si="45"/>
        <v>0</v>
      </c>
      <c r="BG257" s="153">
        <f t="shared" si="46"/>
        <v>0</v>
      </c>
      <c r="BH257" s="153">
        <f t="shared" si="47"/>
        <v>0</v>
      </c>
      <c r="BI257" s="153">
        <f t="shared" si="48"/>
        <v>0</v>
      </c>
      <c r="BJ257" s="14" t="s">
        <v>115</v>
      </c>
      <c r="BK257" s="153">
        <f t="shared" si="49"/>
        <v>0</v>
      </c>
      <c r="BL257" s="14" t="s">
        <v>176</v>
      </c>
      <c r="BM257" s="152" t="s">
        <v>626</v>
      </c>
    </row>
    <row r="258" spans="1:65" s="2" customFormat="1" ht="16.5" customHeight="1">
      <c r="A258" s="26"/>
      <c r="B258" s="140"/>
      <c r="C258" s="154" t="s">
        <v>627</v>
      </c>
      <c r="D258" s="154" t="s">
        <v>123</v>
      </c>
      <c r="E258" s="155" t="s">
        <v>628</v>
      </c>
      <c r="F258" s="156" t="s">
        <v>629</v>
      </c>
      <c r="G258" s="157" t="s">
        <v>163</v>
      </c>
      <c r="H258" s="158">
        <v>29</v>
      </c>
      <c r="I258" s="159"/>
      <c r="J258" s="159">
        <f t="shared" si="40"/>
        <v>0</v>
      </c>
      <c r="K258" s="160"/>
      <c r="L258" s="161"/>
      <c r="M258" s="162" t="s">
        <v>1</v>
      </c>
      <c r="N258" s="163" t="s">
        <v>37</v>
      </c>
      <c r="O258" s="150">
        <v>0</v>
      </c>
      <c r="P258" s="150">
        <f t="shared" si="41"/>
        <v>0</v>
      </c>
      <c r="Q258" s="150">
        <v>4.0000000000000003E-5</v>
      </c>
      <c r="R258" s="150">
        <f t="shared" si="42"/>
        <v>1.16E-3</v>
      </c>
      <c r="S258" s="150">
        <v>0</v>
      </c>
      <c r="T258" s="151">
        <f t="shared" si="4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2" t="s">
        <v>176</v>
      </c>
      <c r="AT258" s="152" t="s">
        <v>123</v>
      </c>
      <c r="AU258" s="152" t="s">
        <v>130</v>
      </c>
      <c r="AY258" s="14" t="s">
        <v>114</v>
      </c>
      <c r="BE258" s="153">
        <f t="shared" si="44"/>
        <v>0</v>
      </c>
      <c r="BF258" s="153">
        <f t="shared" si="45"/>
        <v>0</v>
      </c>
      <c r="BG258" s="153">
        <f t="shared" si="46"/>
        <v>0</v>
      </c>
      <c r="BH258" s="153">
        <f t="shared" si="47"/>
        <v>0</v>
      </c>
      <c r="BI258" s="153">
        <f t="shared" si="48"/>
        <v>0</v>
      </c>
      <c r="BJ258" s="14" t="s">
        <v>115</v>
      </c>
      <c r="BK258" s="153">
        <f t="shared" si="49"/>
        <v>0</v>
      </c>
      <c r="BL258" s="14" t="s">
        <v>176</v>
      </c>
      <c r="BM258" s="152" t="s">
        <v>630</v>
      </c>
    </row>
    <row r="259" spans="1:65" s="2" customFormat="1" ht="24.15" customHeight="1">
      <c r="A259" s="26"/>
      <c r="B259" s="140"/>
      <c r="C259" s="141" t="s">
        <v>631</v>
      </c>
      <c r="D259" s="141" t="s">
        <v>117</v>
      </c>
      <c r="E259" s="142" t="s">
        <v>632</v>
      </c>
      <c r="F259" s="143" t="s">
        <v>633</v>
      </c>
      <c r="G259" s="144" t="s">
        <v>163</v>
      </c>
      <c r="H259" s="145">
        <v>1</v>
      </c>
      <c r="I259" s="146"/>
      <c r="J259" s="146">
        <f t="shared" si="40"/>
        <v>0</v>
      </c>
      <c r="K259" s="147"/>
      <c r="L259" s="27"/>
      <c r="M259" s="148" t="s">
        <v>1</v>
      </c>
      <c r="N259" s="149" t="s">
        <v>37</v>
      </c>
      <c r="O259" s="150">
        <v>1.5</v>
      </c>
      <c r="P259" s="150">
        <f t="shared" si="41"/>
        <v>1.5</v>
      </c>
      <c r="Q259" s="150">
        <v>0</v>
      </c>
      <c r="R259" s="150">
        <f t="shared" si="42"/>
        <v>0</v>
      </c>
      <c r="S259" s="150">
        <v>0</v>
      </c>
      <c r="T259" s="151">
        <f t="shared" si="4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2" t="s">
        <v>171</v>
      </c>
      <c r="AT259" s="152" t="s">
        <v>117</v>
      </c>
      <c r="AU259" s="152" t="s">
        <v>130</v>
      </c>
      <c r="AY259" s="14" t="s">
        <v>114</v>
      </c>
      <c r="BE259" s="153">
        <f t="shared" si="44"/>
        <v>0</v>
      </c>
      <c r="BF259" s="153">
        <f t="shared" si="45"/>
        <v>0</v>
      </c>
      <c r="BG259" s="153">
        <f t="shared" si="46"/>
        <v>0</v>
      </c>
      <c r="BH259" s="153">
        <f t="shared" si="47"/>
        <v>0</v>
      </c>
      <c r="BI259" s="153">
        <f t="shared" si="48"/>
        <v>0</v>
      </c>
      <c r="BJ259" s="14" t="s">
        <v>115</v>
      </c>
      <c r="BK259" s="153">
        <f t="shared" si="49"/>
        <v>0</v>
      </c>
      <c r="BL259" s="14" t="s">
        <v>171</v>
      </c>
      <c r="BM259" s="152" t="s">
        <v>634</v>
      </c>
    </row>
    <row r="260" spans="1:65" s="2" customFormat="1" ht="24.15" customHeight="1">
      <c r="A260" s="26"/>
      <c r="B260" s="140"/>
      <c r="C260" s="154" t="s">
        <v>635</v>
      </c>
      <c r="D260" s="154" t="s">
        <v>123</v>
      </c>
      <c r="E260" s="155" t="s">
        <v>636</v>
      </c>
      <c r="F260" s="156" t="s">
        <v>637</v>
      </c>
      <c r="G260" s="157" t="s">
        <v>163</v>
      </c>
      <c r="H260" s="158">
        <v>1</v>
      </c>
      <c r="I260" s="159"/>
      <c r="J260" s="159">
        <f t="shared" si="40"/>
        <v>0</v>
      </c>
      <c r="K260" s="160"/>
      <c r="L260" s="161"/>
      <c r="M260" s="162" t="s">
        <v>1</v>
      </c>
      <c r="N260" s="163" t="s">
        <v>37</v>
      </c>
      <c r="O260" s="150">
        <v>0</v>
      </c>
      <c r="P260" s="150">
        <f t="shared" si="41"/>
        <v>0</v>
      </c>
      <c r="Q260" s="150">
        <v>5.5999999999999995E-4</v>
      </c>
      <c r="R260" s="150">
        <f t="shared" si="42"/>
        <v>5.5999999999999995E-4</v>
      </c>
      <c r="S260" s="150">
        <v>0</v>
      </c>
      <c r="T260" s="151">
        <f t="shared" si="4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2" t="s">
        <v>176</v>
      </c>
      <c r="AT260" s="152" t="s">
        <v>123</v>
      </c>
      <c r="AU260" s="152" t="s">
        <v>130</v>
      </c>
      <c r="AY260" s="14" t="s">
        <v>114</v>
      </c>
      <c r="BE260" s="153">
        <f t="shared" si="44"/>
        <v>0</v>
      </c>
      <c r="BF260" s="153">
        <f t="shared" si="45"/>
        <v>0</v>
      </c>
      <c r="BG260" s="153">
        <f t="shared" si="46"/>
        <v>0</v>
      </c>
      <c r="BH260" s="153">
        <f t="shared" si="47"/>
        <v>0</v>
      </c>
      <c r="BI260" s="153">
        <f t="shared" si="48"/>
        <v>0</v>
      </c>
      <c r="BJ260" s="14" t="s">
        <v>115</v>
      </c>
      <c r="BK260" s="153">
        <f t="shared" si="49"/>
        <v>0</v>
      </c>
      <c r="BL260" s="14" t="s">
        <v>176</v>
      </c>
      <c r="BM260" s="152" t="s">
        <v>638</v>
      </c>
    </row>
    <row r="261" spans="1:65" s="2" customFormat="1" ht="24.15" customHeight="1">
      <c r="A261" s="26"/>
      <c r="B261" s="140"/>
      <c r="C261" s="141" t="s">
        <v>639</v>
      </c>
      <c r="D261" s="141" t="s">
        <v>117</v>
      </c>
      <c r="E261" s="142" t="s">
        <v>640</v>
      </c>
      <c r="F261" s="143" t="s">
        <v>641</v>
      </c>
      <c r="G261" s="144" t="s">
        <v>613</v>
      </c>
      <c r="H261" s="145">
        <v>1</v>
      </c>
      <c r="I261" s="146"/>
      <c r="J261" s="146">
        <f t="shared" si="40"/>
        <v>0</v>
      </c>
      <c r="K261" s="147"/>
      <c r="L261" s="27"/>
      <c r="M261" s="148" t="s">
        <v>1</v>
      </c>
      <c r="N261" s="149" t="s">
        <v>37</v>
      </c>
      <c r="O261" s="150">
        <v>1.8</v>
      </c>
      <c r="P261" s="150">
        <f t="shared" si="41"/>
        <v>1.8</v>
      </c>
      <c r="Q261" s="150">
        <v>0</v>
      </c>
      <c r="R261" s="150">
        <f t="shared" si="42"/>
        <v>0</v>
      </c>
      <c r="S261" s="150">
        <v>0</v>
      </c>
      <c r="T261" s="151">
        <f t="shared" si="4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2" t="s">
        <v>171</v>
      </c>
      <c r="AT261" s="152" t="s">
        <v>117</v>
      </c>
      <c r="AU261" s="152" t="s">
        <v>130</v>
      </c>
      <c r="AY261" s="14" t="s">
        <v>114</v>
      </c>
      <c r="BE261" s="153">
        <f t="shared" si="44"/>
        <v>0</v>
      </c>
      <c r="BF261" s="153">
        <f t="shared" si="45"/>
        <v>0</v>
      </c>
      <c r="BG261" s="153">
        <f t="shared" si="46"/>
        <v>0</v>
      </c>
      <c r="BH261" s="153">
        <f t="shared" si="47"/>
        <v>0</v>
      </c>
      <c r="BI261" s="153">
        <f t="shared" si="48"/>
        <v>0</v>
      </c>
      <c r="BJ261" s="14" t="s">
        <v>115</v>
      </c>
      <c r="BK261" s="153">
        <f t="shared" si="49"/>
        <v>0</v>
      </c>
      <c r="BL261" s="14" t="s">
        <v>171</v>
      </c>
      <c r="BM261" s="152" t="s">
        <v>642</v>
      </c>
    </row>
    <row r="262" spans="1:65" s="2" customFormat="1" ht="24.15" customHeight="1">
      <c r="A262" s="26"/>
      <c r="B262" s="140"/>
      <c r="C262" s="154" t="s">
        <v>176</v>
      </c>
      <c r="D262" s="154" t="s">
        <v>123</v>
      </c>
      <c r="E262" s="155" t="s">
        <v>643</v>
      </c>
      <c r="F262" s="156" t="s">
        <v>644</v>
      </c>
      <c r="G262" s="157" t="s">
        <v>163</v>
      </c>
      <c r="H262" s="158">
        <v>1</v>
      </c>
      <c r="I262" s="159"/>
      <c r="J262" s="159">
        <f t="shared" si="40"/>
        <v>0</v>
      </c>
      <c r="K262" s="160"/>
      <c r="L262" s="161"/>
      <c r="M262" s="162" t="s">
        <v>1</v>
      </c>
      <c r="N262" s="163" t="s">
        <v>37</v>
      </c>
      <c r="O262" s="150">
        <v>0</v>
      </c>
      <c r="P262" s="150">
        <f t="shared" si="41"/>
        <v>0</v>
      </c>
      <c r="Q262" s="150">
        <v>1E-4</v>
      </c>
      <c r="R262" s="150">
        <f t="shared" si="42"/>
        <v>1E-4</v>
      </c>
      <c r="S262" s="150">
        <v>0</v>
      </c>
      <c r="T262" s="151">
        <f t="shared" si="4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2" t="s">
        <v>176</v>
      </c>
      <c r="AT262" s="152" t="s">
        <v>123</v>
      </c>
      <c r="AU262" s="152" t="s">
        <v>130</v>
      </c>
      <c r="AY262" s="14" t="s">
        <v>114</v>
      </c>
      <c r="BE262" s="153">
        <f t="shared" si="44"/>
        <v>0</v>
      </c>
      <c r="BF262" s="153">
        <f t="shared" si="45"/>
        <v>0</v>
      </c>
      <c r="BG262" s="153">
        <f t="shared" si="46"/>
        <v>0</v>
      </c>
      <c r="BH262" s="153">
        <f t="shared" si="47"/>
        <v>0</v>
      </c>
      <c r="BI262" s="153">
        <f t="shared" si="48"/>
        <v>0</v>
      </c>
      <c r="BJ262" s="14" t="s">
        <v>115</v>
      </c>
      <c r="BK262" s="153">
        <f t="shared" si="49"/>
        <v>0</v>
      </c>
      <c r="BL262" s="14" t="s">
        <v>176</v>
      </c>
      <c r="BM262" s="152" t="s">
        <v>645</v>
      </c>
    </row>
    <row r="263" spans="1:65" s="2" customFormat="1" ht="24.15" customHeight="1">
      <c r="A263" s="26"/>
      <c r="B263" s="140"/>
      <c r="C263" s="141" t="s">
        <v>646</v>
      </c>
      <c r="D263" s="141" t="s">
        <v>117</v>
      </c>
      <c r="E263" s="142" t="s">
        <v>647</v>
      </c>
      <c r="F263" s="143" t="s">
        <v>648</v>
      </c>
      <c r="G263" s="144" t="s">
        <v>613</v>
      </c>
      <c r="H263" s="145">
        <v>1</v>
      </c>
      <c r="I263" s="146"/>
      <c r="J263" s="146">
        <f t="shared" si="40"/>
        <v>0</v>
      </c>
      <c r="K263" s="147"/>
      <c r="L263" s="27"/>
      <c r="M263" s="148" t="s">
        <v>1</v>
      </c>
      <c r="N263" s="149" t="s">
        <v>37</v>
      </c>
      <c r="O263" s="150">
        <v>2</v>
      </c>
      <c r="P263" s="150">
        <f t="shared" si="41"/>
        <v>2</v>
      </c>
      <c r="Q263" s="150">
        <v>0</v>
      </c>
      <c r="R263" s="150">
        <f t="shared" si="42"/>
        <v>0</v>
      </c>
      <c r="S263" s="150">
        <v>0</v>
      </c>
      <c r="T263" s="151">
        <f t="shared" si="4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2" t="s">
        <v>171</v>
      </c>
      <c r="AT263" s="152" t="s">
        <v>117</v>
      </c>
      <c r="AU263" s="152" t="s">
        <v>130</v>
      </c>
      <c r="AY263" s="14" t="s">
        <v>114</v>
      </c>
      <c r="BE263" s="153">
        <f t="shared" si="44"/>
        <v>0</v>
      </c>
      <c r="BF263" s="153">
        <f t="shared" si="45"/>
        <v>0</v>
      </c>
      <c r="BG263" s="153">
        <f t="shared" si="46"/>
        <v>0</v>
      </c>
      <c r="BH263" s="153">
        <f t="shared" si="47"/>
        <v>0</v>
      </c>
      <c r="BI263" s="153">
        <f t="shared" si="48"/>
        <v>0</v>
      </c>
      <c r="BJ263" s="14" t="s">
        <v>115</v>
      </c>
      <c r="BK263" s="153">
        <f t="shared" si="49"/>
        <v>0</v>
      </c>
      <c r="BL263" s="14" t="s">
        <v>171</v>
      </c>
      <c r="BM263" s="152" t="s">
        <v>649</v>
      </c>
    </row>
    <row r="264" spans="1:65" s="2" customFormat="1" ht="33" customHeight="1">
      <c r="A264" s="26"/>
      <c r="B264" s="140"/>
      <c r="C264" s="154" t="s">
        <v>650</v>
      </c>
      <c r="D264" s="154" t="s">
        <v>123</v>
      </c>
      <c r="E264" s="155" t="s">
        <v>651</v>
      </c>
      <c r="F264" s="156" t="s">
        <v>652</v>
      </c>
      <c r="G264" s="157" t="s">
        <v>163</v>
      </c>
      <c r="H264" s="158">
        <v>1</v>
      </c>
      <c r="I264" s="159"/>
      <c r="J264" s="159">
        <f t="shared" si="40"/>
        <v>0</v>
      </c>
      <c r="K264" s="160"/>
      <c r="L264" s="161"/>
      <c r="M264" s="162" t="s">
        <v>1</v>
      </c>
      <c r="N264" s="163" t="s">
        <v>37</v>
      </c>
      <c r="O264" s="150">
        <v>0</v>
      </c>
      <c r="P264" s="150">
        <f t="shared" si="41"/>
        <v>0</v>
      </c>
      <c r="Q264" s="150">
        <v>1E-4</v>
      </c>
      <c r="R264" s="150">
        <f t="shared" si="42"/>
        <v>1E-4</v>
      </c>
      <c r="S264" s="150">
        <v>0</v>
      </c>
      <c r="T264" s="151">
        <f t="shared" si="4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2" t="s">
        <v>176</v>
      </c>
      <c r="AT264" s="152" t="s">
        <v>123</v>
      </c>
      <c r="AU264" s="152" t="s">
        <v>130</v>
      </c>
      <c r="AY264" s="14" t="s">
        <v>114</v>
      </c>
      <c r="BE264" s="153">
        <f t="shared" si="44"/>
        <v>0</v>
      </c>
      <c r="BF264" s="153">
        <f t="shared" si="45"/>
        <v>0</v>
      </c>
      <c r="BG264" s="153">
        <f t="shared" si="46"/>
        <v>0</v>
      </c>
      <c r="BH264" s="153">
        <f t="shared" si="47"/>
        <v>0</v>
      </c>
      <c r="BI264" s="153">
        <f t="shared" si="48"/>
        <v>0</v>
      </c>
      <c r="BJ264" s="14" t="s">
        <v>115</v>
      </c>
      <c r="BK264" s="153">
        <f t="shared" si="49"/>
        <v>0</v>
      </c>
      <c r="BL264" s="14" t="s">
        <v>176</v>
      </c>
      <c r="BM264" s="152" t="s">
        <v>653</v>
      </c>
    </row>
    <row r="265" spans="1:65" s="2" customFormat="1" ht="21.75" customHeight="1">
      <c r="A265" s="26"/>
      <c r="B265" s="140"/>
      <c r="C265" s="154" t="s">
        <v>654</v>
      </c>
      <c r="D265" s="154" t="s">
        <v>123</v>
      </c>
      <c r="E265" s="155" t="s">
        <v>655</v>
      </c>
      <c r="F265" s="156" t="s">
        <v>656</v>
      </c>
      <c r="G265" s="157" t="s">
        <v>163</v>
      </c>
      <c r="H265" s="158">
        <v>1</v>
      </c>
      <c r="I265" s="159"/>
      <c r="J265" s="159">
        <f t="shared" si="40"/>
        <v>0</v>
      </c>
      <c r="K265" s="160"/>
      <c r="L265" s="161"/>
      <c r="M265" s="162" t="s">
        <v>1</v>
      </c>
      <c r="N265" s="163" t="s">
        <v>37</v>
      </c>
      <c r="O265" s="150">
        <v>0</v>
      </c>
      <c r="P265" s="150">
        <f t="shared" si="41"/>
        <v>0</v>
      </c>
      <c r="Q265" s="150">
        <v>6.9999999999999994E-5</v>
      </c>
      <c r="R265" s="150">
        <f t="shared" si="42"/>
        <v>6.9999999999999994E-5</v>
      </c>
      <c r="S265" s="150">
        <v>0</v>
      </c>
      <c r="T265" s="151">
        <f t="shared" si="4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2" t="s">
        <v>176</v>
      </c>
      <c r="AT265" s="152" t="s">
        <v>123</v>
      </c>
      <c r="AU265" s="152" t="s">
        <v>130</v>
      </c>
      <c r="AY265" s="14" t="s">
        <v>114</v>
      </c>
      <c r="BE265" s="153">
        <f t="shared" si="44"/>
        <v>0</v>
      </c>
      <c r="BF265" s="153">
        <f t="shared" si="45"/>
        <v>0</v>
      </c>
      <c r="BG265" s="153">
        <f t="shared" si="46"/>
        <v>0</v>
      </c>
      <c r="BH265" s="153">
        <f t="shared" si="47"/>
        <v>0</v>
      </c>
      <c r="BI265" s="153">
        <f t="shared" si="48"/>
        <v>0</v>
      </c>
      <c r="BJ265" s="14" t="s">
        <v>115</v>
      </c>
      <c r="BK265" s="153">
        <f t="shared" si="49"/>
        <v>0</v>
      </c>
      <c r="BL265" s="14" t="s">
        <v>176</v>
      </c>
      <c r="BM265" s="152" t="s">
        <v>657</v>
      </c>
    </row>
    <row r="266" spans="1:65" s="2" customFormat="1" ht="16.5" customHeight="1">
      <c r="A266" s="26"/>
      <c r="B266" s="140"/>
      <c r="C266" s="154" t="s">
        <v>658</v>
      </c>
      <c r="D266" s="154" t="s">
        <v>123</v>
      </c>
      <c r="E266" s="155" t="s">
        <v>659</v>
      </c>
      <c r="F266" s="156" t="s">
        <v>660</v>
      </c>
      <c r="G266" s="157" t="s">
        <v>163</v>
      </c>
      <c r="H266" s="158">
        <v>8</v>
      </c>
      <c r="I266" s="159"/>
      <c r="J266" s="159">
        <f t="shared" si="40"/>
        <v>0</v>
      </c>
      <c r="K266" s="160"/>
      <c r="L266" s="161"/>
      <c r="M266" s="162" t="s">
        <v>1</v>
      </c>
      <c r="N266" s="163" t="s">
        <v>37</v>
      </c>
      <c r="O266" s="150">
        <v>0</v>
      </c>
      <c r="P266" s="150">
        <f t="shared" si="41"/>
        <v>0</v>
      </c>
      <c r="Q266" s="150">
        <v>6.9999999999999994E-5</v>
      </c>
      <c r="R266" s="150">
        <f t="shared" si="42"/>
        <v>5.5999999999999995E-4</v>
      </c>
      <c r="S266" s="150">
        <v>0</v>
      </c>
      <c r="T266" s="151">
        <f t="shared" si="4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2" t="s">
        <v>176</v>
      </c>
      <c r="AT266" s="152" t="s">
        <v>123</v>
      </c>
      <c r="AU266" s="152" t="s">
        <v>130</v>
      </c>
      <c r="AY266" s="14" t="s">
        <v>114</v>
      </c>
      <c r="BE266" s="153">
        <f t="shared" si="44"/>
        <v>0</v>
      </c>
      <c r="BF266" s="153">
        <f t="shared" si="45"/>
        <v>0</v>
      </c>
      <c r="BG266" s="153">
        <f t="shared" si="46"/>
        <v>0</v>
      </c>
      <c r="BH266" s="153">
        <f t="shared" si="47"/>
        <v>0</v>
      </c>
      <c r="BI266" s="153">
        <f t="shared" si="48"/>
        <v>0</v>
      </c>
      <c r="BJ266" s="14" t="s">
        <v>115</v>
      </c>
      <c r="BK266" s="153">
        <f t="shared" si="49"/>
        <v>0</v>
      </c>
      <c r="BL266" s="14" t="s">
        <v>176</v>
      </c>
      <c r="BM266" s="152" t="s">
        <v>661</v>
      </c>
    </row>
    <row r="267" spans="1:65" s="2" customFormat="1" ht="24.15" customHeight="1">
      <c r="A267" s="26"/>
      <c r="B267" s="140"/>
      <c r="C267" s="141" t="s">
        <v>662</v>
      </c>
      <c r="D267" s="141" t="s">
        <v>117</v>
      </c>
      <c r="E267" s="142" t="s">
        <v>663</v>
      </c>
      <c r="F267" s="143" t="s">
        <v>664</v>
      </c>
      <c r="G267" s="144" t="s">
        <v>163</v>
      </c>
      <c r="H267" s="145">
        <v>3</v>
      </c>
      <c r="I267" s="146"/>
      <c r="J267" s="146">
        <f t="shared" si="40"/>
        <v>0</v>
      </c>
      <c r="K267" s="147"/>
      <c r="L267" s="27"/>
      <c r="M267" s="148" t="s">
        <v>1</v>
      </c>
      <c r="N267" s="149" t="s">
        <v>37</v>
      </c>
      <c r="O267" s="150">
        <v>0.55000000000000004</v>
      </c>
      <c r="P267" s="150">
        <f t="shared" si="41"/>
        <v>1.6500000000000001</v>
      </c>
      <c r="Q267" s="150">
        <v>0</v>
      </c>
      <c r="R267" s="150">
        <f t="shared" si="42"/>
        <v>0</v>
      </c>
      <c r="S267" s="150">
        <v>0</v>
      </c>
      <c r="T267" s="151">
        <f t="shared" si="4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2" t="s">
        <v>171</v>
      </c>
      <c r="AT267" s="152" t="s">
        <v>117</v>
      </c>
      <c r="AU267" s="152" t="s">
        <v>130</v>
      </c>
      <c r="AY267" s="14" t="s">
        <v>114</v>
      </c>
      <c r="BE267" s="153">
        <f t="shared" si="44"/>
        <v>0</v>
      </c>
      <c r="BF267" s="153">
        <f t="shared" si="45"/>
        <v>0</v>
      </c>
      <c r="BG267" s="153">
        <f t="shared" si="46"/>
        <v>0</v>
      </c>
      <c r="BH267" s="153">
        <f t="shared" si="47"/>
        <v>0</v>
      </c>
      <c r="BI267" s="153">
        <f t="shared" si="48"/>
        <v>0</v>
      </c>
      <c r="BJ267" s="14" t="s">
        <v>115</v>
      </c>
      <c r="BK267" s="153">
        <f t="shared" si="49"/>
        <v>0</v>
      </c>
      <c r="BL267" s="14" t="s">
        <v>171</v>
      </c>
      <c r="BM267" s="152" t="s">
        <v>665</v>
      </c>
    </row>
    <row r="268" spans="1:65" s="2" customFormat="1" ht="24.15" customHeight="1">
      <c r="A268" s="26"/>
      <c r="B268" s="140"/>
      <c r="C268" s="154" t="s">
        <v>666</v>
      </c>
      <c r="D268" s="154" t="s">
        <v>123</v>
      </c>
      <c r="E268" s="155" t="s">
        <v>667</v>
      </c>
      <c r="F268" s="156" t="s">
        <v>668</v>
      </c>
      <c r="G268" s="157" t="s">
        <v>163</v>
      </c>
      <c r="H268" s="158">
        <v>3</v>
      </c>
      <c r="I268" s="159"/>
      <c r="J268" s="159">
        <f t="shared" si="40"/>
        <v>0</v>
      </c>
      <c r="K268" s="160"/>
      <c r="L268" s="161"/>
      <c r="M268" s="162" t="s">
        <v>1</v>
      </c>
      <c r="N268" s="163" t="s">
        <v>37</v>
      </c>
      <c r="O268" s="150">
        <v>0</v>
      </c>
      <c r="P268" s="150">
        <f t="shared" si="41"/>
        <v>0</v>
      </c>
      <c r="Q268" s="150">
        <v>2.5000000000000001E-4</v>
      </c>
      <c r="R268" s="150">
        <f t="shared" si="42"/>
        <v>7.5000000000000002E-4</v>
      </c>
      <c r="S268" s="150">
        <v>0</v>
      </c>
      <c r="T268" s="151">
        <f t="shared" si="4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2" t="s">
        <v>176</v>
      </c>
      <c r="AT268" s="152" t="s">
        <v>123</v>
      </c>
      <c r="AU268" s="152" t="s">
        <v>130</v>
      </c>
      <c r="AY268" s="14" t="s">
        <v>114</v>
      </c>
      <c r="BE268" s="153">
        <f t="shared" si="44"/>
        <v>0</v>
      </c>
      <c r="BF268" s="153">
        <f t="shared" si="45"/>
        <v>0</v>
      </c>
      <c r="BG268" s="153">
        <f t="shared" si="46"/>
        <v>0</v>
      </c>
      <c r="BH268" s="153">
        <f t="shared" si="47"/>
        <v>0</v>
      </c>
      <c r="BI268" s="153">
        <f t="shared" si="48"/>
        <v>0</v>
      </c>
      <c r="BJ268" s="14" t="s">
        <v>115</v>
      </c>
      <c r="BK268" s="153">
        <f t="shared" si="49"/>
        <v>0</v>
      </c>
      <c r="BL268" s="14" t="s">
        <v>176</v>
      </c>
      <c r="BM268" s="152" t="s">
        <v>669</v>
      </c>
    </row>
    <row r="269" spans="1:65" s="2" customFormat="1" ht="24.15" customHeight="1">
      <c r="A269" s="26"/>
      <c r="B269" s="140"/>
      <c r="C269" s="141" t="s">
        <v>670</v>
      </c>
      <c r="D269" s="141" t="s">
        <v>117</v>
      </c>
      <c r="E269" s="142" t="s">
        <v>671</v>
      </c>
      <c r="F269" s="143" t="s">
        <v>672</v>
      </c>
      <c r="G269" s="144" t="s">
        <v>151</v>
      </c>
      <c r="H269" s="145">
        <v>400</v>
      </c>
      <c r="I269" s="146"/>
      <c r="J269" s="146">
        <f t="shared" si="40"/>
        <v>0</v>
      </c>
      <c r="K269" s="147"/>
      <c r="L269" s="27"/>
      <c r="M269" s="148" t="s">
        <v>1</v>
      </c>
      <c r="N269" s="149" t="s">
        <v>37</v>
      </c>
      <c r="O269" s="150">
        <v>3.6999999999999998E-2</v>
      </c>
      <c r="P269" s="150">
        <f t="shared" si="41"/>
        <v>14.799999999999999</v>
      </c>
      <c r="Q269" s="150">
        <v>0</v>
      </c>
      <c r="R269" s="150">
        <f t="shared" si="42"/>
        <v>0</v>
      </c>
      <c r="S269" s="150">
        <v>0</v>
      </c>
      <c r="T269" s="151">
        <f t="shared" si="4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2" t="s">
        <v>171</v>
      </c>
      <c r="AT269" s="152" t="s">
        <v>117</v>
      </c>
      <c r="AU269" s="152" t="s">
        <v>130</v>
      </c>
      <c r="AY269" s="14" t="s">
        <v>114</v>
      </c>
      <c r="BE269" s="153">
        <f t="shared" si="44"/>
        <v>0</v>
      </c>
      <c r="BF269" s="153">
        <f t="shared" si="45"/>
        <v>0</v>
      </c>
      <c r="BG269" s="153">
        <f t="shared" si="46"/>
        <v>0</v>
      </c>
      <c r="BH269" s="153">
        <f t="shared" si="47"/>
        <v>0</v>
      </c>
      <c r="BI269" s="153">
        <f t="shared" si="48"/>
        <v>0</v>
      </c>
      <c r="BJ269" s="14" t="s">
        <v>115</v>
      </c>
      <c r="BK269" s="153">
        <f t="shared" si="49"/>
        <v>0</v>
      </c>
      <c r="BL269" s="14" t="s">
        <v>171</v>
      </c>
      <c r="BM269" s="152" t="s">
        <v>673</v>
      </c>
    </row>
    <row r="270" spans="1:65" s="2" customFormat="1" ht="21.75" customHeight="1">
      <c r="A270" s="26"/>
      <c r="B270" s="140"/>
      <c r="C270" s="154" t="s">
        <v>674</v>
      </c>
      <c r="D270" s="154" t="s">
        <v>123</v>
      </c>
      <c r="E270" s="155" t="s">
        <v>675</v>
      </c>
      <c r="F270" s="156" t="s">
        <v>676</v>
      </c>
      <c r="G270" s="157" t="s">
        <v>151</v>
      </c>
      <c r="H270" s="158">
        <v>400</v>
      </c>
      <c r="I270" s="159"/>
      <c r="J270" s="159">
        <f t="shared" si="40"/>
        <v>0</v>
      </c>
      <c r="K270" s="160"/>
      <c r="L270" s="161"/>
      <c r="M270" s="162" t="s">
        <v>1</v>
      </c>
      <c r="N270" s="163" t="s">
        <v>37</v>
      </c>
      <c r="O270" s="150">
        <v>0</v>
      </c>
      <c r="P270" s="150">
        <f t="shared" si="41"/>
        <v>0</v>
      </c>
      <c r="Q270" s="150">
        <v>6.9999999999999994E-5</v>
      </c>
      <c r="R270" s="150">
        <f t="shared" si="42"/>
        <v>2.7999999999999997E-2</v>
      </c>
      <c r="S270" s="150">
        <v>0</v>
      </c>
      <c r="T270" s="151">
        <f t="shared" si="4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2" t="s">
        <v>176</v>
      </c>
      <c r="AT270" s="152" t="s">
        <v>123</v>
      </c>
      <c r="AU270" s="152" t="s">
        <v>130</v>
      </c>
      <c r="AY270" s="14" t="s">
        <v>114</v>
      </c>
      <c r="BE270" s="153">
        <f t="shared" si="44"/>
        <v>0</v>
      </c>
      <c r="BF270" s="153">
        <f t="shared" si="45"/>
        <v>0</v>
      </c>
      <c r="BG270" s="153">
        <f t="shared" si="46"/>
        <v>0</v>
      </c>
      <c r="BH270" s="153">
        <f t="shared" si="47"/>
        <v>0</v>
      </c>
      <c r="BI270" s="153">
        <f t="shared" si="48"/>
        <v>0</v>
      </c>
      <c r="BJ270" s="14" t="s">
        <v>115</v>
      </c>
      <c r="BK270" s="153">
        <f t="shared" si="49"/>
        <v>0</v>
      </c>
      <c r="BL270" s="14" t="s">
        <v>176</v>
      </c>
      <c r="BM270" s="152" t="s">
        <v>677</v>
      </c>
    </row>
    <row r="271" spans="1:65" s="2" customFormat="1" ht="24.15" customHeight="1">
      <c r="A271" s="26"/>
      <c r="B271" s="140"/>
      <c r="C271" s="154" t="s">
        <v>678</v>
      </c>
      <c r="D271" s="154" t="s">
        <v>123</v>
      </c>
      <c r="E271" s="155" t="s">
        <v>679</v>
      </c>
      <c r="F271" s="156" t="s">
        <v>680</v>
      </c>
      <c r="G271" s="157" t="s">
        <v>613</v>
      </c>
      <c r="H271" s="158">
        <v>1</v>
      </c>
      <c r="I271" s="159"/>
      <c r="J271" s="159">
        <f t="shared" si="40"/>
        <v>0</v>
      </c>
      <c r="K271" s="160"/>
      <c r="L271" s="161"/>
      <c r="M271" s="162" t="s">
        <v>1</v>
      </c>
      <c r="N271" s="163" t="s">
        <v>37</v>
      </c>
      <c r="O271" s="150">
        <v>0</v>
      </c>
      <c r="P271" s="150">
        <f t="shared" si="41"/>
        <v>0</v>
      </c>
      <c r="Q271" s="150">
        <v>6.9999999999999994E-5</v>
      </c>
      <c r="R271" s="150">
        <f t="shared" si="42"/>
        <v>6.9999999999999994E-5</v>
      </c>
      <c r="S271" s="150">
        <v>0</v>
      </c>
      <c r="T271" s="151">
        <f t="shared" si="4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2" t="s">
        <v>176</v>
      </c>
      <c r="AT271" s="152" t="s">
        <v>123</v>
      </c>
      <c r="AU271" s="152" t="s">
        <v>130</v>
      </c>
      <c r="AY271" s="14" t="s">
        <v>114</v>
      </c>
      <c r="BE271" s="153">
        <f t="shared" si="44"/>
        <v>0</v>
      </c>
      <c r="BF271" s="153">
        <f t="shared" si="45"/>
        <v>0</v>
      </c>
      <c r="BG271" s="153">
        <f t="shared" si="46"/>
        <v>0</v>
      </c>
      <c r="BH271" s="153">
        <f t="shared" si="47"/>
        <v>0</v>
      </c>
      <c r="BI271" s="153">
        <f t="shared" si="48"/>
        <v>0</v>
      </c>
      <c r="BJ271" s="14" t="s">
        <v>115</v>
      </c>
      <c r="BK271" s="153">
        <f t="shared" si="49"/>
        <v>0</v>
      </c>
      <c r="BL271" s="14" t="s">
        <v>176</v>
      </c>
      <c r="BM271" s="152" t="s">
        <v>681</v>
      </c>
    </row>
    <row r="272" spans="1:65" s="2" customFormat="1" ht="21.75" customHeight="1">
      <c r="A272" s="26"/>
      <c r="B272" s="140"/>
      <c r="C272" s="141" t="s">
        <v>682</v>
      </c>
      <c r="D272" s="141" t="s">
        <v>117</v>
      </c>
      <c r="E272" s="142" t="s">
        <v>683</v>
      </c>
      <c r="F272" s="143" t="s">
        <v>684</v>
      </c>
      <c r="G272" s="144" t="s">
        <v>163</v>
      </c>
      <c r="H272" s="145">
        <v>1</v>
      </c>
      <c r="I272" s="146"/>
      <c r="J272" s="146">
        <f t="shared" si="40"/>
        <v>0</v>
      </c>
      <c r="K272" s="147"/>
      <c r="L272" s="27"/>
      <c r="M272" s="148" t="s">
        <v>1</v>
      </c>
      <c r="N272" s="149" t="s">
        <v>37</v>
      </c>
      <c r="O272" s="150">
        <v>1.5</v>
      </c>
      <c r="P272" s="150">
        <f t="shared" si="41"/>
        <v>1.5</v>
      </c>
      <c r="Q272" s="150">
        <v>0</v>
      </c>
      <c r="R272" s="150">
        <f t="shared" si="42"/>
        <v>0</v>
      </c>
      <c r="S272" s="150">
        <v>0</v>
      </c>
      <c r="T272" s="151">
        <f t="shared" si="4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2" t="s">
        <v>171</v>
      </c>
      <c r="AT272" s="152" t="s">
        <v>117</v>
      </c>
      <c r="AU272" s="152" t="s">
        <v>130</v>
      </c>
      <c r="AY272" s="14" t="s">
        <v>114</v>
      </c>
      <c r="BE272" s="153">
        <f t="shared" si="44"/>
        <v>0</v>
      </c>
      <c r="BF272" s="153">
        <f t="shared" si="45"/>
        <v>0</v>
      </c>
      <c r="BG272" s="153">
        <f t="shared" si="46"/>
        <v>0</v>
      </c>
      <c r="BH272" s="153">
        <f t="shared" si="47"/>
        <v>0</v>
      </c>
      <c r="BI272" s="153">
        <f t="shared" si="48"/>
        <v>0</v>
      </c>
      <c r="BJ272" s="14" t="s">
        <v>115</v>
      </c>
      <c r="BK272" s="153">
        <f t="shared" si="49"/>
        <v>0</v>
      </c>
      <c r="BL272" s="14" t="s">
        <v>171</v>
      </c>
      <c r="BM272" s="152" t="s">
        <v>685</v>
      </c>
    </row>
    <row r="273" spans="1:65" s="2" customFormat="1" ht="24.6" customHeight="1">
      <c r="A273" s="26"/>
      <c r="B273" s="140"/>
      <c r="C273" s="154" t="s">
        <v>686</v>
      </c>
      <c r="D273" s="154" t="s">
        <v>123</v>
      </c>
      <c r="E273" s="155" t="s">
        <v>687</v>
      </c>
      <c r="F273" s="156" t="s">
        <v>764</v>
      </c>
      <c r="G273" s="157" t="s">
        <v>613</v>
      </c>
      <c r="H273" s="158">
        <v>1</v>
      </c>
      <c r="I273" s="159"/>
      <c r="J273" s="159">
        <f t="shared" si="40"/>
        <v>0</v>
      </c>
      <c r="K273" s="160"/>
      <c r="L273" s="161"/>
      <c r="M273" s="162" t="s">
        <v>1</v>
      </c>
      <c r="N273" s="163" t="s">
        <v>37</v>
      </c>
      <c r="O273" s="150">
        <v>0</v>
      </c>
      <c r="P273" s="150">
        <f t="shared" si="41"/>
        <v>0</v>
      </c>
      <c r="Q273" s="150">
        <v>6.9999999999999994E-5</v>
      </c>
      <c r="R273" s="150">
        <f t="shared" si="42"/>
        <v>6.9999999999999994E-5</v>
      </c>
      <c r="S273" s="150">
        <v>0</v>
      </c>
      <c r="T273" s="151">
        <f t="shared" si="4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2" t="s">
        <v>176</v>
      </c>
      <c r="AT273" s="152" t="s">
        <v>123</v>
      </c>
      <c r="AU273" s="152" t="s">
        <v>130</v>
      </c>
      <c r="AY273" s="14" t="s">
        <v>114</v>
      </c>
      <c r="BE273" s="153">
        <f t="shared" si="44"/>
        <v>0</v>
      </c>
      <c r="BF273" s="153">
        <f t="shared" si="45"/>
        <v>0</v>
      </c>
      <c r="BG273" s="153">
        <f t="shared" si="46"/>
        <v>0</v>
      </c>
      <c r="BH273" s="153">
        <f t="shared" si="47"/>
        <v>0</v>
      </c>
      <c r="BI273" s="153">
        <f t="shared" si="48"/>
        <v>0</v>
      </c>
      <c r="BJ273" s="14" t="s">
        <v>115</v>
      </c>
      <c r="BK273" s="153">
        <f t="shared" si="49"/>
        <v>0</v>
      </c>
      <c r="BL273" s="14" t="s">
        <v>176</v>
      </c>
      <c r="BM273" s="152" t="s">
        <v>688</v>
      </c>
    </row>
    <row r="274" spans="1:65" s="12" customFormat="1" ht="22.8" customHeight="1">
      <c r="B274" s="128"/>
      <c r="D274" s="129" t="s">
        <v>70</v>
      </c>
      <c r="E274" s="138" t="s">
        <v>689</v>
      </c>
      <c r="F274" s="138" t="s">
        <v>690</v>
      </c>
      <c r="J274" s="139">
        <f>BK274</f>
        <v>0</v>
      </c>
      <c r="L274" s="128"/>
      <c r="M274" s="132"/>
      <c r="N274" s="133"/>
      <c r="O274" s="133"/>
      <c r="P274" s="134">
        <f>SUM(P275:P277)</f>
        <v>8.3774999999999995</v>
      </c>
      <c r="Q274" s="133"/>
      <c r="R274" s="134">
        <f>SUM(R275:R277)</f>
        <v>0</v>
      </c>
      <c r="S274" s="133"/>
      <c r="T274" s="135">
        <f>SUM(T275:T277)</f>
        <v>0</v>
      </c>
      <c r="AR274" s="129" t="s">
        <v>130</v>
      </c>
      <c r="AT274" s="136" t="s">
        <v>70</v>
      </c>
      <c r="AU274" s="136" t="s">
        <v>79</v>
      </c>
      <c r="AY274" s="129" t="s">
        <v>114</v>
      </c>
      <c r="BK274" s="137">
        <f>SUM(BK275:BK277)</f>
        <v>0</v>
      </c>
    </row>
    <row r="275" spans="1:65" s="2" customFormat="1" ht="16.5" customHeight="1">
      <c r="A275" s="26"/>
      <c r="B275" s="140"/>
      <c r="C275" s="141" t="s">
        <v>691</v>
      </c>
      <c r="D275" s="141" t="s">
        <v>117</v>
      </c>
      <c r="E275" s="142" t="s">
        <v>692</v>
      </c>
      <c r="F275" s="143" t="s">
        <v>693</v>
      </c>
      <c r="G275" s="144" t="s">
        <v>151</v>
      </c>
      <c r="H275" s="145">
        <v>75</v>
      </c>
      <c r="I275" s="146"/>
      <c r="J275" s="146">
        <f>ROUND(I275*H275,2)</f>
        <v>0</v>
      </c>
      <c r="K275" s="147"/>
      <c r="L275" s="27"/>
      <c r="M275" s="148" t="s">
        <v>1</v>
      </c>
      <c r="N275" s="149" t="s">
        <v>37</v>
      </c>
      <c r="O275" s="150">
        <v>0.11169999999999999</v>
      </c>
      <c r="P275" s="150">
        <f>O275*H275</f>
        <v>8.3774999999999995</v>
      </c>
      <c r="Q275" s="150">
        <v>0</v>
      </c>
      <c r="R275" s="150">
        <f>Q275*H275</f>
        <v>0</v>
      </c>
      <c r="S275" s="150">
        <v>0</v>
      </c>
      <c r="T275" s="151">
        <f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2" t="s">
        <v>171</v>
      </c>
      <c r="AT275" s="152" t="s">
        <v>117</v>
      </c>
      <c r="AU275" s="152" t="s">
        <v>115</v>
      </c>
      <c r="AY275" s="14" t="s">
        <v>114</v>
      </c>
      <c r="BE275" s="153">
        <f>IF(N275="základná",J275,0)</f>
        <v>0</v>
      </c>
      <c r="BF275" s="153">
        <f>IF(N275="znížená",J275,0)</f>
        <v>0</v>
      </c>
      <c r="BG275" s="153">
        <f>IF(N275="zákl. prenesená",J275,0)</f>
        <v>0</v>
      </c>
      <c r="BH275" s="153">
        <f>IF(N275="zníž. prenesená",J275,0)</f>
        <v>0</v>
      </c>
      <c r="BI275" s="153">
        <f>IF(N275="nulová",J275,0)</f>
        <v>0</v>
      </c>
      <c r="BJ275" s="14" t="s">
        <v>115</v>
      </c>
      <c r="BK275" s="153">
        <f>ROUND(I275*H275,2)</f>
        <v>0</v>
      </c>
      <c r="BL275" s="14" t="s">
        <v>171</v>
      </c>
      <c r="BM275" s="152" t="s">
        <v>694</v>
      </c>
    </row>
    <row r="276" spans="1:65" s="2" customFormat="1" ht="21.75" customHeight="1">
      <c r="A276" s="26"/>
      <c r="B276" s="140"/>
      <c r="C276" s="154" t="s">
        <v>695</v>
      </c>
      <c r="D276" s="154" t="s">
        <v>123</v>
      </c>
      <c r="E276" s="155" t="s">
        <v>696</v>
      </c>
      <c r="F276" s="156" t="s">
        <v>697</v>
      </c>
      <c r="G276" s="157" t="s">
        <v>151</v>
      </c>
      <c r="H276" s="158">
        <v>25</v>
      </c>
      <c r="I276" s="159"/>
      <c r="J276" s="159">
        <f>ROUND(I276*H276,2)</f>
        <v>0</v>
      </c>
      <c r="K276" s="160"/>
      <c r="L276" s="161"/>
      <c r="M276" s="162" t="s">
        <v>1</v>
      </c>
      <c r="N276" s="163" t="s">
        <v>37</v>
      </c>
      <c r="O276" s="150">
        <v>0</v>
      </c>
      <c r="P276" s="150">
        <f>O276*H276</f>
        <v>0</v>
      </c>
      <c r="Q276" s="150">
        <v>0</v>
      </c>
      <c r="R276" s="150">
        <f>Q276*H276</f>
        <v>0</v>
      </c>
      <c r="S276" s="150">
        <v>0</v>
      </c>
      <c r="T276" s="151">
        <f>S276*H276</f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2" t="s">
        <v>193</v>
      </c>
      <c r="AT276" s="152" t="s">
        <v>123</v>
      </c>
      <c r="AU276" s="152" t="s">
        <v>115</v>
      </c>
      <c r="AY276" s="14" t="s">
        <v>114</v>
      </c>
      <c r="BE276" s="153">
        <f>IF(N276="základná",J276,0)</f>
        <v>0</v>
      </c>
      <c r="BF276" s="153">
        <f>IF(N276="znížená",J276,0)</f>
        <v>0</v>
      </c>
      <c r="BG276" s="153">
        <f>IF(N276="zákl. prenesená",J276,0)</f>
        <v>0</v>
      </c>
      <c r="BH276" s="153">
        <f>IF(N276="zníž. prenesená",J276,0)</f>
        <v>0</v>
      </c>
      <c r="BI276" s="153">
        <f>IF(N276="nulová",J276,0)</f>
        <v>0</v>
      </c>
      <c r="BJ276" s="14" t="s">
        <v>115</v>
      </c>
      <c r="BK276" s="153">
        <f>ROUND(I276*H276,2)</f>
        <v>0</v>
      </c>
      <c r="BL276" s="14" t="s">
        <v>171</v>
      </c>
      <c r="BM276" s="152" t="s">
        <v>698</v>
      </c>
    </row>
    <row r="277" spans="1:65" s="2" customFormat="1" ht="21.75" customHeight="1">
      <c r="A277" s="26"/>
      <c r="B277" s="140"/>
      <c r="C277" s="154" t="s">
        <v>699</v>
      </c>
      <c r="D277" s="154" t="s">
        <v>123</v>
      </c>
      <c r="E277" s="155" t="s">
        <v>700</v>
      </c>
      <c r="F277" s="156" t="s">
        <v>701</v>
      </c>
      <c r="G277" s="157" t="s">
        <v>151</v>
      </c>
      <c r="H277" s="158">
        <v>50</v>
      </c>
      <c r="I277" s="159"/>
      <c r="J277" s="159">
        <f>ROUND(I277*H277,2)</f>
        <v>0</v>
      </c>
      <c r="K277" s="160"/>
      <c r="L277" s="161"/>
      <c r="M277" s="162" t="s">
        <v>1</v>
      </c>
      <c r="N277" s="163" t="s">
        <v>37</v>
      </c>
      <c r="O277" s="150">
        <v>0</v>
      </c>
      <c r="P277" s="150">
        <f>O277*H277</f>
        <v>0</v>
      </c>
      <c r="Q277" s="150">
        <v>0</v>
      </c>
      <c r="R277" s="150">
        <f>Q277*H277</f>
        <v>0</v>
      </c>
      <c r="S277" s="150">
        <v>0</v>
      </c>
      <c r="T277" s="151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2" t="s">
        <v>193</v>
      </c>
      <c r="AT277" s="152" t="s">
        <v>123</v>
      </c>
      <c r="AU277" s="152" t="s">
        <v>115</v>
      </c>
      <c r="AY277" s="14" t="s">
        <v>114</v>
      </c>
      <c r="BE277" s="153">
        <f>IF(N277="základná",J277,0)</f>
        <v>0</v>
      </c>
      <c r="BF277" s="153">
        <f>IF(N277="znížená",J277,0)</f>
        <v>0</v>
      </c>
      <c r="BG277" s="153">
        <f>IF(N277="zákl. prenesená",J277,0)</f>
        <v>0</v>
      </c>
      <c r="BH277" s="153">
        <f>IF(N277="zníž. prenesená",J277,0)</f>
        <v>0</v>
      </c>
      <c r="BI277" s="153">
        <f>IF(N277="nulová",J277,0)</f>
        <v>0</v>
      </c>
      <c r="BJ277" s="14" t="s">
        <v>115</v>
      </c>
      <c r="BK277" s="153">
        <f>ROUND(I277*H277,2)</f>
        <v>0</v>
      </c>
      <c r="BL277" s="14" t="s">
        <v>171</v>
      </c>
      <c r="BM277" s="152" t="s">
        <v>702</v>
      </c>
    </row>
    <row r="278" spans="1:65" s="12" customFormat="1" ht="22.8" customHeight="1">
      <c r="B278" s="128"/>
      <c r="D278" s="129" t="s">
        <v>70</v>
      </c>
      <c r="E278" s="138" t="s">
        <v>703</v>
      </c>
      <c r="F278" s="138" t="s">
        <v>704</v>
      </c>
      <c r="J278" s="139">
        <f>BK278</f>
        <v>0</v>
      </c>
      <c r="L278" s="128"/>
      <c r="M278" s="132"/>
      <c r="N278" s="133"/>
      <c r="O278" s="133"/>
      <c r="P278" s="134">
        <f>SUM(P279:P287)</f>
        <v>56.209400000000002</v>
      </c>
      <c r="Q278" s="133"/>
      <c r="R278" s="134">
        <f>SUM(R279:R287)</f>
        <v>2.0842000000000001</v>
      </c>
      <c r="S278" s="133"/>
      <c r="T278" s="135">
        <f>SUM(T279:T287)</f>
        <v>0</v>
      </c>
      <c r="AR278" s="129" t="s">
        <v>130</v>
      </c>
      <c r="AT278" s="136" t="s">
        <v>70</v>
      </c>
      <c r="AU278" s="136" t="s">
        <v>79</v>
      </c>
      <c r="AY278" s="129" t="s">
        <v>114</v>
      </c>
      <c r="BK278" s="137">
        <f>SUM(BK279:BK287)</f>
        <v>0</v>
      </c>
    </row>
    <row r="279" spans="1:65" s="2" customFormat="1" ht="24.15" customHeight="1">
      <c r="A279" s="26"/>
      <c r="B279" s="140"/>
      <c r="C279" s="141" t="s">
        <v>705</v>
      </c>
      <c r="D279" s="141" t="s">
        <v>117</v>
      </c>
      <c r="E279" s="142" t="s">
        <v>706</v>
      </c>
      <c r="F279" s="143" t="s">
        <v>707</v>
      </c>
      <c r="G279" s="144" t="s">
        <v>163</v>
      </c>
      <c r="H279" s="145">
        <v>1</v>
      </c>
      <c r="I279" s="146"/>
      <c r="J279" s="146">
        <f t="shared" ref="J279:J287" si="50">ROUND(I279*H279,2)</f>
        <v>0</v>
      </c>
      <c r="K279" s="147"/>
      <c r="L279" s="27"/>
      <c r="M279" s="148" t="s">
        <v>1</v>
      </c>
      <c r="N279" s="149" t="s">
        <v>37</v>
      </c>
      <c r="O279" s="150">
        <v>4.7060000000000004</v>
      </c>
      <c r="P279" s="150">
        <f t="shared" ref="P279:P287" si="51">O279*H279</f>
        <v>4.7060000000000004</v>
      </c>
      <c r="Q279" s="150">
        <v>0</v>
      </c>
      <c r="R279" s="150">
        <f t="shared" ref="R279:R287" si="52">Q279*H279</f>
        <v>0</v>
      </c>
      <c r="S279" s="150">
        <v>0</v>
      </c>
      <c r="T279" s="151">
        <f t="shared" ref="T279:T287" si="53"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2" t="s">
        <v>171</v>
      </c>
      <c r="AT279" s="152" t="s">
        <v>117</v>
      </c>
      <c r="AU279" s="152" t="s">
        <v>115</v>
      </c>
      <c r="AY279" s="14" t="s">
        <v>114</v>
      </c>
      <c r="BE279" s="153">
        <f t="shared" ref="BE279:BE287" si="54">IF(N279="základná",J279,0)</f>
        <v>0</v>
      </c>
      <c r="BF279" s="153">
        <f t="shared" ref="BF279:BF287" si="55">IF(N279="znížená",J279,0)</f>
        <v>0</v>
      </c>
      <c r="BG279" s="153">
        <f t="shared" ref="BG279:BG287" si="56">IF(N279="zákl. prenesená",J279,0)</f>
        <v>0</v>
      </c>
      <c r="BH279" s="153">
        <f t="shared" ref="BH279:BH287" si="57">IF(N279="zníž. prenesená",J279,0)</f>
        <v>0</v>
      </c>
      <c r="BI279" s="153">
        <f t="shared" ref="BI279:BI287" si="58">IF(N279="nulová",J279,0)</f>
        <v>0</v>
      </c>
      <c r="BJ279" s="14" t="s">
        <v>115</v>
      </c>
      <c r="BK279" s="153">
        <f t="shared" ref="BK279:BK287" si="59">ROUND(I279*H279,2)</f>
        <v>0</v>
      </c>
      <c r="BL279" s="14" t="s">
        <v>171</v>
      </c>
      <c r="BM279" s="152" t="s">
        <v>708</v>
      </c>
    </row>
    <row r="280" spans="1:65" s="2" customFormat="1" ht="24.15" customHeight="1">
      <c r="A280" s="26"/>
      <c r="B280" s="140"/>
      <c r="C280" s="141" t="s">
        <v>709</v>
      </c>
      <c r="D280" s="141" t="s">
        <v>117</v>
      </c>
      <c r="E280" s="142" t="s">
        <v>710</v>
      </c>
      <c r="F280" s="143" t="s">
        <v>711</v>
      </c>
      <c r="G280" s="144" t="s">
        <v>151</v>
      </c>
      <c r="H280" s="145">
        <v>20</v>
      </c>
      <c r="I280" s="146"/>
      <c r="J280" s="146">
        <f t="shared" si="50"/>
        <v>0</v>
      </c>
      <c r="K280" s="147"/>
      <c r="L280" s="27"/>
      <c r="M280" s="148" t="s">
        <v>1</v>
      </c>
      <c r="N280" s="149" t="s">
        <v>37</v>
      </c>
      <c r="O280" s="150">
        <v>1.7991999999999999</v>
      </c>
      <c r="P280" s="150">
        <f t="shared" si="51"/>
        <v>35.983999999999995</v>
      </c>
      <c r="Q280" s="150">
        <v>0</v>
      </c>
      <c r="R280" s="150">
        <f t="shared" si="52"/>
        <v>0</v>
      </c>
      <c r="S280" s="150">
        <v>0</v>
      </c>
      <c r="T280" s="151">
        <f t="shared" si="5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2" t="s">
        <v>171</v>
      </c>
      <c r="AT280" s="152" t="s">
        <v>117</v>
      </c>
      <c r="AU280" s="152" t="s">
        <v>115</v>
      </c>
      <c r="AY280" s="14" t="s">
        <v>114</v>
      </c>
      <c r="BE280" s="153">
        <f t="shared" si="54"/>
        <v>0</v>
      </c>
      <c r="BF280" s="153">
        <f t="shared" si="55"/>
        <v>0</v>
      </c>
      <c r="BG280" s="153">
        <f t="shared" si="56"/>
        <v>0</v>
      </c>
      <c r="BH280" s="153">
        <f t="shared" si="57"/>
        <v>0</v>
      </c>
      <c r="BI280" s="153">
        <f t="shared" si="58"/>
        <v>0</v>
      </c>
      <c r="BJ280" s="14" t="s">
        <v>115</v>
      </c>
      <c r="BK280" s="153">
        <f t="shared" si="59"/>
        <v>0</v>
      </c>
      <c r="BL280" s="14" t="s">
        <v>171</v>
      </c>
      <c r="BM280" s="152" t="s">
        <v>712</v>
      </c>
    </row>
    <row r="281" spans="1:65" s="2" customFormat="1" ht="33" customHeight="1">
      <c r="A281" s="26"/>
      <c r="B281" s="140"/>
      <c r="C281" s="141" t="s">
        <v>713</v>
      </c>
      <c r="D281" s="141" t="s">
        <v>117</v>
      </c>
      <c r="E281" s="142" t="s">
        <v>714</v>
      </c>
      <c r="F281" s="143" t="s">
        <v>715</v>
      </c>
      <c r="G281" s="144" t="s">
        <v>151</v>
      </c>
      <c r="H281" s="145">
        <v>20</v>
      </c>
      <c r="I281" s="146"/>
      <c r="J281" s="146">
        <f t="shared" si="50"/>
        <v>0</v>
      </c>
      <c r="K281" s="147"/>
      <c r="L281" s="27"/>
      <c r="M281" s="148" t="s">
        <v>1</v>
      </c>
      <c r="N281" s="149" t="s">
        <v>37</v>
      </c>
      <c r="O281" s="150">
        <v>9.0999999999999998E-2</v>
      </c>
      <c r="P281" s="150">
        <f t="shared" si="51"/>
        <v>1.8199999999999998</v>
      </c>
      <c r="Q281" s="150">
        <v>0</v>
      </c>
      <c r="R281" s="150">
        <f t="shared" si="52"/>
        <v>0</v>
      </c>
      <c r="S281" s="150">
        <v>0</v>
      </c>
      <c r="T281" s="151">
        <f t="shared" si="5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2" t="s">
        <v>171</v>
      </c>
      <c r="AT281" s="152" t="s">
        <v>117</v>
      </c>
      <c r="AU281" s="152" t="s">
        <v>115</v>
      </c>
      <c r="AY281" s="14" t="s">
        <v>114</v>
      </c>
      <c r="BE281" s="153">
        <f t="shared" si="54"/>
        <v>0</v>
      </c>
      <c r="BF281" s="153">
        <f t="shared" si="55"/>
        <v>0</v>
      </c>
      <c r="BG281" s="153">
        <f t="shared" si="56"/>
        <v>0</v>
      </c>
      <c r="BH281" s="153">
        <f t="shared" si="57"/>
        <v>0</v>
      </c>
      <c r="BI281" s="153">
        <f t="shared" si="58"/>
        <v>0</v>
      </c>
      <c r="BJ281" s="14" t="s">
        <v>115</v>
      </c>
      <c r="BK281" s="153">
        <f t="shared" si="59"/>
        <v>0</v>
      </c>
      <c r="BL281" s="14" t="s">
        <v>171</v>
      </c>
      <c r="BM281" s="152" t="s">
        <v>716</v>
      </c>
    </row>
    <row r="282" spans="1:65" s="2" customFormat="1" ht="19.2" customHeight="1">
      <c r="A282" s="26"/>
      <c r="B282" s="140"/>
      <c r="C282" s="154" t="s">
        <v>717</v>
      </c>
      <c r="D282" s="154" t="s">
        <v>123</v>
      </c>
      <c r="E282" s="155" t="s">
        <v>718</v>
      </c>
      <c r="F282" s="156" t="s">
        <v>719</v>
      </c>
      <c r="G282" s="157" t="s">
        <v>137</v>
      </c>
      <c r="H282" s="158">
        <v>2.08</v>
      </c>
      <c r="I282" s="159"/>
      <c r="J282" s="159">
        <f t="shared" si="50"/>
        <v>0</v>
      </c>
      <c r="K282" s="160"/>
      <c r="L282" s="161"/>
      <c r="M282" s="162" t="s">
        <v>1</v>
      </c>
      <c r="N282" s="163" t="s">
        <v>37</v>
      </c>
      <c r="O282" s="150">
        <v>0</v>
      </c>
      <c r="P282" s="150">
        <f t="shared" si="51"/>
        <v>0</v>
      </c>
      <c r="Q282" s="150">
        <v>1</v>
      </c>
      <c r="R282" s="150">
        <f t="shared" si="52"/>
        <v>2.08</v>
      </c>
      <c r="S282" s="150">
        <v>0</v>
      </c>
      <c r="T282" s="151">
        <f t="shared" si="5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2" t="s">
        <v>176</v>
      </c>
      <c r="AT282" s="152" t="s">
        <v>123</v>
      </c>
      <c r="AU282" s="152" t="s">
        <v>115</v>
      </c>
      <c r="AY282" s="14" t="s">
        <v>114</v>
      </c>
      <c r="BE282" s="153">
        <f t="shared" si="54"/>
        <v>0</v>
      </c>
      <c r="BF282" s="153">
        <f t="shared" si="55"/>
        <v>0</v>
      </c>
      <c r="BG282" s="153">
        <f t="shared" si="56"/>
        <v>0</v>
      </c>
      <c r="BH282" s="153">
        <f t="shared" si="57"/>
        <v>0</v>
      </c>
      <c r="BI282" s="153">
        <f t="shared" si="58"/>
        <v>0</v>
      </c>
      <c r="BJ282" s="14" t="s">
        <v>115</v>
      </c>
      <c r="BK282" s="153">
        <f t="shared" si="59"/>
        <v>0</v>
      </c>
      <c r="BL282" s="14" t="s">
        <v>176</v>
      </c>
      <c r="BM282" s="152" t="s">
        <v>720</v>
      </c>
    </row>
    <row r="283" spans="1:65" s="2" customFormat="1" ht="24.15" customHeight="1">
      <c r="A283" s="26"/>
      <c r="B283" s="140"/>
      <c r="C283" s="141" t="s">
        <v>721</v>
      </c>
      <c r="D283" s="141" t="s">
        <v>117</v>
      </c>
      <c r="E283" s="142" t="s">
        <v>722</v>
      </c>
      <c r="F283" s="143" t="s">
        <v>723</v>
      </c>
      <c r="G283" s="144" t="s">
        <v>151</v>
      </c>
      <c r="H283" s="145">
        <v>20</v>
      </c>
      <c r="I283" s="146"/>
      <c r="J283" s="146">
        <f t="shared" si="50"/>
        <v>0</v>
      </c>
      <c r="K283" s="147"/>
      <c r="L283" s="27"/>
      <c r="M283" s="148" t="s">
        <v>1</v>
      </c>
      <c r="N283" s="149" t="s">
        <v>37</v>
      </c>
      <c r="O283" s="150">
        <v>3.2500000000000001E-2</v>
      </c>
      <c r="P283" s="150">
        <f t="shared" si="51"/>
        <v>0.65</v>
      </c>
      <c r="Q283" s="150">
        <v>0</v>
      </c>
      <c r="R283" s="150">
        <f t="shared" si="52"/>
        <v>0</v>
      </c>
      <c r="S283" s="150">
        <v>0</v>
      </c>
      <c r="T283" s="151">
        <f t="shared" si="5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2" t="s">
        <v>171</v>
      </c>
      <c r="AT283" s="152" t="s">
        <v>117</v>
      </c>
      <c r="AU283" s="152" t="s">
        <v>115</v>
      </c>
      <c r="AY283" s="14" t="s">
        <v>114</v>
      </c>
      <c r="BE283" s="153">
        <f t="shared" si="54"/>
        <v>0</v>
      </c>
      <c r="BF283" s="153">
        <f t="shared" si="55"/>
        <v>0</v>
      </c>
      <c r="BG283" s="153">
        <f t="shared" si="56"/>
        <v>0</v>
      </c>
      <c r="BH283" s="153">
        <f t="shared" si="57"/>
        <v>0</v>
      </c>
      <c r="BI283" s="153">
        <f t="shared" si="58"/>
        <v>0</v>
      </c>
      <c r="BJ283" s="14" t="s">
        <v>115</v>
      </c>
      <c r="BK283" s="153">
        <f t="shared" si="59"/>
        <v>0</v>
      </c>
      <c r="BL283" s="14" t="s">
        <v>171</v>
      </c>
      <c r="BM283" s="152" t="s">
        <v>724</v>
      </c>
    </row>
    <row r="284" spans="1:65" s="2" customFormat="1" ht="24.15" customHeight="1">
      <c r="A284" s="26"/>
      <c r="B284" s="140"/>
      <c r="C284" s="154" t="s">
        <v>725</v>
      </c>
      <c r="D284" s="154" t="s">
        <v>123</v>
      </c>
      <c r="E284" s="155" t="s">
        <v>726</v>
      </c>
      <c r="F284" s="156" t="s">
        <v>765</v>
      </c>
      <c r="G284" s="157" t="s">
        <v>151</v>
      </c>
      <c r="H284" s="158">
        <v>20</v>
      </c>
      <c r="I284" s="159"/>
      <c r="J284" s="159">
        <f t="shared" si="50"/>
        <v>0</v>
      </c>
      <c r="K284" s="160"/>
      <c r="L284" s="161"/>
      <c r="M284" s="162" t="s">
        <v>1</v>
      </c>
      <c r="N284" s="163" t="s">
        <v>37</v>
      </c>
      <c r="O284" s="150">
        <v>0</v>
      </c>
      <c r="P284" s="150">
        <f t="shared" si="51"/>
        <v>0</v>
      </c>
      <c r="Q284" s="150">
        <v>2.1000000000000001E-4</v>
      </c>
      <c r="R284" s="150">
        <f t="shared" si="52"/>
        <v>4.2000000000000006E-3</v>
      </c>
      <c r="S284" s="150">
        <v>0</v>
      </c>
      <c r="T284" s="151">
        <f t="shared" si="5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2" t="s">
        <v>176</v>
      </c>
      <c r="AT284" s="152" t="s">
        <v>123</v>
      </c>
      <c r="AU284" s="152" t="s">
        <v>115</v>
      </c>
      <c r="AY284" s="14" t="s">
        <v>114</v>
      </c>
      <c r="BE284" s="153">
        <f t="shared" si="54"/>
        <v>0</v>
      </c>
      <c r="BF284" s="153">
        <f t="shared" si="55"/>
        <v>0</v>
      </c>
      <c r="BG284" s="153">
        <f t="shared" si="56"/>
        <v>0</v>
      </c>
      <c r="BH284" s="153">
        <f t="shared" si="57"/>
        <v>0</v>
      </c>
      <c r="BI284" s="153">
        <f t="shared" si="58"/>
        <v>0</v>
      </c>
      <c r="BJ284" s="14" t="s">
        <v>115</v>
      </c>
      <c r="BK284" s="153">
        <f t="shared" si="59"/>
        <v>0</v>
      </c>
      <c r="BL284" s="14" t="s">
        <v>176</v>
      </c>
      <c r="BM284" s="152" t="s">
        <v>727</v>
      </c>
    </row>
    <row r="285" spans="1:65" s="2" customFormat="1" ht="33" customHeight="1">
      <c r="A285" s="26"/>
      <c r="B285" s="140"/>
      <c r="C285" s="141" t="s">
        <v>728</v>
      </c>
      <c r="D285" s="141" t="s">
        <v>117</v>
      </c>
      <c r="E285" s="142" t="s">
        <v>729</v>
      </c>
      <c r="F285" s="143" t="s">
        <v>730</v>
      </c>
      <c r="G285" s="144" t="s">
        <v>151</v>
      </c>
      <c r="H285" s="145">
        <v>20</v>
      </c>
      <c r="I285" s="146"/>
      <c r="J285" s="146">
        <f t="shared" si="50"/>
        <v>0</v>
      </c>
      <c r="K285" s="147"/>
      <c r="L285" s="27"/>
      <c r="M285" s="148" t="s">
        <v>1</v>
      </c>
      <c r="N285" s="149" t="s">
        <v>37</v>
      </c>
      <c r="O285" s="150">
        <v>0.43290000000000001</v>
      </c>
      <c r="P285" s="150">
        <f t="shared" si="51"/>
        <v>8.6579999999999995</v>
      </c>
      <c r="Q285" s="150">
        <v>0</v>
      </c>
      <c r="R285" s="150">
        <f t="shared" si="52"/>
        <v>0</v>
      </c>
      <c r="S285" s="150">
        <v>0</v>
      </c>
      <c r="T285" s="151">
        <f t="shared" si="5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2" t="s">
        <v>171</v>
      </c>
      <c r="AT285" s="152" t="s">
        <v>117</v>
      </c>
      <c r="AU285" s="152" t="s">
        <v>115</v>
      </c>
      <c r="AY285" s="14" t="s">
        <v>114</v>
      </c>
      <c r="BE285" s="153">
        <f t="shared" si="54"/>
        <v>0</v>
      </c>
      <c r="BF285" s="153">
        <f t="shared" si="55"/>
        <v>0</v>
      </c>
      <c r="BG285" s="153">
        <f t="shared" si="56"/>
        <v>0</v>
      </c>
      <c r="BH285" s="153">
        <f t="shared" si="57"/>
        <v>0</v>
      </c>
      <c r="BI285" s="153">
        <f t="shared" si="58"/>
        <v>0</v>
      </c>
      <c r="BJ285" s="14" t="s">
        <v>115</v>
      </c>
      <c r="BK285" s="153">
        <f t="shared" si="59"/>
        <v>0</v>
      </c>
      <c r="BL285" s="14" t="s">
        <v>171</v>
      </c>
      <c r="BM285" s="152" t="s">
        <v>731</v>
      </c>
    </row>
    <row r="286" spans="1:65" s="2" customFormat="1" ht="24.15" customHeight="1">
      <c r="A286" s="26"/>
      <c r="B286" s="140"/>
      <c r="C286" s="141" t="s">
        <v>732</v>
      </c>
      <c r="D286" s="141" t="s">
        <v>117</v>
      </c>
      <c r="E286" s="142" t="s">
        <v>733</v>
      </c>
      <c r="F286" s="143" t="s">
        <v>734</v>
      </c>
      <c r="G286" s="144" t="s">
        <v>120</v>
      </c>
      <c r="H286" s="145">
        <v>1</v>
      </c>
      <c r="I286" s="146"/>
      <c r="J286" s="146">
        <f t="shared" si="50"/>
        <v>0</v>
      </c>
      <c r="K286" s="147"/>
      <c r="L286" s="27"/>
      <c r="M286" s="148" t="s">
        <v>1</v>
      </c>
      <c r="N286" s="149" t="s">
        <v>37</v>
      </c>
      <c r="O286" s="150">
        <v>0.46539999999999998</v>
      </c>
      <c r="P286" s="150">
        <f t="shared" si="51"/>
        <v>0.46539999999999998</v>
      </c>
      <c r="Q286" s="150">
        <v>0</v>
      </c>
      <c r="R286" s="150">
        <f t="shared" si="52"/>
        <v>0</v>
      </c>
      <c r="S286" s="150">
        <v>0</v>
      </c>
      <c r="T286" s="151">
        <f t="shared" si="5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2" t="s">
        <v>171</v>
      </c>
      <c r="AT286" s="152" t="s">
        <v>117</v>
      </c>
      <c r="AU286" s="152" t="s">
        <v>115</v>
      </c>
      <c r="AY286" s="14" t="s">
        <v>114</v>
      </c>
      <c r="BE286" s="153">
        <f t="shared" si="54"/>
        <v>0</v>
      </c>
      <c r="BF286" s="153">
        <f t="shared" si="55"/>
        <v>0</v>
      </c>
      <c r="BG286" s="153">
        <f t="shared" si="56"/>
        <v>0</v>
      </c>
      <c r="BH286" s="153">
        <f t="shared" si="57"/>
        <v>0</v>
      </c>
      <c r="BI286" s="153">
        <f t="shared" si="58"/>
        <v>0</v>
      </c>
      <c r="BJ286" s="14" t="s">
        <v>115</v>
      </c>
      <c r="BK286" s="153">
        <f t="shared" si="59"/>
        <v>0</v>
      </c>
      <c r="BL286" s="14" t="s">
        <v>171</v>
      </c>
      <c r="BM286" s="152" t="s">
        <v>735</v>
      </c>
    </row>
    <row r="287" spans="1:65" s="2" customFormat="1" ht="33" customHeight="1">
      <c r="A287" s="26"/>
      <c r="B287" s="140"/>
      <c r="C287" s="141" t="s">
        <v>736</v>
      </c>
      <c r="D287" s="141" t="s">
        <v>117</v>
      </c>
      <c r="E287" s="142" t="s">
        <v>737</v>
      </c>
      <c r="F287" s="143" t="s">
        <v>738</v>
      </c>
      <c r="G287" s="144" t="s">
        <v>133</v>
      </c>
      <c r="H287" s="145">
        <v>20</v>
      </c>
      <c r="I287" s="146"/>
      <c r="J287" s="146">
        <f t="shared" si="50"/>
        <v>0</v>
      </c>
      <c r="K287" s="147"/>
      <c r="L287" s="27"/>
      <c r="M287" s="148" t="s">
        <v>1</v>
      </c>
      <c r="N287" s="149" t="s">
        <v>37</v>
      </c>
      <c r="O287" s="150">
        <v>0.1963</v>
      </c>
      <c r="P287" s="150">
        <f t="shared" si="51"/>
        <v>3.9260000000000002</v>
      </c>
      <c r="Q287" s="150">
        <v>0</v>
      </c>
      <c r="R287" s="150">
        <f t="shared" si="52"/>
        <v>0</v>
      </c>
      <c r="S287" s="150">
        <v>0</v>
      </c>
      <c r="T287" s="151">
        <f t="shared" si="5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2" t="s">
        <v>171</v>
      </c>
      <c r="AT287" s="152" t="s">
        <v>117</v>
      </c>
      <c r="AU287" s="152" t="s">
        <v>115</v>
      </c>
      <c r="AY287" s="14" t="s">
        <v>114</v>
      </c>
      <c r="BE287" s="153">
        <f t="shared" si="54"/>
        <v>0</v>
      </c>
      <c r="BF287" s="153">
        <f t="shared" si="55"/>
        <v>0</v>
      </c>
      <c r="BG287" s="153">
        <f t="shared" si="56"/>
        <v>0</v>
      </c>
      <c r="BH287" s="153">
        <f t="shared" si="57"/>
        <v>0</v>
      </c>
      <c r="BI287" s="153">
        <f t="shared" si="58"/>
        <v>0</v>
      </c>
      <c r="BJ287" s="14" t="s">
        <v>115</v>
      </c>
      <c r="BK287" s="153">
        <f t="shared" si="59"/>
        <v>0</v>
      </c>
      <c r="BL287" s="14" t="s">
        <v>171</v>
      </c>
      <c r="BM287" s="152" t="s">
        <v>739</v>
      </c>
    </row>
    <row r="288" spans="1:65" s="12" customFormat="1" ht="22.8" customHeight="1">
      <c r="B288" s="128"/>
      <c r="D288" s="129" t="s">
        <v>70</v>
      </c>
      <c r="E288" s="138" t="s">
        <v>740</v>
      </c>
      <c r="F288" s="138" t="s">
        <v>741</v>
      </c>
      <c r="J288" s="139">
        <f>BK288</f>
        <v>0</v>
      </c>
      <c r="L288" s="128"/>
      <c r="M288" s="132"/>
      <c r="N288" s="133"/>
      <c r="O288" s="133"/>
      <c r="P288" s="134">
        <f>SUM(P289:P291)</f>
        <v>0</v>
      </c>
      <c r="Q288" s="133"/>
      <c r="R288" s="134">
        <f>SUM(R289:R291)</f>
        <v>0</v>
      </c>
      <c r="S288" s="133"/>
      <c r="T288" s="135">
        <f>SUM(T289:T291)</f>
        <v>0</v>
      </c>
      <c r="AR288" s="129" t="s">
        <v>121</v>
      </c>
      <c r="AT288" s="136" t="s">
        <v>70</v>
      </c>
      <c r="AU288" s="136" t="s">
        <v>79</v>
      </c>
      <c r="AY288" s="129" t="s">
        <v>114</v>
      </c>
      <c r="BK288" s="137">
        <f>SUM(BK289:BK291)</f>
        <v>0</v>
      </c>
    </row>
    <row r="289" spans="1:65" s="2" customFormat="1" ht="16.5" customHeight="1">
      <c r="A289" s="26"/>
      <c r="B289" s="140"/>
      <c r="C289" s="141" t="s">
        <v>742</v>
      </c>
      <c r="D289" s="141" t="s">
        <v>117</v>
      </c>
      <c r="E289" s="142" t="s">
        <v>743</v>
      </c>
      <c r="F289" s="143" t="s">
        <v>744</v>
      </c>
      <c r="G289" s="144" t="s">
        <v>163</v>
      </c>
      <c r="H289" s="145">
        <v>1</v>
      </c>
      <c r="I289" s="146"/>
      <c r="J289" s="146">
        <f>ROUND(I289*H289,2)</f>
        <v>0</v>
      </c>
      <c r="K289" s="147"/>
      <c r="L289" s="27"/>
      <c r="M289" s="148" t="s">
        <v>1</v>
      </c>
      <c r="N289" s="149" t="s">
        <v>37</v>
      </c>
      <c r="O289" s="150">
        <v>0</v>
      </c>
      <c r="P289" s="150">
        <f>O289*H289</f>
        <v>0</v>
      </c>
      <c r="Q289" s="150">
        <v>0</v>
      </c>
      <c r="R289" s="150">
        <f>Q289*H289</f>
        <v>0</v>
      </c>
      <c r="S289" s="150">
        <v>0</v>
      </c>
      <c r="T289" s="151">
        <f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2" t="s">
        <v>171</v>
      </c>
      <c r="AT289" s="152" t="s">
        <v>117</v>
      </c>
      <c r="AU289" s="152" t="s">
        <v>115</v>
      </c>
      <c r="AY289" s="14" t="s">
        <v>114</v>
      </c>
      <c r="BE289" s="153">
        <f>IF(N289="základná",J289,0)</f>
        <v>0</v>
      </c>
      <c r="BF289" s="153">
        <f>IF(N289="znížená",J289,0)</f>
        <v>0</v>
      </c>
      <c r="BG289" s="153">
        <f>IF(N289="zákl. prenesená",J289,0)</f>
        <v>0</v>
      </c>
      <c r="BH289" s="153">
        <f>IF(N289="zníž. prenesená",J289,0)</f>
        <v>0</v>
      </c>
      <c r="BI289" s="153">
        <f>IF(N289="nulová",J289,0)</f>
        <v>0</v>
      </c>
      <c r="BJ289" s="14" t="s">
        <v>115</v>
      </c>
      <c r="BK289" s="153">
        <f>ROUND(I289*H289,2)</f>
        <v>0</v>
      </c>
      <c r="BL289" s="14" t="s">
        <v>171</v>
      </c>
      <c r="BM289" s="152" t="s">
        <v>745</v>
      </c>
    </row>
    <row r="290" spans="1:65" s="2" customFormat="1" ht="33" customHeight="1">
      <c r="A290" s="26"/>
      <c r="B290" s="140"/>
      <c r="C290" s="141" t="s">
        <v>746</v>
      </c>
      <c r="D290" s="141" t="s">
        <v>117</v>
      </c>
      <c r="E290" s="142" t="s">
        <v>747</v>
      </c>
      <c r="F290" s="143" t="s">
        <v>748</v>
      </c>
      <c r="G290" s="144" t="s">
        <v>749</v>
      </c>
      <c r="H290" s="145">
        <v>1</v>
      </c>
      <c r="I290" s="146"/>
      <c r="J290" s="146">
        <f>ROUND(I290*H290,2)</f>
        <v>0</v>
      </c>
      <c r="K290" s="147"/>
      <c r="L290" s="27"/>
      <c r="M290" s="148" t="s">
        <v>1</v>
      </c>
      <c r="N290" s="149" t="s">
        <v>37</v>
      </c>
      <c r="O290" s="150">
        <v>0</v>
      </c>
      <c r="P290" s="150">
        <f>O290*H290</f>
        <v>0</v>
      </c>
      <c r="Q290" s="150">
        <v>0</v>
      </c>
      <c r="R290" s="150">
        <f>Q290*H290</f>
        <v>0</v>
      </c>
      <c r="S290" s="150">
        <v>0</v>
      </c>
      <c r="T290" s="151">
        <f>S290*H290</f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2" t="s">
        <v>171</v>
      </c>
      <c r="AT290" s="152" t="s">
        <v>117</v>
      </c>
      <c r="AU290" s="152" t="s">
        <v>115</v>
      </c>
      <c r="AY290" s="14" t="s">
        <v>114</v>
      </c>
      <c r="BE290" s="153">
        <f>IF(N290="základná",J290,0)</f>
        <v>0</v>
      </c>
      <c r="BF290" s="153">
        <f>IF(N290="znížená",J290,0)</f>
        <v>0</v>
      </c>
      <c r="BG290" s="153">
        <f>IF(N290="zákl. prenesená",J290,0)</f>
        <v>0</v>
      </c>
      <c r="BH290" s="153">
        <f>IF(N290="zníž. prenesená",J290,0)</f>
        <v>0</v>
      </c>
      <c r="BI290" s="153">
        <f>IF(N290="nulová",J290,0)</f>
        <v>0</v>
      </c>
      <c r="BJ290" s="14" t="s">
        <v>115</v>
      </c>
      <c r="BK290" s="153">
        <f>ROUND(I290*H290,2)</f>
        <v>0</v>
      </c>
      <c r="BL290" s="14" t="s">
        <v>171</v>
      </c>
      <c r="BM290" s="152" t="s">
        <v>750</v>
      </c>
    </row>
    <row r="291" spans="1:65" s="2" customFormat="1" ht="16.5" customHeight="1">
      <c r="A291" s="26"/>
      <c r="B291" s="140"/>
      <c r="C291" s="141" t="s">
        <v>751</v>
      </c>
      <c r="D291" s="141" t="s">
        <v>117</v>
      </c>
      <c r="E291" s="142" t="s">
        <v>752</v>
      </c>
      <c r="F291" s="143" t="s">
        <v>753</v>
      </c>
      <c r="G291" s="144" t="s">
        <v>754</v>
      </c>
      <c r="H291" s="145">
        <v>10</v>
      </c>
      <c r="I291" s="146"/>
      <c r="J291" s="146">
        <f>ROUND(I291*H291,2)</f>
        <v>0</v>
      </c>
      <c r="K291" s="147"/>
      <c r="L291" s="27"/>
      <c r="M291" s="148" t="s">
        <v>1</v>
      </c>
      <c r="N291" s="149" t="s">
        <v>37</v>
      </c>
      <c r="O291" s="150">
        <v>0</v>
      </c>
      <c r="P291" s="150">
        <f>O291*H291</f>
        <v>0</v>
      </c>
      <c r="Q291" s="150">
        <v>0</v>
      </c>
      <c r="R291" s="150">
        <f>Q291*H291</f>
        <v>0</v>
      </c>
      <c r="S291" s="150">
        <v>0</v>
      </c>
      <c r="T291" s="151">
        <f>S291*H291</f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2" t="s">
        <v>171</v>
      </c>
      <c r="AT291" s="152" t="s">
        <v>117</v>
      </c>
      <c r="AU291" s="152" t="s">
        <v>115</v>
      </c>
      <c r="AY291" s="14" t="s">
        <v>114</v>
      </c>
      <c r="BE291" s="153">
        <f>IF(N291="základná",J291,0)</f>
        <v>0</v>
      </c>
      <c r="BF291" s="153">
        <f>IF(N291="znížená",J291,0)</f>
        <v>0</v>
      </c>
      <c r="BG291" s="153">
        <f>IF(N291="zákl. prenesená",J291,0)</f>
        <v>0</v>
      </c>
      <c r="BH291" s="153">
        <f>IF(N291="zníž. prenesená",J291,0)</f>
        <v>0</v>
      </c>
      <c r="BI291" s="153">
        <f>IF(N291="nulová",J291,0)</f>
        <v>0</v>
      </c>
      <c r="BJ291" s="14" t="s">
        <v>115</v>
      </c>
      <c r="BK291" s="153">
        <f>ROUND(I291*H291,2)</f>
        <v>0</v>
      </c>
      <c r="BL291" s="14" t="s">
        <v>171</v>
      </c>
      <c r="BM291" s="152" t="s">
        <v>755</v>
      </c>
    </row>
    <row r="292" spans="1:65" s="12" customFormat="1" ht="25.95" customHeight="1">
      <c r="B292" s="128"/>
      <c r="D292" s="129" t="s">
        <v>70</v>
      </c>
      <c r="E292" s="130" t="s">
        <v>756</v>
      </c>
      <c r="F292" s="130" t="s">
        <v>757</v>
      </c>
      <c r="J292" s="131">
        <f>BK292</f>
        <v>0</v>
      </c>
      <c r="L292" s="128"/>
      <c r="M292" s="132"/>
      <c r="N292" s="133"/>
      <c r="O292" s="133"/>
      <c r="P292" s="134">
        <f>P293</f>
        <v>0</v>
      </c>
      <c r="Q292" s="133"/>
      <c r="R292" s="134">
        <f>R293</f>
        <v>0</v>
      </c>
      <c r="S292" s="133"/>
      <c r="T292" s="135">
        <f>T293</f>
        <v>0</v>
      </c>
      <c r="AR292" s="129" t="s">
        <v>128</v>
      </c>
      <c r="AT292" s="136" t="s">
        <v>70</v>
      </c>
      <c r="AU292" s="136" t="s">
        <v>71</v>
      </c>
      <c r="AY292" s="129" t="s">
        <v>114</v>
      </c>
      <c r="BK292" s="137">
        <f>BK293</f>
        <v>0</v>
      </c>
    </row>
    <row r="293" spans="1:65" s="2" customFormat="1" ht="24.15" customHeight="1">
      <c r="A293" s="26"/>
      <c r="B293" s="140"/>
      <c r="C293" s="141" t="s">
        <v>758</v>
      </c>
      <c r="D293" s="141" t="s">
        <v>117</v>
      </c>
      <c r="E293" s="142" t="s">
        <v>759</v>
      </c>
      <c r="F293" s="143" t="s">
        <v>760</v>
      </c>
      <c r="G293" s="144" t="s">
        <v>761</v>
      </c>
      <c r="H293" s="145">
        <v>1</v>
      </c>
      <c r="I293" s="146"/>
      <c r="J293" s="146">
        <f>ROUND(I293*H293,2)</f>
        <v>0</v>
      </c>
      <c r="K293" s="147"/>
      <c r="L293" s="27"/>
      <c r="M293" s="164" t="s">
        <v>1</v>
      </c>
      <c r="N293" s="165" t="s">
        <v>37</v>
      </c>
      <c r="O293" s="166">
        <v>0</v>
      </c>
      <c r="P293" s="166">
        <f>O293*H293</f>
        <v>0</v>
      </c>
      <c r="Q293" s="166">
        <v>0</v>
      </c>
      <c r="R293" s="166">
        <f>Q293*H293</f>
        <v>0</v>
      </c>
      <c r="S293" s="166">
        <v>0</v>
      </c>
      <c r="T293" s="167">
        <f>S293*H293</f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2" t="s">
        <v>762</v>
      </c>
      <c r="AT293" s="152" t="s">
        <v>117</v>
      </c>
      <c r="AU293" s="152" t="s">
        <v>79</v>
      </c>
      <c r="AY293" s="14" t="s">
        <v>114</v>
      </c>
      <c r="BE293" s="153">
        <f>IF(N293="základná",J293,0)</f>
        <v>0</v>
      </c>
      <c r="BF293" s="153">
        <f>IF(N293="znížená",J293,0)</f>
        <v>0</v>
      </c>
      <c r="BG293" s="153">
        <f>IF(N293="zákl. prenesená",J293,0)</f>
        <v>0</v>
      </c>
      <c r="BH293" s="153">
        <f>IF(N293="zníž. prenesená",J293,0)</f>
        <v>0</v>
      </c>
      <c r="BI293" s="153">
        <f>IF(N293="nulová",J293,0)</f>
        <v>0</v>
      </c>
      <c r="BJ293" s="14" t="s">
        <v>115</v>
      </c>
      <c r="BK293" s="153">
        <f>ROUND(I293*H293,2)</f>
        <v>0</v>
      </c>
      <c r="BL293" s="14" t="s">
        <v>762</v>
      </c>
      <c r="BM293" s="152" t="s">
        <v>763</v>
      </c>
    </row>
    <row r="294" spans="1:65" s="2" customFormat="1" ht="6.9" customHeight="1">
      <c r="A294" s="26"/>
      <c r="B294" s="44"/>
      <c r="C294" s="45"/>
      <c r="D294" s="45"/>
      <c r="E294" s="45"/>
      <c r="F294" s="45"/>
      <c r="G294" s="45"/>
      <c r="H294" s="45"/>
      <c r="I294" s="45"/>
      <c r="J294" s="45"/>
      <c r="K294" s="45"/>
      <c r="L294" s="27"/>
      <c r="M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</row>
  </sheetData>
  <autoFilter ref="C126:K293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ELI - ELEKTROINŠTALÁCIA</vt:lpstr>
      <vt:lpstr>'ELI - ELEKTROINŠTALÁCIA'!Názvy_tlače</vt:lpstr>
      <vt:lpstr>'Rekapitulácia stavby'!Názvy_tlače</vt:lpstr>
      <vt:lpstr>'ELI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Illéš</dc:creator>
  <cp:lastModifiedBy>JANKO</cp:lastModifiedBy>
  <dcterms:created xsi:type="dcterms:W3CDTF">2022-05-20T07:30:45Z</dcterms:created>
  <dcterms:modified xsi:type="dcterms:W3CDTF">2022-05-24T05:24:14Z</dcterms:modified>
</cp:coreProperties>
</file>