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Gergel\"/>
    </mc:Choice>
  </mc:AlternateContent>
  <bookViews>
    <workbookView xWindow="0" yWindow="0" windowWidth="23040" windowHeight="8040" firstSheet="1" activeTab="2"/>
  </bookViews>
  <sheets>
    <sheet name="Rekapitulácia stavby" sheetId="1" state="veryHidden" r:id="rId1"/>
    <sheet name="01 - Stavebná časť" sheetId="2" r:id="rId2"/>
    <sheet name="02 - Elektroinštalácie" sheetId="3" r:id="rId3"/>
  </sheets>
  <definedNames>
    <definedName name="_xlnm._FilterDatabase" localSheetId="1" hidden="1">'01 - Stavebná časť'!$C$130:$K$291</definedName>
    <definedName name="_xlnm._FilterDatabase" localSheetId="2" hidden="1">'02 - Elektroinštalácie'!$C$125:$K$220</definedName>
    <definedName name="_xlnm.Print_Titles" localSheetId="1">'01 - Stavebná časť'!$130:$130</definedName>
    <definedName name="_xlnm.Print_Titles" localSheetId="2">'02 - Elektroinštalácie'!$125:$125</definedName>
    <definedName name="_xlnm.Print_Titles" localSheetId="0">'Rekapitulácia stavby'!$92:$92</definedName>
    <definedName name="_xlnm.Print_Area" localSheetId="1">'01 - Stavebná časť'!$C$4:$J$76,'01 - Stavebná časť'!$C$118:$J$291</definedName>
    <definedName name="_xlnm.Print_Area" localSheetId="2">'02 - Elektroinštalácie'!$C$4:$J$76,'02 - Elektroinštalácie'!$C$113:$J$220</definedName>
    <definedName name="_xlnm.Print_Area" localSheetId="0">'Rekapitulácia stavby'!$D$4:$AO$76,'Rekapitulácia stavby'!$C$82:$AQ$97</definedName>
  </definedNames>
  <calcPr calcId="162913"/>
</workbook>
</file>

<file path=xl/calcChain.xml><?xml version="1.0" encoding="utf-8"?>
<calcChain xmlns="http://schemas.openxmlformats.org/spreadsheetml/2006/main">
  <c r="J39" i="3" l="1"/>
  <c r="J38" i="3"/>
  <c r="AY96" i="1"/>
  <c r="J37" i="3"/>
  <c r="AX96" i="1"/>
  <c r="BI220" i="3"/>
  <c r="BH220" i="3"/>
  <c r="BG220" i="3"/>
  <c r="BE220" i="3"/>
  <c r="T220" i="3"/>
  <c r="T219" i="3"/>
  <c r="R220" i="3"/>
  <c r="R219" i="3"/>
  <c r="P220" i="3"/>
  <c r="P219" i="3"/>
  <c r="BI218" i="3"/>
  <c r="BH218" i="3"/>
  <c r="BG218" i="3"/>
  <c r="BE218" i="3"/>
  <c r="T218" i="3"/>
  <c r="T217" i="3"/>
  <c r="R218" i="3"/>
  <c r="R217" i="3"/>
  <c r="P218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3" i="3"/>
  <c r="J122" i="3"/>
  <c r="F122" i="3"/>
  <c r="F120" i="3"/>
  <c r="E118" i="3"/>
  <c r="J31" i="3"/>
  <c r="J92" i="3"/>
  <c r="J91" i="3"/>
  <c r="F91" i="3"/>
  <c r="F89" i="3"/>
  <c r="E87" i="3"/>
  <c r="J18" i="3"/>
  <c r="E18" i="3"/>
  <c r="F123" i="3" s="1"/>
  <c r="J17" i="3"/>
  <c r="J120" i="3"/>
  <c r="E7" i="3"/>
  <c r="E116" i="3"/>
  <c r="J39" i="2"/>
  <c r="J38" i="2"/>
  <c r="AY95" i="1" s="1"/>
  <c r="J37" i="2"/>
  <c r="AX95" i="1" s="1"/>
  <c r="BI289" i="2"/>
  <c r="BH289" i="2"/>
  <c r="BG289" i="2"/>
  <c r="BE289" i="2"/>
  <c r="T289" i="2"/>
  <c r="T288" i="2" s="1"/>
  <c r="R289" i="2"/>
  <c r="R288" i="2" s="1"/>
  <c r="P289" i="2"/>
  <c r="P288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T217" i="2" s="1"/>
  <c r="R218" i="2"/>
  <c r="R217" i="2"/>
  <c r="P218" i="2"/>
  <c r="P217" i="2" s="1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5" i="2"/>
  <c r="BH175" i="2"/>
  <c r="BG175" i="2"/>
  <c r="BE175" i="2"/>
  <c r="T175" i="2"/>
  <c r="R175" i="2"/>
  <c r="P175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31" i="2"/>
  <c r="J92" i="2"/>
  <c r="J91" i="2"/>
  <c r="F91" i="2"/>
  <c r="F89" i="2"/>
  <c r="E87" i="2"/>
  <c r="J18" i="2"/>
  <c r="E18" i="2"/>
  <c r="F92" i="2" s="1"/>
  <c r="J17" i="2"/>
  <c r="J89" i="2"/>
  <c r="E7" i="2"/>
  <c r="E121" i="2" s="1"/>
  <c r="L90" i="1"/>
  <c r="AM90" i="1"/>
  <c r="AM89" i="1"/>
  <c r="L89" i="1"/>
  <c r="AM87" i="1"/>
  <c r="L87" i="1"/>
  <c r="L85" i="1"/>
  <c r="L84" i="1"/>
  <c r="BK289" i="2"/>
  <c r="BK285" i="2"/>
  <c r="BK281" i="2"/>
  <c r="J268" i="2"/>
  <c r="J249" i="2"/>
  <c r="BK236" i="2"/>
  <c r="J222" i="2"/>
  <c r="J202" i="2"/>
  <c r="BK196" i="2"/>
  <c r="J161" i="2"/>
  <c r="BK145" i="2"/>
  <c r="BK137" i="2"/>
  <c r="J285" i="2"/>
  <c r="J281" i="2"/>
  <c r="BK273" i="2"/>
  <c r="J256" i="2"/>
  <c r="BK246" i="2"/>
  <c r="J233" i="2"/>
  <c r="J221" i="2"/>
  <c r="BK209" i="2"/>
  <c r="BK194" i="2"/>
  <c r="BK175" i="2"/>
  <c r="BK166" i="2"/>
  <c r="BK159" i="2"/>
  <c r="BK140" i="2"/>
  <c r="J277" i="2"/>
  <c r="BK265" i="2"/>
  <c r="BK258" i="2"/>
  <c r="BK242" i="2"/>
  <c r="J225" i="2"/>
  <c r="J216" i="2"/>
  <c r="BK213" i="2"/>
  <c r="J198" i="2"/>
  <c r="J194" i="2"/>
  <c r="J165" i="2"/>
  <c r="J144" i="2"/>
  <c r="AS94" i="1"/>
  <c r="BK249" i="2"/>
  <c r="J242" i="2"/>
  <c r="BK222" i="2"/>
  <c r="BK202" i="2"/>
  <c r="J195" i="2"/>
  <c r="J175" i="2"/>
  <c r="BK161" i="2"/>
  <c r="BK152" i="2"/>
  <c r="BK215" i="3"/>
  <c r="J210" i="3"/>
  <c r="BK207" i="3"/>
  <c r="BK198" i="3"/>
  <c r="BK194" i="3"/>
  <c r="BK191" i="3"/>
  <c r="BK183" i="3"/>
  <c r="J172" i="3"/>
  <c r="J169" i="3"/>
  <c r="J162" i="3"/>
  <c r="BK157" i="3"/>
  <c r="BK154" i="3"/>
  <c r="BK143" i="3"/>
  <c r="BK139" i="3"/>
  <c r="J135" i="3"/>
  <c r="J132" i="3"/>
  <c r="J218" i="3"/>
  <c r="J212" i="3"/>
  <c r="BK205" i="3"/>
  <c r="J201" i="3"/>
  <c r="BK192" i="3"/>
  <c r="BK184" i="3"/>
  <c r="BK179" i="3"/>
  <c r="J171" i="3"/>
  <c r="BK163" i="3"/>
  <c r="J159" i="3"/>
  <c r="J152" i="3"/>
  <c r="BK146" i="3"/>
  <c r="J141" i="3"/>
  <c r="J137" i="3"/>
  <c r="J134" i="3"/>
  <c r="BK131" i="3"/>
  <c r="BK216" i="3"/>
  <c r="J203" i="3"/>
  <c r="J197" i="3"/>
  <c r="BK190" i="3"/>
  <c r="J187" i="3"/>
  <c r="J181" i="3"/>
  <c r="J176" i="3"/>
  <c r="BK172" i="3"/>
  <c r="J166" i="3"/>
  <c r="BK160" i="3"/>
  <c r="BK153" i="3"/>
  <c r="J149" i="3"/>
  <c r="J143" i="3"/>
  <c r="J136" i="3"/>
  <c r="BK212" i="3"/>
  <c r="J207" i="3"/>
  <c r="BK203" i="3"/>
  <c r="BK196" i="3"/>
  <c r="J191" i="3"/>
  <c r="BK187" i="3"/>
  <c r="J184" i="3"/>
  <c r="J178" i="3"/>
  <c r="BK170" i="3"/>
  <c r="BK164" i="3"/>
  <c r="BK161" i="3"/>
  <c r="J154" i="3"/>
  <c r="J151" i="3"/>
  <c r="BK148" i="3"/>
  <c r="BK137" i="3"/>
  <c r="BK287" i="2"/>
  <c r="J283" i="2"/>
  <c r="J278" i="2"/>
  <c r="BK264" i="2"/>
  <c r="BK239" i="2"/>
  <c r="BK224" i="2"/>
  <c r="BK216" i="2"/>
  <c r="J200" i="2"/>
  <c r="J167" i="2"/>
  <c r="BK154" i="2"/>
  <c r="J142" i="2"/>
  <c r="BK283" i="2"/>
  <c r="BK277" i="2"/>
  <c r="J271" i="2"/>
  <c r="BK250" i="2"/>
  <c r="BK231" i="2"/>
  <c r="J213" i="2"/>
  <c r="J196" i="2"/>
  <c r="J168" i="2"/>
  <c r="BK165" i="2"/>
  <c r="BK155" i="2"/>
  <c r="J137" i="2"/>
  <c r="BK274" i="2"/>
  <c r="BK256" i="2"/>
  <c r="BK240" i="2"/>
  <c r="BK214" i="2"/>
  <c r="J209" i="2"/>
  <c r="J183" i="2"/>
  <c r="J150" i="2"/>
  <c r="BK134" i="2"/>
  <c r="J269" i="2"/>
  <c r="BK266" i="2"/>
  <c r="J250" i="2"/>
  <c r="BK243" i="2"/>
  <c r="J239" i="2"/>
  <c r="BK221" i="2"/>
  <c r="J201" i="2"/>
  <c r="BK183" i="2"/>
  <c r="J159" i="2"/>
  <c r="BK150" i="2"/>
  <c r="J214" i="3"/>
  <c r="J208" i="3"/>
  <c r="J199" i="3"/>
  <c r="BK195" i="3"/>
  <c r="BK186" i="3"/>
  <c r="BK181" i="3"/>
  <c r="BK171" i="3"/>
  <c r="BK166" i="3"/>
  <c r="J161" i="3"/>
  <c r="BK155" i="3"/>
  <c r="J147" i="3"/>
  <c r="BK140" i="3"/>
  <c r="BK136" i="3"/>
  <c r="J131" i="3"/>
  <c r="J216" i="3"/>
  <c r="J213" i="3"/>
  <c r="J204" i="3"/>
  <c r="BK199" i="3"/>
  <c r="J194" i="3"/>
  <c r="J183" i="3"/>
  <c r="BK175" i="3"/>
  <c r="BK162" i="3"/>
  <c r="BK158" i="3"/>
  <c r="J148" i="3"/>
  <c r="BK145" i="3"/>
  <c r="J140" i="3"/>
  <c r="BK135" i="3"/>
  <c r="J129" i="3"/>
  <c r="BK218" i="3"/>
  <c r="BK213" i="3"/>
  <c r="BK200" i="3"/>
  <c r="J195" i="3"/>
  <c r="J188" i="3"/>
  <c r="J180" i="3"/>
  <c r="J175" i="3"/>
  <c r="J167" i="3"/>
  <c r="J164" i="3"/>
  <c r="J155" i="3"/>
  <c r="J146" i="3"/>
  <c r="J142" i="3"/>
  <c r="J133" i="3"/>
  <c r="BK129" i="3"/>
  <c r="BK209" i="3"/>
  <c r="J200" i="3"/>
  <c r="J192" i="3"/>
  <c r="BK189" i="3"/>
  <c r="J185" i="3"/>
  <c r="J179" i="3"/>
  <c r="BK176" i="3"/>
  <c r="J165" i="3"/>
  <c r="BK159" i="3"/>
  <c r="BK152" i="3"/>
  <c r="BK149" i="3"/>
  <c r="J139" i="3"/>
  <c r="J289" i="2"/>
  <c r="J287" i="2"/>
  <c r="J282" i="2"/>
  <c r="BK271" i="2"/>
  <c r="J258" i="2"/>
  <c r="J243" i="2"/>
  <c r="BK225" i="2"/>
  <c r="J218" i="2"/>
  <c r="BK201" i="2"/>
  <c r="BK168" i="2"/>
  <c r="J155" i="2"/>
  <c r="BK144" i="2"/>
  <c r="J134" i="2"/>
  <c r="BK282" i="2"/>
  <c r="J274" i="2"/>
  <c r="BK269" i="2"/>
  <c r="BK247" i="2"/>
  <c r="J236" i="2"/>
  <c r="J224" i="2"/>
  <c r="J212" i="2"/>
  <c r="BK200" i="2"/>
  <c r="BK182" i="2"/>
  <c r="BK167" i="2"/>
  <c r="J164" i="2"/>
  <c r="J145" i="2"/>
  <c r="BK278" i="2"/>
  <c r="J266" i="2"/>
  <c r="J264" i="2"/>
  <c r="J247" i="2"/>
  <c r="J231" i="2"/>
  <c r="BK218" i="2"/>
  <c r="BK212" i="2"/>
  <c r="BK195" i="2"/>
  <c r="J166" i="2"/>
  <c r="J152" i="2"/>
  <c r="J140" i="2"/>
  <c r="J273" i="2"/>
  <c r="BK268" i="2"/>
  <c r="J265" i="2"/>
  <c r="J246" i="2"/>
  <c r="J240" i="2"/>
  <c r="BK233" i="2"/>
  <c r="J214" i="2"/>
  <c r="BK198" i="2"/>
  <c r="J182" i="2"/>
  <c r="BK164" i="2"/>
  <c r="J154" i="2"/>
  <c r="BK142" i="2"/>
  <c r="J209" i="3"/>
  <c r="J205" i="3"/>
  <c r="BK197" i="3"/>
  <c r="BK193" i="3"/>
  <c r="BK185" i="3"/>
  <c r="BK178" i="3"/>
  <c r="J170" i="3"/>
  <c r="J168" i="3"/>
  <c r="BK156" i="3"/>
  <c r="BK151" i="3"/>
  <c r="BK142" i="3"/>
  <c r="J138" i="3"/>
  <c r="BK134" i="3"/>
  <c r="BK220" i="3"/>
  <c r="J215" i="3"/>
  <c r="BK208" i="3"/>
  <c r="J202" i="3"/>
  <c r="J198" i="3"/>
  <c r="BK188" i="3"/>
  <c r="BK182" i="3"/>
  <c r="BK174" i="3"/>
  <c r="BK167" i="3"/>
  <c r="J160" i="3"/>
  <c r="J157" i="3"/>
  <c r="BK147" i="3"/>
  <c r="BK144" i="3"/>
  <c r="BK138" i="3"/>
  <c r="BK132" i="3"/>
  <c r="BK130" i="3"/>
  <c r="J220" i="3"/>
  <c r="BK214" i="3"/>
  <c r="BK201" i="3"/>
  <c r="J196" i="3"/>
  <c r="J189" i="3"/>
  <c r="J182" i="3"/>
  <c r="J177" i="3"/>
  <c r="J174" i="3"/>
  <c r="BK169" i="3"/>
  <c r="BK165" i="3"/>
  <c r="J156" i="3"/>
  <c r="J150" i="3"/>
  <c r="J145" i="3"/>
  <c r="BK141" i="3"/>
  <c r="J130" i="3"/>
  <c r="BK210" i="3"/>
  <c r="BK204" i="3"/>
  <c r="BK202" i="3"/>
  <c r="J193" i="3"/>
  <c r="J190" i="3"/>
  <c r="J186" i="3"/>
  <c r="BK180" i="3"/>
  <c r="BK177" i="3"/>
  <c r="BK168" i="3"/>
  <c r="J163" i="3"/>
  <c r="J158" i="3"/>
  <c r="J153" i="3"/>
  <c r="BK150" i="3"/>
  <c r="J144" i="3"/>
  <c r="BK133" i="3"/>
  <c r="BK133" i="2" l="1"/>
  <c r="J133" i="2" s="1"/>
  <c r="J98" i="2" s="1"/>
  <c r="T133" i="2"/>
  <c r="P149" i="2"/>
  <c r="R149" i="2"/>
  <c r="R158" i="2"/>
  <c r="P197" i="2"/>
  <c r="R197" i="2"/>
  <c r="P220" i="2"/>
  <c r="BK267" i="2"/>
  <c r="J267" i="2"/>
  <c r="J105" i="2" s="1"/>
  <c r="BK272" i="2"/>
  <c r="J272" i="2"/>
  <c r="J106" i="2"/>
  <c r="T272" i="2"/>
  <c r="BK128" i="3"/>
  <c r="J128" i="3" s="1"/>
  <c r="J98" i="3" s="1"/>
  <c r="R128" i="3"/>
  <c r="BK206" i="3"/>
  <c r="J206" i="3" s="1"/>
  <c r="J99" i="3" s="1"/>
  <c r="BK211" i="3"/>
  <c r="J211" i="3" s="1"/>
  <c r="J100" i="3" s="1"/>
  <c r="P133" i="2"/>
  <c r="BK158" i="2"/>
  <c r="J158" i="2"/>
  <c r="J100" i="2"/>
  <c r="T158" i="2"/>
  <c r="T197" i="2"/>
  <c r="T220" i="2"/>
  <c r="R267" i="2"/>
  <c r="R272" i="2"/>
  <c r="P128" i="3"/>
  <c r="P206" i="3"/>
  <c r="R211" i="3"/>
  <c r="R133" i="2"/>
  <c r="R132" i="2" s="1"/>
  <c r="BK149" i="2"/>
  <c r="J149" i="2" s="1"/>
  <c r="J99" i="2" s="1"/>
  <c r="T149" i="2"/>
  <c r="P158" i="2"/>
  <c r="BK197" i="2"/>
  <c r="J197" i="2"/>
  <c r="J101" i="2" s="1"/>
  <c r="BK220" i="2"/>
  <c r="J220" i="2" s="1"/>
  <c r="J104" i="2" s="1"/>
  <c r="R220" i="2"/>
  <c r="R219" i="2"/>
  <c r="P267" i="2"/>
  <c r="T267" i="2"/>
  <c r="P272" i="2"/>
  <c r="T128" i="3"/>
  <c r="T127" i="3" s="1"/>
  <c r="T126" i="3" s="1"/>
  <c r="R206" i="3"/>
  <c r="T206" i="3"/>
  <c r="P211" i="3"/>
  <c r="T211" i="3"/>
  <c r="BK217" i="2"/>
  <c r="J217" i="2"/>
  <c r="J102" i="2" s="1"/>
  <c r="BK288" i="2"/>
  <c r="J288" i="2" s="1"/>
  <c r="J107" i="2" s="1"/>
  <c r="BK217" i="3"/>
  <c r="J217" i="3"/>
  <c r="J101" i="3" s="1"/>
  <c r="BK219" i="3"/>
  <c r="J219" i="3" s="1"/>
  <c r="J102" i="3" s="1"/>
  <c r="BF130" i="3"/>
  <c r="BF136" i="3"/>
  <c r="BF138" i="3"/>
  <c r="BF147" i="3"/>
  <c r="BF148" i="3"/>
  <c r="BF150" i="3"/>
  <c r="BF152" i="3"/>
  <c r="BF153" i="3"/>
  <c r="BF157" i="3"/>
  <c r="BF160" i="3"/>
  <c r="BF177" i="3"/>
  <c r="BF178" i="3"/>
  <c r="BF183" i="3"/>
  <c r="BF185" i="3"/>
  <c r="BF187" i="3"/>
  <c r="BF189" i="3"/>
  <c r="BF191" i="3"/>
  <c r="BF201" i="3"/>
  <c r="BF203" i="3"/>
  <c r="BF205" i="3"/>
  <c r="BF207" i="3"/>
  <c r="BF210" i="3"/>
  <c r="BF212" i="3"/>
  <c r="BF213" i="3"/>
  <c r="E85" i="3"/>
  <c r="J89" i="3"/>
  <c r="F92" i="3"/>
  <c r="BF129" i="3"/>
  <c r="BF132" i="3"/>
  <c r="BF133" i="3"/>
  <c r="BF134" i="3"/>
  <c r="BF135" i="3"/>
  <c r="BF140" i="3"/>
  <c r="BF141" i="3"/>
  <c r="BF142" i="3"/>
  <c r="BF144" i="3"/>
  <c r="BF149" i="3"/>
  <c r="BF154" i="3"/>
  <c r="BF155" i="3"/>
  <c r="BF159" i="3"/>
  <c r="BF165" i="3"/>
  <c r="BF166" i="3"/>
  <c r="BF168" i="3"/>
  <c r="BF172" i="3"/>
  <c r="BF174" i="3"/>
  <c r="BF175" i="3"/>
  <c r="BF176" i="3"/>
  <c r="BF181" i="3"/>
  <c r="BF186" i="3"/>
  <c r="BF188" i="3"/>
  <c r="BF190" i="3"/>
  <c r="BF194" i="3"/>
  <c r="BF195" i="3"/>
  <c r="BF196" i="3"/>
  <c r="BF198" i="3"/>
  <c r="BF200" i="3"/>
  <c r="BF202" i="3"/>
  <c r="BF214" i="3"/>
  <c r="BF218" i="3"/>
  <c r="BF139" i="3"/>
  <c r="BF146" i="3"/>
  <c r="BF151" i="3"/>
  <c r="BF156" i="3"/>
  <c r="BF158" i="3"/>
  <c r="BF164" i="3"/>
  <c r="BF169" i="3"/>
  <c r="BF170" i="3"/>
  <c r="BF182" i="3"/>
  <c r="BF184" i="3"/>
  <c r="BF193" i="3"/>
  <c r="BF197" i="3"/>
  <c r="BF209" i="3"/>
  <c r="BF215" i="3"/>
  <c r="BF216" i="3"/>
  <c r="BF220" i="3"/>
  <c r="BF131" i="3"/>
  <c r="BF137" i="3"/>
  <c r="BF143" i="3"/>
  <c r="BF145" i="3"/>
  <c r="BF161" i="3"/>
  <c r="BF162" i="3"/>
  <c r="BF163" i="3"/>
  <c r="BF167" i="3"/>
  <c r="BF171" i="3"/>
  <c r="BF179" i="3"/>
  <c r="BF180" i="3"/>
  <c r="BF192" i="3"/>
  <c r="BF199" i="3"/>
  <c r="BF204" i="3"/>
  <c r="BF208" i="3"/>
  <c r="F128" i="2"/>
  <c r="BF137" i="2"/>
  <c r="BF155" i="2"/>
  <c r="BF165" i="2"/>
  <c r="BF166" i="2"/>
  <c r="BF198" i="2"/>
  <c r="BF216" i="2"/>
  <c r="BF218" i="2"/>
  <c r="BF239" i="2"/>
  <c r="BF240" i="2"/>
  <c r="BF243" i="2"/>
  <c r="BF249" i="2"/>
  <c r="BF264" i="2"/>
  <c r="BF271" i="2"/>
  <c r="BF142" i="2"/>
  <c r="BF145" i="2"/>
  <c r="BF150" i="2"/>
  <c r="BF175" i="2"/>
  <c r="BF182" i="2"/>
  <c r="BF183" i="2"/>
  <c r="BF196" i="2"/>
  <c r="BF200" i="2"/>
  <c r="BF202" i="2"/>
  <c r="BF212" i="2"/>
  <c r="BF214" i="2"/>
  <c r="BF222" i="2"/>
  <c r="BF246" i="2"/>
  <c r="BF250" i="2"/>
  <c r="BF258" i="2"/>
  <c r="BF268" i="2"/>
  <c r="BF269" i="2"/>
  <c r="J125" i="2"/>
  <c r="BF134" i="2"/>
  <c r="BF161" i="2"/>
  <c r="BF164" i="2"/>
  <c r="BF167" i="2"/>
  <c r="BF195" i="2"/>
  <c r="BF209" i="2"/>
  <c r="BF233" i="2"/>
  <c r="BF236" i="2"/>
  <c r="BF266" i="2"/>
  <c r="BF277" i="2"/>
  <c r="BF278" i="2"/>
  <c r="E85" i="2"/>
  <c r="BF140" i="2"/>
  <c r="BF144" i="2"/>
  <c r="BF152" i="2"/>
  <c r="BF154" i="2"/>
  <c r="BF159" i="2"/>
  <c r="BF168" i="2"/>
  <c r="BF194" i="2"/>
  <c r="BF201" i="2"/>
  <c r="BF213" i="2"/>
  <c r="BF221" i="2"/>
  <c r="BF224" i="2"/>
  <c r="BF225" i="2"/>
  <c r="BF231" i="2"/>
  <c r="BF242" i="2"/>
  <c r="BF247" i="2"/>
  <c r="BF256" i="2"/>
  <c r="BF265" i="2"/>
  <c r="BF273" i="2"/>
  <c r="BF274" i="2"/>
  <c r="BF281" i="2"/>
  <c r="BF282" i="2"/>
  <c r="BF283" i="2"/>
  <c r="BF285" i="2"/>
  <c r="BF287" i="2"/>
  <c r="BF289" i="2"/>
  <c r="F37" i="2"/>
  <c r="BB95" i="1" s="1"/>
  <c r="J35" i="2"/>
  <c r="AV95" i="1"/>
  <c r="F37" i="3"/>
  <c r="BB96" i="1" s="1"/>
  <c r="F39" i="2"/>
  <c r="BD95" i="1" s="1"/>
  <c r="J35" i="3"/>
  <c r="AV96" i="1" s="1"/>
  <c r="F35" i="3"/>
  <c r="AZ96" i="1"/>
  <c r="F39" i="3"/>
  <c r="BD96" i="1" s="1"/>
  <c r="F38" i="2"/>
  <c r="BC95" i="1" s="1"/>
  <c r="F35" i="2"/>
  <c r="AZ95" i="1" s="1"/>
  <c r="F38" i="3"/>
  <c r="BC96" i="1"/>
  <c r="P127" i="3" l="1"/>
  <c r="P126" i="3" s="1"/>
  <c r="AU96" i="1" s="1"/>
  <c r="T219" i="2"/>
  <c r="P132" i="2"/>
  <c r="T132" i="2"/>
  <c r="R131" i="2"/>
  <c r="R127" i="3"/>
  <c r="R126" i="3" s="1"/>
  <c r="P219" i="2"/>
  <c r="BK219" i="2"/>
  <c r="J219" i="2"/>
  <c r="J103" i="2" s="1"/>
  <c r="BK127" i="3"/>
  <c r="J127" i="3"/>
  <c r="J97" i="3"/>
  <c r="BK132" i="2"/>
  <c r="J132" i="2"/>
  <c r="J97" i="2"/>
  <c r="F36" i="2"/>
  <c r="BA95" i="1" s="1"/>
  <c r="BD94" i="1"/>
  <c r="W33" i="1"/>
  <c r="BC94" i="1"/>
  <c r="W32" i="1" s="1"/>
  <c r="J36" i="2"/>
  <c r="AW95" i="1" s="1"/>
  <c r="AT95" i="1" s="1"/>
  <c r="F36" i="3"/>
  <c r="BA96" i="1" s="1"/>
  <c r="AZ94" i="1"/>
  <c r="AV94" i="1" s="1"/>
  <c r="AK29" i="1" s="1"/>
  <c r="BB94" i="1"/>
  <c r="W31" i="1" s="1"/>
  <c r="J36" i="3"/>
  <c r="AW96" i="1" s="1"/>
  <c r="AT96" i="1" s="1"/>
  <c r="P131" i="2" l="1"/>
  <c r="AU95" i="1"/>
  <c r="T131" i="2"/>
  <c r="BK126" i="3"/>
  <c r="J126" i="3" s="1"/>
  <c r="J96" i="3" s="1"/>
  <c r="J107" i="3" s="1"/>
  <c r="BK131" i="2"/>
  <c r="J131" i="2" s="1"/>
  <c r="J96" i="2" s="1"/>
  <c r="J30" i="2" s="1"/>
  <c r="J32" i="2" s="1"/>
  <c r="AG95" i="1" s="1"/>
  <c r="AN95" i="1" s="1"/>
  <c r="AU94" i="1"/>
  <c r="AY94" i="1"/>
  <c r="W29" i="1"/>
  <c r="AX94" i="1"/>
  <c r="BA94" i="1"/>
  <c r="AW94" i="1" s="1"/>
  <c r="AK30" i="1" s="1"/>
  <c r="J41" i="2" l="1"/>
  <c r="J30" i="3"/>
  <c r="J32" i="3" s="1"/>
  <c r="AG96" i="1" s="1"/>
  <c r="AG94" i="1" s="1"/>
  <c r="AK26" i="1" s="1"/>
  <c r="J112" i="2"/>
  <c r="AT94" i="1"/>
  <c r="W30" i="1"/>
  <c r="J41" i="3" l="1"/>
  <c r="AN96" i="1"/>
  <c r="AK35" i="1"/>
  <c r="AN94" i="1"/>
</calcChain>
</file>

<file path=xl/sharedStrings.xml><?xml version="1.0" encoding="utf-8"?>
<sst xmlns="http://schemas.openxmlformats.org/spreadsheetml/2006/main" count="3418" uniqueCount="759">
  <si>
    <t>Export Komplet</t>
  </si>
  <si>
    <t/>
  </si>
  <si>
    <t>2.0</t>
  </si>
  <si>
    <t>False</t>
  </si>
  <si>
    <t>{768b0f9f-90e0-4e85-abc6-e7a0c6daff3f}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</si>
  <si>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</si>
  <si>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</si>
  <si>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</si>
  <si>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</si>
  <si>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</si>
  <si>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</si>
  <si>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</si>
  <si>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2022-047</t>
  </si>
  <si>
    <t>Stavba:</t>
  </si>
  <si>
    <t>Skladová hala</t>
  </si>
  <si>
    <t>JKSO:</t>
  </si>
  <si>
    <t>KS:</t>
  </si>
  <si>
    <t>Miesto:</t>
  </si>
  <si>
    <t>Popudinské Močidľany</t>
  </si>
  <si>
    <t>Dátum:</t>
  </si>
  <si>
    <t>26. 5. 2022</t>
  </si>
  <si>
    <t>Objednávateľ:</t>
  </si>
  <si>
    <t>IČO:</t>
  </si>
  <si>
    <t xml:space="preserve">Gergel s.r.o., Prietržka </t>
  </si>
  <si>
    <t>IČ DPH:</t>
  </si>
  <si>
    <t>Zhotoviteľ:</t>
  </si>
  <si>
    <t xml:space="preserve"> </t>
  </si>
  <si>
    <t>Projektant:</t>
  </si>
  <si>
    <t>ATELIÉR BUDO s.r.o., Trnovec</t>
  </si>
  <si>
    <t>True</t>
  </si>
  <si>
    <t>Spracovateľ:</t>
  </si>
  <si>
    <t>Ing. Miroslava Bederková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</si>
  <si>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</si>
  <si>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</si>
  <si>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</si>
  <si>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</si>
  <si>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</si>
  <si>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</si>
  <si>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</si>
  <si>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</si>
  <si>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</si>
  <si>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</si>
  <si>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</si>
  <si>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</si>
  <si>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</si>
  <si>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</si>
  <si>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</si>
  <si>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</si>
  <si>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</si>
  <si>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</si>
  <si>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</si>
  <si>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</si>
  <si>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</si>
  <si>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</si>
  <si>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</si>
  <si>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</si>
  <si>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</si>
  <si>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</si>
  <si>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</si>
  <si>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</si>
  <si>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</si>
  <si>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</si>
  <si>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</si>
  <si>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</si>
  <si>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</si>
  <si>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</si>
  <si>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</si>
  <si>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</si>
  <si>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</si>
  <si>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</si>
  <si>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</si>
  <si>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</si>
  <si>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</si>
  <si>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</si>
  <si>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</si>
  <si>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</si>
  <si>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</si>
  <si>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</si>
  <si>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</si>
  <si>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</si>
  <si>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</si>
  <si>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</si>
  <si>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{075a6aa2-e0ec-428f-a49b-69068252ae39}</t>
  </si>
  <si>
    <t>02</t>
  </si>
  <si>
    <t>Elektroinštalácie</t>
  </si>
  <si>
    <t>{840f7160-aae9-444d-a4fd-f4ea4b5831f2}</t>
  </si>
  <si>
    <t>KRYCÍ LIST ROZPOČTU</t>
  </si>
  <si>
    <t>Objekt:</t>
  </si>
  <si>
    <t>01 - Stavebná časť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</si>
  <si>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</si>
  <si>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</si>
  <si>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</si>
  <si>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</si>
  <si>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</si>
  <si>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</si>
  <si>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</si>
  <si>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</si>
  <si>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</si>
  <si>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</si>
  <si>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</si>
  <si>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</si>
  <si>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</si>
  <si>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</si>
  <si>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</si>
  <si>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</si>
  <si>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764 - Konštrukcie klampiarske</t>
  </si>
  <si>
    <t>HZS - Hodinové zúčtovacie sadzby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</si>
  <si>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</si>
  <si>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</si>
  <si>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</si>
  <si>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</si>
  <si>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</si>
  <si>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</si>
  <si>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</si>
  <si>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</si>
  <si>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</si>
  <si>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</si>
  <si>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</si>
  <si>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</si>
  <si>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</si>
  <si>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</si>
  <si>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</si>
  <si>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</si>
  <si>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</si>
  <si>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</si>
  <si>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</si>
  <si>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</si>
  <si>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311272021.S</t>
  </si>
  <si>
    <t>Murivo nosné (m3) z betónových debniacich tvárnic s betónovou výplňou C 16/20 hrúbky 200 mm</t>
  </si>
  <si>
    <t>m3</t>
  </si>
  <si>
    <t>4</t>
  </si>
  <si>
    <t>2</t>
  </si>
  <si>
    <t>-769872533</t>
  </si>
  <si>
    <t>VV</t>
  </si>
  <si>
    <t>atika</t>
  </si>
  <si>
    <t>0,2*0,25*(37,015+11,02*2-1,8*2)</t>
  </si>
  <si>
    <t>311361825.S</t>
  </si>
  <si>
    <t>Výstuž pre murivo nosné z betónových debniacich tvárnic s betónovou výplňou z ocele B500 (10505)</t>
  </si>
  <si>
    <t>t</t>
  </si>
  <si>
    <t>249333003</t>
  </si>
  <si>
    <t>R10</t>
  </si>
  <si>
    <t>2*(37+11*2-1,8*2)*0,617/1000</t>
  </si>
  <si>
    <t>317322315.S</t>
  </si>
  <si>
    <t>Betón ríms alebo žľabových ríms železový (bez výstuže) tr. C 20/25</t>
  </si>
  <si>
    <t>-1426280283</t>
  </si>
  <si>
    <t>0,3*0,11*37,015</t>
  </si>
  <si>
    <t>317351105.S</t>
  </si>
  <si>
    <t>Debnenie ríms alebo žľabových ríms vrátane podpernej konštrukcie zhotovenie</t>
  </si>
  <si>
    <t>m2</t>
  </si>
  <si>
    <t>-28203501</t>
  </si>
  <si>
    <t>0,15*(37,015+0,3*2)</t>
  </si>
  <si>
    <t>5</t>
  </si>
  <si>
    <t>317351106.S</t>
  </si>
  <si>
    <t>Debnenie ríms alebo žľabových ríms vrátane podpernej konštrukcie odstránenie</t>
  </si>
  <si>
    <t>-1941295528</t>
  </si>
  <si>
    <t>6</t>
  </si>
  <si>
    <t>317362821.S</t>
  </si>
  <si>
    <t>Výstuž ríms, žľabov vrátane stužidiel, žľabových ríms z ocele B500 (10505)</t>
  </si>
  <si>
    <t>-151092366</t>
  </si>
  <si>
    <t>množstvo 60 kg/m3</t>
  </si>
  <si>
    <t>1,221*60/1000</t>
  </si>
  <si>
    <t>Vodorovné konštrukcie</t>
  </si>
  <si>
    <t>7</t>
  </si>
  <si>
    <t>417321414.S</t>
  </si>
  <si>
    <t>Betón stužujúcich pásov a vencov železový tr. C 20/25</t>
  </si>
  <si>
    <t>-117874072</t>
  </si>
  <si>
    <t>0,2*0,2*(37+11*2-1,8*2)</t>
  </si>
  <si>
    <t>8</t>
  </si>
  <si>
    <t>417351115.S</t>
  </si>
  <si>
    <t>Debnenie bočníc stužujúcich pásov a vencov vrátane vzpier zhotovenie</t>
  </si>
  <si>
    <t>2054824709</t>
  </si>
  <si>
    <t>0,3*(37+11*2+0,2*2)*2</t>
  </si>
  <si>
    <t>9</t>
  </si>
  <si>
    <t>417351116.S</t>
  </si>
  <si>
    <t>Debnenie bočníc stužujúcich pásov a vencov vrátane vzpier odstránenie</t>
  </si>
  <si>
    <t>-342733516</t>
  </si>
  <si>
    <t>10</t>
  </si>
  <si>
    <t>417361821.S</t>
  </si>
  <si>
    <t>Výstuž stužujúcich pásov a vencov z betonárskej ocele B500 (10505)</t>
  </si>
  <si>
    <t>-577895288</t>
  </si>
  <si>
    <t>množstvo 100kg/m3</t>
  </si>
  <si>
    <t>2,216*100/1000</t>
  </si>
  <si>
    <t>Úpravy povrchov, podlahy, osadenie</t>
  </si>
  <si>
    <t>11</t>
  </si>
  <si>
    <t>610991111.S</t>
  </si>
  <si>
    <t>Zakrývanie výplní vnútorných okenných otvorov, predmetov a konštrukcií</t>
  </si>
  <si>
    <t>28476935</t>
  </si>
  <si>
    <t>3*2,98*2+1,2*0,9*7</t>
  </si>
  <si>
    <t>12</t>
  </si>
  <si>
    <t>621460122.S</t>
  </si>
  <si>
    <t>Príprava vonkajšieho podkladu podhľadov penetráciou hĺbkovou na nasiakavé podklady</t>
  </si>
  <si>
    <t>1154209200</t>
  </si>
  <si>
    <t>podhľad pôvodnej rímsy</t>
  </si>
  <si>
    <t>(0,3+0,1)*37,015</t>
  </si>
  <si>
    <t>13</t>
  </si>
  <si>
    <t>621460124.S</t>
  </si>
  <si>
    <t>Príprava vonkajšieho podkladu podhľadov penetráciou pod omietky a nátery</t>
  </si>
  <si>
    <t>-380521255</t>
  </si>
  <si>
    <t>14</t>
  </si>
  <si>
    <t>621460241.S</t>
  </si>
  <si>
    <t>Vonkajšia omietka podhľadov vápennocementová jadrová (hrubá), hr. 10 mm</t>
  </si>
  <si>
    <t>-253501843</t>
  </si>
  <si>
    <t>15</t>
  </si>
  <si>
    <t>621461032.S</t>
  </si>
  <si>
    <t>Vonkajšia omietka podhľadov pastovitá silikátová roztieraná, hr. 1,5 mm</t>
  </si>
  <si>
    <t>2086031155</t>
  </si>
  <si>
    <t>16</t>
  </si>
  <si>
    <t>621481121.S</t>
  </si>
  <si>
    <t>Potiahnutie vonkajších podhľadov sklotextilnou mriežkou s vložením bez lepidla</t>
  </si>
  <si>
    <t>-157901076</t>
  </si>
  <si>
    <t>17</t>
  </si>
  <si>
    <t>622454311.S</t>
  </si>
  <si>
    <t>Oprava vonk.omietok cementových v množstve opravovanej plochy do 30% hladkých hladených</t>
  </si>
  <si>
    <t>-477640614</t>
  </si>
  <si>
    <t>4,3*(37,015+11,02*2-1,8*2)</t>
  </si>
  <si>
    <t>1,4*37,015</t>
  </si>
  <si>
    <t>-(3*2,98*2+1,2*0,9*7)</t>
  </si>
  <si>
    <t>0,15*(1,2+0,9*2)*7+0,71*3*3*2</t>
  </si>
  <si>
    <t>(6*(1,82*2+1,21*2)-4,3*1,82)*2</t>
  </si>
  <si>
    <t>Súčet</t>
  </si>
  <si>
    <t>18</t>
  </si>
  <si>
    <t>622460122.S</t>
  </si>
  <si>
    <t>Príprava vonkajšieho podkladu stien penetráciou hĺbkovou na nasiakavé podklady</t>
  </si>
  <si>
    <t>-161619132</t>
  </si>
  <si>
    <t>19</t>
  </si>
  <si>
    <t>622460124.S</t>
  </si>
  <si>
    <t>Príprava vonkajšieho podkladu stien penetráciou pod omietky a nátery</t>
  </si>
  <si>
    <t>509392857</t>
  </si>
  <si>
    <t>622460241.S</t>
  </si>
  <si>
    <t>Vonkajšia omietka stien vápennocementová jadrová (hrubá), hr. 10 mm</t>
  </si>
  <si>
    <t>-453437076</t>
  </si>
  <si>
    <t>stará fasáda</t>
  </si>
  <si>
    <t>nová fasáda</t>
  </si>
  <si>
    <t>0,11*(37+0,3*2)</t>
  </si>
  <si>
    <t>0,48*(11*2+37+0,2*2)</t>
  </si>
  <si>
    <t>21</t>
  </si>
  <si>
    <t>622460361.S</t>
  </si>
  <si>
    <t>Vonkajšia omietka stien vápennocementová , hr. 5 mm</t>
  </si>
  <si>
    <t>-1019568679</t>
  </si>
  <si>
    <t>22</t>
  </si>
  <si>
    <t>622461032.S</t>
  </si>
  <si>
    <t>Vonkajšia omietka stien pastovitá silikátová roztieraná, hr. 1,5 mm</t>
  </si>
  <si>
    <t>819227483</t>
  </si>
  <si>
    <t>23</t>
  </si>
  <si>
    <t>622481122.S</t>
  </si>
  <si>
    <t>Potiahnutie vonkajších stien sklotextilnou mriežkou s vložením bez lepidla</t>
  </si>
  <si>
    <t>902617889</t>
  </si>
  <si>
    <t>Ostatné konštrukcie a práce-búranie</t>
  </si>
  <si>
    <t>24</t>
  </si>
  <si>
    <t>941941031.S</t>
  </si>
  <si>
    <t>Montáž lešenia ľahkého pracovného radového s podlahami šírky od 0,80 do 1,00 m, výšky do 10 m</t>
  </si>
  <si>
    <t>265370686</t>
  </si>
  <si>
    <t>3*37+11*3*2+6*(1,2*2+1,8)*2+2*1,82*2</t>
  </si>
  <si>
    <t>25</t>
  </si>
  <si>
    <t>941941191.S</t>
  </si>
  <si>
    <t>Príplatok za prvý a každý ďalší i začatý mesiac použitia lešenia ľahkého pracovného radového s podlahami šírky od 0,80 do 1,00 m, výšky do 10 m</t>
  </si>
  <si>
    <t>755465672</t>
  </si>
  <si>
    <t>26</t>
  </si>
  <si>
    <t>941941831.S</t>
  </si>
  <si>
    <t>Demontáž lešenia ľahkého pracovného radového s podlahami šírky nad 0,80 do 1,00 m, výšky do 10 m</t>
  </si>
  <si>
    <t>14656722</t>
  </si>
  <si>
    <t>27</t>
  </si>
  <si>
    <t>952903011.S</t>
  </si>
  <si>
    <t>Čistenie fasád tlakovou vodou od prachu, usadenín a pavučín z úrovne terénu</t>
  </si>
  <si>
    <t>2140836423</t>
  </si>
  <si>
    <t>28</t>
  </si>
  <si>
    <t>962032231.SR</t>
  </si>
  <si>
    <t>Búranie muriva alebo vybúranie otvorov plochy nad 4 m2 nadzákladového z tehál pálených, vápenopieskových, cementových na maltu,  -1,90500t - malé množstvo</t>
  </si>
  <si>
    <t>-2038364805</t>
  </si>
  <si>
    <t>pôvodná atika</t>
  </si>
  <si>
    <t>0,15*0,2*(37,015+10,82*2-1,82*2)</t>
  </si>
  <si>
    <t>29</t>
  </si>
  <si>
    <t>979011111.S</t>
  </si>
  <si>
    <t>Zvislá doprava sutiny a vybúraných hmôt za prvé podlažie nad alebo pod základným podlažím</t>
  </si>
  <si>
    <t>-935026213</t>
  </si>
  <si>
    <t>30</t>
  </si>
  <si>
    <t>979081111.S</t>
  </si>
  <si>
    <t>Odvoz sutiny a vybúraných hmôt na skládku do 1 km</t>
  </si>
  <si>
    <t>1185642809</t>
  </si>
  <si>
    <t>31</t>
  </si>
  <si>
    <t>979081121.S</t>
  </si>
  <si>
    <t>Odvoz sutiny a vybúraných hmôt na skládku za každý ďalší 1 km</t>
  </si>
  <si>
    <t>820934322</t>
  </si>
  <si>
    <t>4,337*15 'Prepočítané koeficientom množstva</t>
  </si>
  <si>
    <t>32</t>
  </si>
  <si>
    <t>979089612.S</t>
  </si>
  <si>
    <t>Poplatok za skladovanie - iné odpady zo stavieb a demolácií (17 09), ostatné</t>
  </si>
  <si>
    <t>1974853050</t>
  </si>
  <si>
    <t>99</t>
  </si>
  <si>
    <t>Presun hmôt HSV</t>
  </si>
  <si>
    <t>33</t>
  </si>
  <si>
    <t>999281111.S</t>
  </si>
  <si>
    <t>Presun hmôt pre opravy a údržbu objektov vrátane vonkajších plášťov výšky do 25 m</t>
  </si>
  <si>
    <t>315303234</t>
  </si>
  <si>
    <t>PSV</t>
  </si>
  <si>
    <t>Práce a dodávky PSV</t>
  </si>
  <si>
    <t>712</t>
  </si>
  <si>
    <t>Izolácie striech, povlakové krytiny</t>
  </si>
  <si>
    <t>34</t>
  </si>
  <si>
    <t>712290010.S</t>
  </si>
  <si>
    <t>Zhotovenie parozábrany pre strechy ploché do 10°</t>
  </si>
  <si>
    <t>1296395922</t>
  </si>
  <si>
    <t>35</t>
  </si>
  <si>
    <t>M</t>
  </si>
  <si>
    <t>283230007300.S</t>
  </si>
  <si>
    <t>Parozábrana hr. 0,15 mm, š. 2 m, materiál na báze PO - modifikovaný PE</t>
  </si>
  <si>
    <t>42052007</t>
  </si>
  <si>
    <t>405,5*1,15 'Prepočítané koeficientom množstva</t>
  </si>
  <si>
    <t>36</t>
  </si>
  <si>
    <t>712300841.S</t>
  </si>
  <si>
    <t>Vyčistenie povlakovej krytiny na strechách plochých do 10° od machu a pod,  -0,00200t</t>
  </si>
  <si>
    <t>1170854811</t>
  </si>
  <si>
    <t>37</t>
  </si>
  <si>
    <t>712370070.S</t>
  </si>
  <si>
    <t>Zhotovenie povlakovej krytiny striech plochých do 10° PVC-P fóliou upevnenou prikotvením so zvarením spoju</t>
  </si>
  <si>
    <t>-315691861</t>
  </si>
  <si>
    <t xml:space="preserve">strecha </t>
  </si>
  <si>
    <t>405,5</t>
  </si>
  <si>
    <t>0,6*(37+11*2-1,8*2)</t>
  </si>
  <si>
    <t>38</t>
  </si>
  <si>
    <t>283220002000.S</t>
  </si>
  <si>
    <t>Hydroizolačná fólia PVC-P hr. 1,5 mm izolácia plochých striech</t>
  </si>
  <si>
    <t>273153390</t>
  </si>
  <si>
    <t>438,74*1,15 'Prepočítané koeficientom množstva</t>
  </si>
  <si>
    <t>39</t>
  </si>
  <si>
    <t>311970001100.S</t>
  </si>
  <si>
    <t>Kotviaci prvok do betónu 6,1 mm, oceľový</t>
  </si>
  <si>
    <t>ks</t>
  </si>
  <si>
    <t>1566979877</t>
  </si>
  <si>
    <t>429,1*4,5</t>
  </si>
  <si>
    <t>1935</t>
  </si>
  <si>
    <t>40</t>
  </si>
  <si>
    <t>712973245.S</t>
  </si>
  <si>
    <t>Zhotovenie flekov v rohoch na povlakovej krytine z PVC-P fólie</t>
  </si>
  <si>
    <t>-1773061696</t>
  </si>
  <si>
    <t>atika, komín</t>
  </si>
  <si>
    <t>41</t>
  </si>
  <si>
    <t>283220001200</t>
  </si>
  <si>
    <t>Hydroizolačná fólia PVC-P FATRAFOL 804, hr. 2 mm, š. 1,2 m, izolácia balkónov, strešných detailov, farba sivá, FATRA IZOLFA</t>
  </si>
  <si>
    <t>-906050412</t>
  </si>
  <si>
    <t>42</t>
  </si>
  <si>
    <t>712973440.S</t>
  </si>
  <si>
    <t>Detaily k termoplastom všeobecne, kútový uholník z hrubopoplastovaného plechu RŠ 165 mm, ohyb 90-135°</t>
  </si>
  <si>
    <t>m</t>
  </si>
  <si>
    <t>446265237</t>
  </si>
  <si>
    <t>37+2*11+0,363*4</t>
  </si>
  <si>
    <t>43</t>
  </si>
  <si>
    <t>-1573532886</t>
  </si>
  <si>
    <t>44</t>
  </si>
  <si>
    <t>712973780.S</t>
  </si>
  <si>
    <t>Detaily k termoplastom všeobecne, stenový kotviaci pásik z hrubopoplast. plechu RŠ 50 mm</t>
  </si>
  <si>
    <t>946324933</t>
  </si>
  <si>
    <t>na komíny</t>
  </si>
  <si>
    <t>0,363*4+1,82*2</t>
  </si>
  <si>
    <t>45</t>
  </si>
  <si>
    <t>1491529125</t>
  </si>
  <si>
    <t>46</t>
  </si>
  <si>
    <t>712973885.S</t>
  </si>
  <si>
    <t>Detaily k termoplastom všeobecne, oplechovanie okraja odkvapovou lištou z hrubopolpast. plechu RŠ 200 mm</t>
  </si>
  <si>
    <t>-141168595</t>
  </si>
  <si>
    <t>37*2+11*2</t>
  </si>
  <si>
    <t>47</t>
  </si>
  <si>
    <t>320929496</t>
  </si>
  <si>
    <t>48</t>
  </si>
  <si>
    <t>712990040.S</t>
  </si>
  <si>
    <t>Položenie geotextílie vodorovne alebo zvislo na strechy ploché do 10°</t>
  </si>
  <si>
    <t>956422522</t>
  </si>
  <si>
    <t>49</t>
  </si>
  <si>
    <t>693110001900.S</t>
  </si>
  <si>
    <t>Geotextília polypropylénová netkaná 120 g/m2</t>
  </si>
  <si>
    <t>-2132518543</t>
  </si>
  <si>
    <t>50</t>
  </si>
  <si>
    <t>712991020.S</t>
  </si>
  <si>
    <t>Montáž podkladnej konštrukcie z OSB dosiek na atike šírky 251 - 310 mm pod klampiarske konštrukcie</t>
  </si>
  <si>
    <t>-953900776</t>
  </si>
  <si>
    <t>rímsa</t>
  </si>
  <si>
    <t>37,015</t>
  </si>
  <si>
    <t>37,015+11,02*2-1,8*2</t>
  </si>
  <si>
    <t>51</t>
  </si>
  <si>
    <t>896872543</t>
  </si>
  <si>
    <t>52</t>
  </si>
  <si>
    <t>607260000300.S</t>
  </si>
  <si>
    <t>Doska OSB nebrúsená hr. 18 mm</t>
  </si>
  <si>
    <t>2139412994</t>
  </si>
  <si>
    <t>53</t>
  </si>
  <si>
    <t>998712101.S</t>
  </si>
  <si>
    <t>Presun hmôt pre izoláciu povlakovej krytiny v objektoch výšky do 6 m</t>
  </si>
  <si>
    <t>1124281222</t>
  </si>
  <si>
    <t>713</t>
  </si>
  <si>
    <t>Izolácie tepelné</t>
  </si>
  <si>
    <t>54</t>
  </si>
  <si>
    <t>713142151.S</t>
  </si>
  <si>
    <t>Montáž tepelnej izolácie striech plochých do 10° polystyrénom, jednovrstvová kladenými voľne</t>
  </si>
  <si>
    <t>-1532761567</t>
  </si>
  <si>
    <t>55</t>
  </si>
  <si>
    <t>283720008300.S</t>
  </si>
  <si>
    <t>Doska EPS hr. 150 mm, pevnosť v tlaku 100 kPa, na zateplenie podláh a plochých striech</t>
  </si>
  <si>
    <t>-1880437324</t>
  </si>
  <si>
    <t>405,5*1,02 'Prepočítané koeficientom množstva</t>
  </si>
  <si>
    <t>56</t>
  </si>
  <si>
    <t>998713101.S</t>
  </si>
  <si>
    <t>Presun hmôt pre izolácie tepelné v objektoch výšky do 6 m</t>
  </si>
  <si>
    <t>-601262219</t>
  </si>
  <si>
    <t>764</t>
  </si>
  <si>
    <t>Konštrukcie klampiarske</t>
  </si>
  <si>
    <t>57</t>
  </si>
  <si>
    <t>764312822.S</t>
  </si>
  <si>
    <t>Demontáž krytiny hladkej strešnej z tabúľ 2000 x 670 mm, do 30st.,  -0,00751t</t>
  </si>
  <si>
    <t>-1480427470</t>
  </si>
  <si>
    <t>58</t>
  </si>
  <si>
    <t>764313221.S</t>
  </si>
  <si>
    <t>Krytiny hladké z pozinkovaného farbeného PZf plechu, z tabúľ 2000x670 mm, sklon do 30°</t>
  </si>
  <si>
    <t>-1509048224</t>
  </si>
  <si>
    <t>strieška vetracích komínov</t>
  </si>
  <si>
    <t>2*1,5*2</t>
  </si>
  <si>
    <t>59</t>
  </si>
  <si>
    <t>764333430.S</t>
  </si>
  <si>
    <t>Lemovanie z pozinkovaného farbeného PZf plechu, múrov na plochých strechách r.š. 330 mm</t>
  </si>
  <si>
    <t>-1569566382</t>
  </si>
  <si>
    <t>60</t>
  </si>
  <si>
    <t>764334850.S</t>
  </si>
  <si>
    <t>Demontáž lemovania múrov na plochých strechách vrátane krycieho plechu nadmúroviek rš 500 mm,  -0,00320t</t>
  </si>
  <si>
    <t>1530622755</t>
  </si>
  <si>
    <t>oplechovanie atiky</t>
  </si>
  <si>
    <t>10,02*2+37,015-1,8*2</t>
  </si>
  <si>
    <t>61</t>
  </si>
  <si>
    <t>764351810.S</t>
  </si>
  <si>
    <t>Demontáž žľabov pododkvap. štvorhranných rovných, oblúkových, do 30° rš 250 a 330 mm,  -0,00347t</t>
  </si>
  <si>
    <t>-894682141</t>
  </si>
  <si>
    <t>62</t>
  </si>
  <si>
    <t>764352425.S</t>
  </si>
  <si>
    <t>Žľaby z pozinkovaného farbeného PZf plechu, pododkvapové polkruhové r.š. 280 mm</t>
  </si>
  <si>
    <t>-244422936</t>
  </si>
  <si>
    <t>63</t>
  </si>
  <si>
    <t>764454454.S</t>
  </si>
  <si>
    <t>Zvodové rúry z pozinkovaného farbeného PZf plechu, kruhové priemer 120 mm</t>
  </si>
  <si>
    <t>986227306</t>
  </si>
  <si>
    <t>3*5</t>
  </si>
  <si>
    <t>64</t>
  </si>
  <si>
    <t>764454802.S</t>
  </si>
  <si>
    <t>Demontáž odpadových rúr kruhových, s priemerom 120 mm,  -0,00285t</t>
  </si>
  <si>
    <t>1171651200</t>
  </si>
  <si>
    <t>3*4,5</t>
  </si>
  <si>
    <t>65</t>
  </si>
  <si>
    <t>998764101.S</t>
  </si>
  <si>
    <t>Presun hmôt pre konštrukcie klampiarske v objektoch výšky do 6 m</t>
  </si>
  <si>
    <t>1110932281</t>
  </si>
  <si>
    <t>HZS</t>
  </si>
  <si>
    <t>Hodinové zúčtovacie sadzby</t>
  </si>
  <si>
    <t>66</t>
  </si>
  <si>
    <t>HZS000111.S</t>
  </si>
  <si>
    <t>Stavebno montážne práce menej náročne, pomocné alebo manipulačné (Tr. 1) v rozsahu viac ako 8 hodín</t>
  </si>
  <si>
    <t>hod</t>
  </si>
  <si>
    <t>512</t>
  </si>
  <si>
    <t>472311418</t>
  </si>
  <si>
    <t>demontáž a spätná prvkov fasády: prístrešky nad bránami a pod.</t>
  </si>
  <si>
    <t>02 - Elektroinštalácie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</si>
  <si>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</si>
  <si>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</si>
  <si>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</si>
  <si>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</si>
  <si>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 xml:space="preserve">    95-M - Revízie</t>
  </si>
  <si>
    <t>VRN - Vedľajšie rozpočtové náklady</t>
  </si>
  <si>
    <t>Práce a dodávky M</t>
  </si>
  <si>
    <t>21-M</t>
  </si>
  <si>
    <t>Elektromontáže</t>
  </si>
  <si>
    <t>210010354.S</t>
  </si>
  <si>
    <t>Krabica pancierová z PVC 72x72 mm, IP 40 vrátane ukončenia káblov a zapojenia vodičov</t>
  </si>
  <si>
    <t>1363297992</t>
  </si>
  <si>
    <t>345410014870.S</t>
  </si>
  <si>
    <t>Krabica 8106 s priechodkami G - 49, z PVC</t>
  </si>
  <si>
    <t>128</t>
  </si>
  <si>
    <t>-1746401741</t>
  </si>
  <si>
    <t>210010551.S</t>
  </si>
  <si>
    <t>Rúrka ohybná elektroinštalačná bezhalogenová a UV stabilná typ 2320, uložená pevne</t>
  </si>
  <si>
    <t>-1733113772</t>
  </si>
  <si>
    <t>345710008360.S</t>
  </si>
  <si>
    <t>Rúrka ohybná 2320 s nízkou mechanickou odolnosťou z PE, UV stabilná bezhalogénová, D 20 mm</t>
  </si>
  <si>
    <t>-1175830625</t>
  </si>
  <si>
    <t>345710019320.S</t>
  </si>
  <si>
    <t>Spojka 0220 z PC-ABS pre bezhalogénové elektroinštal. rúrky, D 20 mm</t>
  </si>
  <si>
    <t>-2027565616</t>
  </si>
  <si>
    <t>210010552.S</t>
  </si>
  <si>
    <t>Rúrka ohybná elektroinštalačná bezhalogenová a UV stabilná typ 2325, uložená pevne</t>
  </si>
  <si>
    <t>1496546916</t>
  </si>
  <si>
    <t>345710005465.S</t>
  </si>
  <si>
    <t>Rúrka ohybná 2325 s nízkou mechanickou odolnosťou z PE, UV stabilná bezhalogénová, D 25 mm</t>
  </si>
  <si>
    <t>1495268804</t>
  </si>
  <si>
    <t>345710019330.S</t>
  </si>
  <si>
    <t>Spojka 0225 z PC-ABS pre bezhalogénové elektroinštal. rúrky, D 25 mm</t>
  </si>
  <si>
    <t>929812616</t>
  </si>
  <si>
    <t>210010553.S</t>
  </si>
  <si>
    <t>Rúrka ohybná elektroinštalačná bezhalogenová a UV stabilná typ 2332, uložená pevne</t>
  </si>
  <si>
    <t>605489577</t>
  </si>
  <si>
    <t>345710008385.S</t>
  </si>
  <si>
    <t>Rúrka ohybná 2332 s nízkou mechanickou odolnosťou z PE, UV stabilná bezhalogénová, D 32 mm</t>
  </si>
  <si>
    <t>-1014694515</t>
  </si>
  <si>
    <t>345710019340.S</t>
  </si>
  <si>
    <t>Spojka 0232 z PC-ABS pre bezhalogénové elektroinštal. rúrky, D 32 mm</t>
  </si>
  <si>
    <t>647629556</t>
  </si>
  <si>
    <t>210110001.S</t>
  </si>
  <si>
    <t>Jednopólový spínač - radenie 1, nástenný IP 44, vrátane zapojenia</t>
  </si>
  <si>
    <t>1091982113</t>
  </si>
  <si>
    <t>345340003000.S</t>
  </si>
  <si>
    <t>Spínač jednopólový nástenný IP 44</t>
  </si>
  <si>
    <t>987025896</t>
  </si>
  <si>
    <t>210110008.S</t>
  </si>
  <si>
    <t>Dvojitý striedavý prepínač - radenie 6+6, nástenný IP 44, vrátane zapojenia</t>
  </si>
  <si>
    <t>-971169997</t>
  </si>
  <si>
    <t>345330002910.S</t>
  </si>
  <si>
    <t>Prepínač dvojitý striedavý nástenný, radenie 6+6, IP44</t>
  </si>
  <si>
    <t>1680500942</t>
  </si>
  <si>
    <t>210111031.S</t>
  </si>
  <si>
    <t>Zásuvka na povrchovú montáž IP 44, 250V / 16A, vrátane zapojenia 2P + PE</t>
  </si>
  <si>
    <t>-1466164295</t>
  </si>
  <si>
    <t>345510001210.S</t>
  </si>
  <si>
    <t>Zásuvka jednonásobná na povrch, radenie 2P+PE, IP 44</t>
  </si>
  <si>
    <t>844340023</t>
  </si>
  <si>
    <t>210193074.S</t>
  </si>
  <si>
    <t>Montáž zásuvkovej rozvodnice s osadením</t>
  </si>
  <si>
    <t>1941990279</t>
  </si>
  <si>
    <t>357150000400</t>
  </si>
  <si>
    <t>Rozvodnica zásuvková ROSx11/x-21, s výzbrojou</t>
  </si>
  <si>
    <t>1058949254</t>
  </si>
  <si>
    <t>210201911.S</t>
  </si>
  <si>
    <t>Montáž svietidla interiérového na strop do 1,0 kg</t>
  </si>
  <si>
    <t>853701136</t>
  </si>
  <si>
    <t>348110001778100.S</t>
  </si>
  <si>
    <t>Svietidlo núdzové 19lm s vlastným zdrojom 1hod.</t>
  </si>
  <si>
    <t>1487813569</t>
  </si>
  <si>
    <t>210201920.S</t>
  </si>
  <si>
    <t>Montáž svietidla exterierového na stenu do 0,5 kg</t>
  </si>
  <si>
    <t>2031575200</t>
  </si>
  <si>
    <t>348110077848.S</t>
  </si>
  <si>
    <t>Svietidlo LED reflektor max100W</t>
  </si>
  <si>
    <t>243526016</t>
  </si>
  <si>
    <t>210220031.S</t>
  </si>
  <si>
    <t>Ekvipotenciálna svorkovnica EPS 2 v krabici KO 125 E</t>
  </si>
  <si>
    <t>1918029811</t>
  </si>
  <si>
    <t>345410000400.S</t>
  </si>
  <si>
    <t>Krabica odbočná z PVC s viečkom pod omietku KO 125 E</t>
  </si>
  <si>
    <t>1596483532</t>
  </si>
  <si>
    <t>345610005100.S</t>
  </si>
  <si>
    <t>Svorkovnica ekvipotencionálna EPS 2, z PP</t>
  </si>
  <si>
    <t>598612744</t>
  </si>
  <si>
    <t>210220050.S</t>
  </si>
  <si>
    <t>Označenie zvodov číselnými štítkami</t>
  </si>
  <si>
    <t>35106424</t>
  </si>
  <si>
    <t>354410064600.S</t>
  </si>
  <si>
    <t>Štítok orientačný nerezový zemniaci na zvody</t>
  </si>
  <si>
    <t>-406782178</t>
  </si>
  <si>
    <t>210220204.S</t>
  </si>
  <si>
    <t>Zachytávacia tyč na podstavec</t>
  </si>
  <si>
    <t>386984311</t>
  </si>
  <si>
    <t>354410023200.S</t>
  </si>
  <si>
    <t>Tyč zachytávacia na podstavec</t>
  </si>
  <si>
    <t>1756900282</t>
  </si>
  <si>
    <t>210220210.S</t>
  </si>
  <si>
    <t>Podstavec betónový k zachytávacej tyči JP</t>
  </si>
  <si>
    <t>-1142945532</t>
  </si>
  <si>
    <t>354410024800.S</t>
  </si>
  <si>
    <t>Podstavec betónový k zachytávacej tyči FeZn označenie JP a OB 350x350</t>
  </si>
  <si>
    <t>621637972</t>
  </si>
  <si>
    <t>354410030650.S</t>
  </si>
  <si>
    <t>Podložka ochranná AlMgSi k betónovému podstavcu, d 330 mm</t>
  </si>
  <si>
    <t>1934733301</t>
  </si>
  <si>
    <t>21022024855.R</t>
  </si>
  <si>
    <t>Zachytávacia tyč JP15 ALMGSI</t>
  </si>
  <si>
    <t>1397475490</t>
  </si>
  <si>
    <t>354410023100.S</t>
  </si>
  <si>
    <t>Tyč zachytávacia na upevnenie do muriva označenie JP 15</t>
  </si>
  <si>
    <t>-243632452</t>
  </si>
  <si>
    <t>210220800.S</t>
  </si>
  <si>
    <t>Uzemňovacie vedenie na povrchu AlMgSi drôt zvodový Ø 8-10 mm</t>
  </si>
  <si>
    <t>-116680981</t>
  </si>
  <si>
    <t>354410064200.S</t>
  </si>
  <si>
    <t>Drôt bleskozvodový zliatina AlMgSi, d 8 mm, Al</t>
  </si>
  <si>
    <t>kg</t>
  </si>
  <si>
    <t>11146951</t>
  </si>
  <si>
    <t>210220810.S</t>
  </si>
  <si>
    <t>Podpery vedenia zliatina AlMgSi na plochú strechu PV21</t>
  </si>
  <si>
    <t>-2050293717</t>
  </si>
  <si>
    <t>354410034900.S</t>
  </si>
  <si>
    <t>Podložka plastová k podpere vedenia FeZn označenie podložka k PV 21</t>
  </si>
  <si>
    <t>714079327</t>
  </si>
  <si>
    <t>354410035000.S</t>
  </si>
  <si>
    <t>Podpera vedenia FeZn na ploché strechy označenie PV 21 plast</t>
  </si>
  <si>
    <t>1821348275</t>
  </si>
  <si>
    <t>210222020.S</t>
  </si>
  <si>
    <t>Uzemňovacie vedenie v zemi FeZn do 120 mm2 vrátane izolácie spojov, pre vonkajšie práce</t>
  </si>
  <si>
    <t>-136246169</t>
  </si>
  <si>
    <t>354410058800.S</t>
  </si>
  <si>
    <t>Pásovina uzemňovacia FeZn 30 x 4 mm</t>
  </si>
  <si>
    <t>-2102164517</t>
  </si>
  <si>
    <t>210222021.S</t>
  </si>
  <si>
    <t>Uzemňovacie vedenie v zemi FeZn vrátane izolácie spojov d 10 mm, pre vonkajšie práce</t>
  </si>
  <si>
    <t>442236633</t>
  </si>
  <si>
    <t>354410054800.S</t>
  </si>
  <si>
    <t>Drôt bleskozvodový FeZn, d 10 mm</t>
  </si>
  <si>
    <t>-1620580741</t>
  </si>
  <si>
    <t>24*0,625 "Prepočítané koeficientom množstva</t>
  </si>
  <si>
    <t>210222107.S</t>
  </si>
  <si>
    <t>Podpery vedenia FeZn PV17 na zateplené fasády, pre vonkajšie práce</t>
  </si>
  <si>
    <t>-795622606</t>
  </si>
  <si>
    <t>311310008520.S</t>
  </si>
  <si>
    <t>Hmoždinka 12x160 rámová KPR</t>
  </si>
  <si>
    <t>1380076832</t>
  </si>
  <si>
    <t>354410034000.S</t>
  </si>
  <si>
    <t>Podpera vedenia FeZn na zateplené fasády označenie PV 17-1</t>
  </si>
  <si>
    <t>1222436841</t>
  </si>
  <si>
    <t>210222240.S</t>
  </si>
  <si>
    <t>Svorka FeZn k zachytávacej, uzemňovacej tyči SJ, pre vonkajšie práce</t>
  </si>
  <si>
    <t>724576552</t>
  </si>
  <si>
    <t>354410001700.S</t>
  </si>
  <si>
    <t>Svorka FeZn k uzemňovacej tyči označenie SJ 02</t>
  </si>
  <si>
    <t>-126976145</t>
  </si>
  <si>
    <t>210222243.S</t>
  </si>
  <si>
    <t>Svorka FeZn spojovacia SS, pre vonkajšie práce</t>
  </si>
  <si>
    <t>132365653</t>
  </si>
  <si>
    <t>354410003400.S</t>
  </si>
  <si>
    <t>Svorka FeZn spojovacia označenie SS 2 skrutky s príložkou</t>
  </si>
  <si>
    <t>-1479336577</t>
  </si>
  <si>
    <t>210222260.R1</t>
  </si>
  <si>
    <t>Zavádzacia tyč DEHN 1500mm, pre vonkajšie práce</t>
  </si>
  <si>
    <t>2012093720</t>
  </si>
  <si>
    <t>354410053300.S</t>
  </si>
  <si>
    <t>Zavádzacia tyč DEHN 1500mm D16 FeZN + svorka</t>
  </si>
  <si>
    <t>705039449</t>
  </si>
  <si>
    <t>210222261.S</t>
  </si>
  <si>
    <t>Držiak zavádzacej tyče do muriva DEHN, pre vonkajšie práce</t>
  </si>
  <si>
    <t>175760689</t>
  </si>
  <si>
    <t>354410053600.S</t>
  </si>
  <si>
    <t>Držiak zavádzacej tyče DEHNhold D16 x20mm</t>
  </si>
  <si>
    <t>-1933174992</t>
  </si>
  <si>
    <t>210222280.S</t>
  </si>
  <si>
    <t>Uzemňovacia tyč FeZn ZT, pre vonkajšie práce</t>
  </si>
  <si>
    <t>1777565586</t>
  </si>
  <si>
    <t>354410055700.S</t>
  </si>
  <si>
    <t>Tyč uzemňovacia FeZn označenie ZT 2 m</t>
  </si>
  <si>
    <t>1883620920</t>
  </si>
  <si>
    <t>210800186.S</t>
  </si>
  <si>
    <t>Kábel medený uložený v rúrke CYKY 450/750 V 3x1,5</t>
  </si>
  <si>
    <t>1650262835</t>
  </si>
  <si>
    <t>341110000700.S</t>
  </si>
  <si>
    <t>Kábel medený CYKY 3x1,5 mm2</t>
  </si>
  <si>
    <t>1439823030</t>
  </si>
  <si>
    <t>2026792801</t>
  </si>
  <si>
    <t>397877648</t>
  </si>
  <si>
    <t>210800187.S</t>
  </si>
  <si>
    <t>Kábel medený uložený v rúrke CYKY 450/750 V 3x2,5</t>
  </si>
  <si>
    <t>401699744</t>
  </si>
  <si>
    <t>341110000800.S</t>
  </si>
  <si>
    <t>Kábel medený CYKY 3x2,5 mm2</t>
  </si>
  <si>
    <t>425075186</t>
  </si>
  <si>
    <t>210800198.S</t>
  </si>
  <si>
    <t>Kábel medený uložený v rúrke CYKY 450/750 V 5x1,5</t>
  </si>
  <si>
    <t>313783863</t>
  </si>
  <si>
    <t>341110001900.S</t>
  </si>
  <si>
    <t>Kábel medený CYKY 5x1,5 mm2</t>
  </si>
  <si>
    <t>-208392038</t>
  </si>
  <si>
    <t>210800200.S</t>
  </si>
  <si>
    <t>Kábel medený uložený v rúrke CYKY 450/750 V 5x4</t>
  </si>
  <si>
    <t>-210701184</t>
  </si>
  <si>
    <t>67</t>
  </si>
  <si>
    <t>341110002100.S</t>
  </si>
  <si>
    <t>Kábel medený CYKY 5x4 mm2</t>
  </si>
  <si>
    <t>1505043190</t>
  </si>
  <si>
    <t>68</t>
  </si>
  <si>
    <t>210800236.S</t>
  </si>
  <si>
    <t>Kábel medený uložený pod omietkou CYKY  450/750 V  4x10mm2</t>
  </si>
  <si>
    <t>1648376073</t>
  </si>
  <si>
    <t>69</t>
  </si>
  <si>
    <t>341110001700.S</t>
  </si>
  <si>
    <t>Kábel medený CYKY 4x10 mm2</t>
  </si>
  <si>
    <t>87587396</t>
  </si>
  <si>
    <t>70</t>
  </si>
  <si>
    <t>210800613.S</t>
  </si>
  <si>
    <t>Vodič medený uložený voľne H07V-K (CYA)  450/750 V 6</t>
  </si>
  <si>
    <t>1666306912</t>
  </si>
  <si>
    <t>71</t>
  </si>
  <si>
    <t>341310009100.S</t>
  </si>
  <si>
    <t>Vodič medený flexibilný H07V-K 6 mm2</t>
  </si>
  <si>
    <t>274053293</t>
  </si>
  <si>
    <t>72</t>
  </si>
  <si>
    <t>210800615.S</t>
  </si>
  <si>
    <t>Vodič medený uložený voľne H07V-K (CYA)  450/750 V 16</t>
  </si>
  <si>
    <t>-1388366739</t>
  </si>
  <si>
    <t>73</t>
  </si>
  <si>
    <t>341310009300.S</t>
  </si>
  <si>
    <t>Vodič medený flexibilný H07V-K 16 mm2</t>
  </si>
  <si>
    <t>-82834722</t>
  </si>
  <si>
    <t>74</t>
  </si>
  <si>
    <t>210967222.S</t>
  </si>
  <si>
    <t>Demontáž - jestvujúcej elektroinštalácia komplet</t>
  </si>
  <si>
    <t>-975246625</t>
  </si>
  <si>
    <t>75</t>
  </si>
  <si>
    <t>5552631.S</t>
  </si>
  <si>
    <t>Osadenie a zapojenia rozvádzača RH</t>
  </si>
  <si>
    <t>-363407657</t>
  </si>
  <si>
    <t>76</t>
  </si>
  <si>
    <t>357110010000.S</t>
  </si>
  <si>
    <t>Rozvádzač + výzbroj - RH - podľa schémy zapojenia</t>
  </si>
  <si>
    <t>533905671</t>
  </si>
  <si>
    <t>22-M</t>
  </si>
  <si>
    <t>Montáže oznamovacích a zabezpečovacích zariadení</t>
  </si>
  <si>
    <t>77</t>
  </si>
  <si>
    <t>220260724</t>
  </si>
  <si>
    <t>Žľab káblový MARS 250x50, s montážou ,uzavretie veka</t>
  </si>
  <si>
    <t>282252851</t>
  </si>
  <si>
    <t>78</t>
  </si>
  <si>
    <t>345750008900</t>
  </si>
  <si>
    <t>Žlab káblový MARS 250x50 mm, vrátane držiakov a uchytenia</t>
  </si>
  <si>
    <t>436962728</t>
  </si>
  <si>
    <t>79</t>
  </si>
  <si>
    <t>220511034.S</t>
  </si>
  <si>
    <t>Montáž VZT rozvodov vrátane montážneho materiálu a dodávateľskej dokumentácie</t>
  </si>
  <si>
    <t>262144</t>
  </si>
  <si>
    <t>1793945581</t>
  </si>
  <si>
    <t>80</t>
  </si>
  <si>
    <t>341230001400.S</t>
  </si>
  <si>
    <t>Vzduchotechnická jednotka ISK 75 Compact - vrátane montážneho materiálu a dodávateľskej dokumentácie</t>
  </si>
  <si>
    <t>1013177273</t>
  </si>
  <si>
    <t>46-M</t>
  </si>
  <si>
    <t>Zemné práce vykonávané pri externých montážnych prácach</t>
  </si>
  <si>
    <t>81</t>
  </si>
  <si>
    <t>460200163.S</t>
  </si>
  <si>
    <t>Hĺbenie káblovej ryhy ručne 35 cm širokej a 80 cm hlbokej, v zemine triedy 3</t>
  </si>
  <si>
    <t>-66016876</t>
  </si>
  <si>
    <t>82</t>
  </si>
  <si>
    <t>460560163.S</t>
  </si>
  <si>
    <t>Ručný zásyp nezap. káblovej ryhy bez zhutn. zeminy, 35 cm širokej, 80 cm hlbokej v zemine tr. 3</t>
  </si>
  <si>
    <t>926533574</t>
  </si>
  <si>
    <t>83</t>
  </si>
  <si>
    <t>460600001.S</t>
  </si>
  <si>
    <t>Naloženie zeminy, odvoz do 1 km a zloženie na skládke a jazda späť</t>
  </si>
  <si>
    <t>-1793387669</t>
  </si>
  <si>
    <t>84</t>
  </si>
  <si>
    <t>460600002.S</t>
  </si>
  <si>
    <t>Príplatok za odvoz zeminy za každý ďalší km a jazda späť</t>
  </si>
  <si>
    <t>-250748041</t>
  </si>
  <si>
    <t>85</t>
  </si>
  <si>
    <t>460620013.S</t>
  </si>
  <si>
    <t>Proviz. úprava terénu v zemine tr. 3, aby nerovnosti terénu neboli väčšie ako 2 cm od vodor.hladiny</t>
  </si>
  <si>
    <t>1229463266</t>
  </si>
  <si>
    <t>95-M</t>
  </si>
  <si>
    <t>Revízie</t>
  </si>
  <si>
    <t>86</t>
  </si>
  <si>
    <t>950105185.S</t>
  </si>
  <si>
    <t>Revízny technik - odborná prehliadka a odborná skúška EZ (vrátane vystavenia dokumentov)</t>
  </si>
  <si>
    <t>sub</t>
  </si>
  <si>
    <t>745201249</t>
  </si>
  <si>
    <t>VRN</t>
  </si>
  <si>
    <t>Vedľajšie rozpočtové náklady</t>
  </si>
  <si>
    <t>87</t>
  </si>
  <si>
    <t>000400022.S</t>
  </si>
  <si>
    <t>Dokumentácie stavby (projekt DSV, obslužné manuály, certifikáty,..)</t>
  </si>
  <si>
    <t>eur</t>
  </si>
  <si>
    <t>1024</t>
  </si>
  <si>
    <t>-1484270131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</si>
</sst>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4.4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 x14ac:dyDescent="0.2">
      <c r="AR2" s="237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7" t="s">
        <v>6</v>
      </c>
      <c r="BT2" s="17" t="s">
        <v>7</v>
      </c>
    </row>
    <row r="3" spans="1:74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" customHeight="1" x14ac:dyDescent="0.2">
      <c r="B4" s="20"/>
      <c r="D4" s="21" t="s">
        <v>8</v>
      </c>
      <c r="AR4" s="20"/>
      <c r="AS4" s="22" t="s">
        <v>9</v>
      </c>
      <c r="BS4" s="17" t="s">
        <v>10</v>
      </c>
    </row>
    <row r="5" spans="1:74" s="1" customFormat="1" ht="12" customHeight="1" x14ac:dyDescent="0.2">
      <c r="B5" s="20"/>
      <c r="D5" s="23" t="s">
        <v>11</v>
      </c>
      <c r="K5" s="204" t="s">
        <v>12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20"/>
      <c r="BS5" s="17" t="s">
        <v>6</v>
      </c>
    </row>
    <row r="6" spans="1:74" s="1" customFormat="1" ht="36.9" customHeight="1" x14ac:dyDescent="0.2">
      <c r="B6" s="20"/>
      <c r="D6" s="25" t="s">
        <v>13</v>
      </c>
      <c r="K6" s="206" t="s">
        <v>14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20"/>
      <c r="BS6" s="17" t="s">
        <v>6</v>
      </c>
    </row>
    <row r="7" spans="1:74" s="1" customFormat="1" ht="12" customHeight="1" x14ac:dyDescent="0.2">
      <c r="B7" s="20"/>
      <c r="D7" s="26" t="s">
        <v>15</v>
      </c>
      <c r="K7" s="24" t="s">
        <v>1</v>
      </c>
      <c r="AK7" s="26" t="s">
        <v>16</v>
      </c>
      <c r="AN7" s="24" t="s">
        <v>1</v>
      </c>
      <c r="AR7" s="20"/>
      <c r="BS7" s="17" t="s">
        <v>6</v>
      </c>
    </row>
    <row r="8" spans="1:74" s="1" customFormat="1" ht="12" customHeight="1" x14ac:dyDescent="0.2">
      <c r="B8" s="20"/>
      <c r="D8" s="26" t="s">
        <v>17</v>
      </c>
      <c r="K8" s="24" t="s">
        <v>18</v>
      </c>
      <c r="AK8" s="26" t="s">
        <v>19</v>
      </c>
      <c r="AN8" s="24" t="s">
        <v>20</v>
      </c>
      <c r="AR8" s="20"/>
      <c r="BS8" s="17" t="s">
        <v>6</v>
      </c>
    </row>
    <row r="9" spans="1:74" s="1" customFormat="1" ht="14.4" customHeight="1" x14ac:dyDescent="0.2">
      <c r="B9" s="20"/>
      <c r="AR9" s="20"/>
      <c r="BS9" s="17" t="s">
        <v>6</v>
      </c>
    </row>
    <row r="10" spans="1:74" s="1" customFormat="1" ht="12" customHeight="1" x14ac:dyDescent="0.2">
      <c r="B10" s="20"/>
      <c r="D10" s="26" t="s">
        <v>21</v>
      </c>
      <c r="AK10" s="26" t="s">
        <v>22</v>
      </c>
      <c r="AN10" s="24" t="s">
        <v>1</v>
      </c>
      <c r="AR10" s="20"/>
      <c r="BS10" s="17" t="s">
        <v>6</v>
      </c>
    </row>
    <row r="11" spans="1:74" s="1" customFormat="1" ht="18.45" customHeight="1" x14ac:dyDescent="0.2">
      <c r="B11" s="20"/>
      <c r="E11" s="24" t="s">
        <v>23</v>
      </c>
      <c r="AK11" s="26" t="s">
        <v>24</v>
      </c>
      <c r="AN11" s="24" t="s">
        <v>1</v>
      </c>
      <c r="AR11" s="20"/>
      <c r="BS11" s="17" t="s">
        <v>6</v>
      </c>
    </row>
    <row r="12" spans="1:74" s="1" customFormat="1" ht="6.9" customHeight="1" x14ac:dyDescent="0.2">
      <c r="B12" s="20"/>
      <c r="AR12" s="20"/>
      <c r="BS12" s="17" t="s">
        <v>6</v>
      </c>
    </row>
    <row r="13" spans="1:74" s="1" customFormat="1" ht="12" customHeight="1" x14ac:dyDescent="0.2">
      <c r="B13" s="20"/>
      <c r="D13" s="26" t="s">
        <v>25</v>
      </c>
      <c r="AK13" s="26" t="s">
        <v>22</v>
      </c>
      <c r="AN13" s="24" t="s">
        <v>1</v>
      </c>
      <c r="AR13" s="20"/>
      <c r="BS13" s="17" t="s">
        <v>6</v>
      </c>
    </row>
    <row r="14" spans="1:74" ht="13.2" x14ac:dyDescent="0.2">
      <c r="B14" s="20"/>
      <c r="E14" s="24" t="s">
        <v>26</v>
      </c>
      <c r="AK14" s="26" t="s">
        <v>24</v>
      </c>
      <c r="AN14" s="24" t="s">
        <v>1</v>
      </c>
      <c r="AR14" s="20"/>
      <c r="BS14" s="17" t="s">
        <v>6</v>
      </c>
    </row>
    <row r="15" spans="1:74" s="1" customFormat="1" ht="6.9" customHeight="1" x14ac:dyDescent="0.2">
      <c r="B15" s="20"/>
      <c r="AR15" s="20"/>
      <c r="BS15" s="17" t="s">
        <v>3</v>
      </c>
    </row>
    <row r="16" spans="1:74" s="1" customFormat="1" ht="12" customHeight="1" x14ac:dyDescent="0.2">
      <c r="B16" s="20"/>
      <c r="D16" s="26" t="s">
        <v>27</v>
      </c>
      <c r="AK16" s="26" t="s">
        <v>22</v>
      </c>
      <c r="AN16" s="24" t="s">
        <v>1</v>
      </c>
      <c r="AR16" s="20"/>
      <c r="BS16" s="17" t="s">
        <v>3</v>
      </c>
    </row>
    <row r="17" spans="1:71" s="1" customFormat="1" ht="18.45" customHeight="1" x14ac:dyDescent="0.2">
      <c r="B17" s="20"/>
      <c r="E17" s="24" t="s">
        <v>28</v>
      </c>
      <c r="AK17" s="26" t="s">
        <v>24</v>
      </c>
      <c r="AN17" s="24" t="s">
        <v>1</v>
      </c>
      <c r="AR17" s="20"/>
      <c r="BS17" s="17" t="s">
        <v>29</v>
      </c>
    </row>
    <row r="18" spans="1:71" s="1" customFormat="1" ht="6.9" customHeight="1" x14ac:dyDescent="0.2">
      <c r="B18" s="20"/>
      <c r="AR18" s="20"/>
      <c r="BS18" s="17" t="s">
        <v>6</v>
      </c>
    </row>
    <row r="19" spans="1:71" s="1" customFormat="1" ht="12" customHeight="1" x14ac:dyDescent="0.2">
      <c r="B19" s="20"/>
      <c r="D19" s="26" t="s">
        <v>30</v>
      </c>
      <c r="AK19" s="26" t="s">
        <v>22</v>
      </c>
      <c r="AN19" s="24" t="s">
        <v>1</v>
      </c>
      <c r="AR19" s="20"/>
      <c r="BS19" s="17" t="s">
        <v>6</v>
      </c>
    </row>
    <row r="20" spans="1:71" s="1" customFormat="1" ht="18.45" customHeight="1" x14ac:dyDescent="0.2">
      <c r="B20" s="20"/>
      <c r="E20" s="24" t="s">
        <v>31</v>
      </c>
      <c r="AK20" s="26" t="s">
        <v>24</v>
      </c>
      <c r="AN20" s="24" t="s">
        <v>1</v>
      </c>
      <c r="AR20" s="20"/>
      <c r="BS20" s="17" t="s">
        <v>29</v>
      </c>
    </row>
    <row r="21" spans="1:71" s="1" customFormat="1" ht="6.9" customHeight="1" x14ac:dyDescent="0.2">
      <c r="B21" s="20"/>
      <c r="AR21" s="20"/>
    </row>
    <row r="22" spans="1:71" s="1" customFormat="1" ht="12" customHeight="1" x14ac:dyDescent="0.2">
      <c r="B22" s="20"/>
      <c r="D22" s="26" t="s">
        <v>32</v>
      </c>
      <c r="AR22" s="20"/>
    </row>
    <row r="23" spans="1:71" s="1" customFormat="1" ht="16.5" customHeight="1" x14ac:dyDescent="0.2">
      <c r="B23" s="20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20"/>
    </row>
    <row r="24" spans="1:71" s="1" customFormat="1" ht="6.9" customHeight="1" x14ac:dyDescent="0.2">
      <c r="B24" s="20"/>
      <c r="AR24" s="20"/>
    </row>
    <row r="25" spans="1:71" s="1" customFormat="1" ht="6.9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5" customHeight="1" x14ac:dyDescent="0.2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8">
        <f>ROUND(AG94,2)</f>
        <v>0</v>
      </c>
      <c r="AL26" s="209"/>
      <c r="AM26" s="209"/>
      <c r="AN26" s="209"/>
      <c r="AO26" s="209"/>
      <c r="AP26" s="29"/>
      <c r="AQ26" s="29"/>
      <c r="AR26" s="30"/>
      <c r="BE26" s="29"/>
    </row>
    <row r="27" spans="1:71" s="2" customFormat="1" ht="6.9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3.2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0" t="s">
        <v>34</v>
      </c>
      <c r="M28" s="210"/>
      <c r="N28" s="210"/>
      <c r="O28" s="210"/>
      <c r="P28" s="210"/>
      <c r="Q28" s="29"/>
      <c r="R28" s="29"/>
      <c r="S28" s="29"/>
      <c r="T28" s="29"/>
      <c r="U28" s="29"/>
      <c r="V28" s="29"/>
      <c r="W28" s="210" t="s">
        <v>35</v>
      </c>
      <c r="X28" s="210"/>
      <c r="Y28" s="210"/>
      <c r="Z28" s="210"/>
      <c r="AA28" s="210"/>
      <c r="AB28" s="210"/>
      <c r="AC28" s="210"/>
      <c r="AD28" s="210"/>
      <c r="AE28" s="210"/>
      <c r="AF28" s="29"/>
      <c r="AG28" s="29"/>
      <c r="AH28" s="29"/>
      <c r="AI28" s="29"/>
      <c r="AJ28" s="29"/>
      <c r="AK28" s="210" t="s">
        <v>36</v>
      </c>
      <c r="AL28" s="210"/>
      <c r="AM28" s="210"/>
      <c r="AN28" s="210"/>
      <c r="AO28" s="210"/>
      <c r="AP28" s="29"/>
      <c r="AQ28" s="29"/>
      <c r="AR28" s="30"/>
      <c r="BE28" s="29"/>
    </row>
    <row r="29" spans="1:71" s="3" customFormat="1" ht="14.4" customHeight="1" x14ac:dyDescent="0.2">
      <c r="B29" s="34"/>
      <c r="D29" s="26" t="s">
        <v>37</v>
      </c>
      <c r="F29" s="35" t="s">
        <v>38</v>
      </c>
      <c r="L29" s="213">
        <v>0.2</v>
      </c>
      <c r="M29" s="212"/>
      <c r="N29" s="212"/>
      <c r="O29" s="212"/>
      <c r="P29" s="212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ROUND(AV94, 2)</f>
        <v>0</v>
      </c>
      <c r="AL29" s="212"/>
      <c r="AM29" s="212"/>
      <c r="AN29" s="212"/>
      <c r="AO29" s="212"/>
      <c r="AR29" s="34"/>
    </row>
    <row r="30" spans="1:71" s="3" customFormat="1" ht="14.4" customHeight="1" x14ac:dyDescent="0.2">
      <c r="B30" s="34"/>
      <c r="F30" s="35" t="s">
        <v>39</v>
      </c>
      <c r="L30" s="213">
        <v>0.2</v>
      </c>
      <c r="M30" s="212"/>
      <c r="N30" s="212"/>
      <c r="O30" s="212"/>
      <c r="P30" s="212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ROUND(AW94, 2)</f>
        <v>0</v>
      </c>
      <c r="AL30" s="212"/>
      <c r="AM30" s="212"/>
      <c r="AN30" s="212"/>
      <c r="AO30" s="212"/>
      <c r="AR30" s="34"/>
    </row>
    <row r="31" spans="1:71" s="3" customFormat="1" ht="14.4" hidden="1" customHeight="1" x14ac:dyDescent="0.2">
      <c r="B31" s="34"/>
      <c r="F31" s="26" t="s">
        <v>40</v>
      </c>
      <c r="L31" s="213">
        <v>0.2</v>
      </c>
      <c r="M31" s="212"/>
      <c r="N31" s="212"/>
      <c r="O31" s="212"/>
      <c r="P31" s="212"/>
      <c r="W31" s="211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4"/>
    </row>
    <row r="32" spans="1:71" s="3" customFormat="1" ht="14.4" hidden="1" customHeight="1" x14ac:dyDescent="0.2">
      <c r="B32" s="34"/>
      <c r="F32" s="26" t="s">
        <v>41</v>
      </c>
      <c r="L32" s="213">
        <v>0.2</v>
      </c>
      <c r="M32" s="212"/>
      <c r="N32" s="212"/>
      <c r="O32" s="212"/>
      <c r="P32" s="212"/>
      <c r="W32" s="211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4"/>
    </row>
    <row r="33" spans="1:57" s="3" customFormat="1" ht="14.4" hidden="1" customHeight="1" x14ac:dyDescent="0.2">
      <c r="B33" s="34"/>
      <c r="F33" s="35" t="s">
        <v>42</v>
      </c>
      <c r="L33" s="213">
        <v>0</v>
      </c>
      <c r="M33" s="212"/>
      <c r="N33" s="212"/>
      <c r="O33" s="212"/>
      <c r="P33" s="212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4"/>
    </row>
    <row r="34" spans="1:57" s="2" customFormat="1" ht="6.9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5" customHeight="1" x14ac:dyDescent="0.2">
      <c r="A35" s="29"/>
      <c r="B35" s="30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14" t="s">
        <v>45</v>
      </c>
      <c r="Y35" s="215"/>
      <c r="Z35" s="215"/>
      <c r="AA35" s="215"/>
      <c r="AB35" s="215"/>
      <c r="AC35" s="38"/>
      <c r="AD35" s="38"/>
      <c r="AE35" s="38"/>
      <c r="AF35" s="38"/>
      <c r="AG35" s="38"/>
      <c r="AH35" s="38"/>
      <c r="AI35" s="38"/>
      <c r="AJ35" s="38"/>
      <c r="AK35" s="216">
        <f>SUM(AK26:AK33)</f>
        <v>0</v>
      </c>
      <c r="AL35" s="215"/>
      <c r="AM35" s="215"/>
      <c r="AN35" s="215"/>
      <c r="AO35" s="217"/>
      <c r="AP35" s="36"/>
      <c r="AQ35" s="36"/>
      <c r="AR35" s="30"/>
      <c r="BE35" s="29"/>
    </row>
    <row r="36" spans="1:57" s="2" customFormat="1" ht="6.9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 x14ac:dyDescent="0.2">
      <c r="B38" s="20"/>
      <c r="AR38" s="20"/>
    </row>
    <row r="39" spans="1:57" s="1" customFormat="1" ht="14.4" customHeight="1" x14ac:dyDescent="0.2">
      <c r="B39" s="20"/>
      <c r="AR39" s="20"/>
    </row>
    <row r="40" spans="1:57" s="1" customFormat="1" ht="14.4" customHeight="1" x14ac:dyDescent="0.2">
      <c r="B40" s="20"/>
      <c r="AR40" s="20"/>
    </row>
    <row r="41" spans="1:57" s="1" customFormat="1" ht="14.4" customHeight="1" x14ac:dyDescent="0.2">
      <c r="B41" s="20"/>
      <c r="AR41" s="20"/>
    </row>
    <row r="42" spans="1:57" s="1" customFormat="1" ht="14.4" customHeight="1" x14ac:dyDescent="0.2">
      <c r="B42" s="20"/>
      <c r="AR42" s="20"/>
    </row>
    <row r="43" spans="1:57" s="1" customFormat="1" ht="14.4" customHeight="1" x14ac:dyDescent="0.2">
      <c r="B43" s="20"/>
      <c r="AR43" s="20"/>
    </row>
    <row r="44" spans="1:57" s="1" customFormat="1" ht="14.4" customHeight="1" x14ac:dyDescent="0.2">
      <c r="B44" s="20"/>
      <c r="AR44" s="20"/>
    </row>
    <row r="45" spans="1:57" s="1" customFormat="1" ht="14.4" customHeight="1" x14ac:dyDescent="0.2">
      <c r="B45" s="20"/>
      <c r="AR45" s="20"/>
    </row>
    <row r="46" spans="1:57" s="1" customFormat="1" ht="14.4" customHeight="1" x14ac:dyDescent="0.2">
      <c r="B46" s="20"/>
      <c r="AR46" s="20"/>
    </row>
    <row r="47" spans="1:57" s="1" customFormat="1" ht="14.4" customHeight="1" x14ac:dyDescent="0.2">
      <c r="B47" s="20"/>
      <c r="AR47" s="20"/>
    </row>
    <row r="48" spans="1:57" s="1" customFormat="1" ht="14.4" customHeight="1" x14ac:dyDescent="0.2">
      <c r="B48" s="20"/>
      <c r="AR48" s="20"/>
    </row>
    <row r="49" spans="1:57" s="2" customFormat="1" ht="14.4" customHeight="1" x14ac:dyDescent="0.2">
      <c r="B49" s="40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40"/>
    </row>
    <row r="50" spans="1:57" ht="10.199999999999999" x14ac:dyDescent="0.2">
      <c r="B50" s="20"/>
      <c r="AR50" s="20"/>
    </row>
    <row r="51" spans="1:57" ht="10.199999999999999" x14ac:dyDescent="0.2">
      <c r="B51" s="20"/>
      <c r="AR51" s="20"/>
    </row>
    <row r="52" spans="1:57" ht="10.199999999999999" x14ac:dyDescent="0.2">
      <c r="B52" s="20"/>
      <c r="AR52" s="20"/>
    </row>
    <row r="53" spans="1:57" ht="10.199999999999999" x14ac:dyDescent="0.2">
      <c r="B53" s="20"/>
      <c r="AR53" s="20"/>
    </row>
    <row r="54" spans="1:57" ht="10.199999999999999" x14ac:dyDescent="0.2">
      <c r="B54" s="20"/>
      <c r="AR54" s="20"/>
    </row>
    <row r="55" spans="1:57" ht="10.199999999999999" x14ac:dyDescent="0.2">
      <c r="B55" s="20"/>
      <c r="AR55" s="20"/>
    </row>
    <row r="56" spans="1:57" ht="10.199999999999999" x14ac:dyDescent="0.2">
      <c r="B56" s="20"/>
      <c r="AR56" s="20"/>
    </row>
    <row r="57" spans="1:57" ht="10.199999999999999" x14ac:dyDescent="0.2">
      <c r="B57" s="20"/>
      <c r="AR57" s="20"/>
    </row>
    <row r="58" spans="1:57" ht="10.199999999999999" x14ac:dyDescent="0.2">
      <c r="B58" s="20"/>
      <c r="AR58" s="20"/>
    </row>
    <row r="59" spans="1:57" ht="10.199999999999999" x14ac:dyDescent="0.2">
      <c r="B59" s="20"/>
      <c r="AR59" s="20"/>
    </row>
    <row r="60" spans="1:57" s="2" customFormat="1" ht="13.2" x14ac:dyDescent="0.2">
      <c r="A60" s="29"/>
      <c r="B60" s="30"/>
      <c r="C60" s="29"/>
      <c r="D60" s="43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48</v>
      </c>
      <c r="AI60" s="32"/>
      <c r="AJ60" s="32"/>
      <c r="AK60" s="32"/>
      <c r="AL60" s="32"/>
      <c r="AM60" s="43" t="s">
        <v>49</v>
      </c>
      <c r="AN60" s="32"/>
      <c r="AO60" s="32"/>
      <c r="AP60" s="29"/>
      <c r="AQ60" s="29"/>
      <c r="AR60" s="30"/>
      <c r="BE60" s="29"/>
    </row>
    <row r="61" spans="1:57" ht="10.199999999999999" x14ac:dyDescent="0.2">
      <c r="B61" s="20"/>
      <c r="AR61" s="20"/>
    </row>
    <row r="62" spans="1:57" ht="10.199999999999999" x14ac:dyDescent="0.2">
      <c r="B62" s="20"/>
      <c r="AR62" s="20"/>
    </row>
    <row r="63" spans="1:57" ht="10.199999999999999" x14ac:dyDescent="0.2">
      <c r="B63" s="20"/>
      <c r="AR63" s="20"/>
    </row>
    <row r="64" spans="1:57" s="2" customFormat="1" ht="13.2" x14ac:dyDescent="0.2">
      <c r="A64" s="29"/>
      <c r="B64" s="30"/>
      <c r="C64" s="29"/>
      <c r="D64" s="41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51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0.199999999999999" x14ac:dyDescent="0.2">
      <c r="B65" s="20"/>
      <c r="AR65" s="20"/>
    </row>
    <row r="66" spans="1:57" ht="10.199999999999999" x14ac:dyDescent="0.2">
      <c r="B66" s="20"/>
      <c r="AR66" s="20"/>
    </row>
    <row r="67" spans="1:57" ht="10.199999999999999" x14ac:dyDescent="0.2">
      <c r="B67" s="20"/>
      <c r="AR67" s="20"/>
    </row>
    <row r="68" spans="1:57" ht="10.199999999999999" x14ac:dyDescent="0.2">
      <c r="B68" s="20"/>
      <c r="AR68" s="20"/>
    </row>
    <row r="69" spans="1:57" ht="10.199999999999999" x14ac:dyDescent="0.2">
      <c r="B69" s="20"/>
      <c r="AR69" s="20"/>
    </row>
    <row r="70" spans="1:57" ht="10.199999999999999" x14ac:dyDescent="0.2">
      <c r="B70" s="20"/>
      <c r="AR70" s="20"/>
    </row>
    <row r="71" spans="1:57" ht="10.199999999999999" x14ac:dyDescent="0.2">
      <c r="B71" s="20"/>
      <c r="AR71" s="20"/>
    </row>
    <row r="72" spans="1:57" ht="10.199999999999999" x14ac:dyDescent="0.2">
      <c r="B72" s="20"/>
      <c r="AR72" s="20"/>
    </row>
    <row r="73" spans="1:57" ht="10.199999999999999" x14ac:dyDescent="0.2">
      <c r="B73" s="20"/>
      <c r="AR73" s="20"/>
    </row>
    <row r="74" spans="1:57" ht="10.199999999999999" x14ac:dyDescent="0.2">
      <c r="B74" s="20"/>
      <c r="AR74" s="20"/>
    </row>
    <row r="75" spans="1:57" s="2" customFormat="1" ht="13.2" x14ac:dyDescent="0.2">
      <c r="A75" s="29"/>
      <c r="B75" s="30"/>
      <c r="C75" s="29"/>
      <c r="D75" s="43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48</v>
      </c>
      <c r="AI75" s="32"/>
      <c r="AJ75" s="32"/>
      <c r="AK75" s="32"/>
      <c r="AL75" s="32"/>
      <c r="AM75" s="43" t="s">
        <v>49</v>
      </c>
      <c r="AN75" s="32"/>
      <c r="AO75" s="32"/>
      <c r="AP75" s="29"/>
      <c r="AQ75" s="29"/>
      <c r="AR75" s="30"/>
      <c r="BE75" s="29"/>
    </row>
    <row r="76" spans="1:57" s="2" customFormat="1" ht="10.199999999999999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 x14ac:dyDescent="0.2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" customHeight="1" x14ac:dyDescent="0.2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" customHeight="1" x14ac:dyDescent="0.2">
      <c r="A82" s="29"/>
      <c r="B82" s="30"/>
      <c r="C82" s="21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9"/>
      <c r="C84" s="26" t="s">
        <v>11</v>
      </c>
      <c r="L84" s="4" t="str">
        <f>K5</f>
        <v>2022-047</v>
      </c>
      <c r="AR84" s="49"/>
    </row>
    <row r="85" spans="1:91" s="5" customFormat="1" ht="36.9" customHeight="1" x14ac:dyDescent="0.2">
      <c r="B85" s="50"/>
      <c r="C85" s="51" t="s">
        <v>13</v>
      </c>
      <c r="L85" s="218" t="str">
        <f>K6</f>
        <v>Skladová hala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R85" s="50"/>
    </row>
    <row r="86" spans="1:91" s="2" customFormat="1" ht="6.9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6" t="s">
        <v>17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Popudinské Močidľany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19</v>
      </c>
      <c r="AJ87" s="29"/>
      <c r="AK87" s="29"/>
      <c r="AL87" s="29"/>
      <c r="AM87" s="220" t="str">
        <f>IF(AN8= "","",AN8)</f>
        <v>26. 5. 2022</v>
      </c>
      <c r="AN87" s="220"/>
      <c r="AO87" s="29"/>
      <c r="AP87" s="29"/>
      <c r="AQ87" s="29"/>
      <c r="AR87" s="30"/>
      <c r="BE87" s="29"/>
    </row>
    <row r="88" spans="1:91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25.65" customHeight="1" x14ac:dyDescent="0.2">
      <c r="A89" s="29"/>
      <c r="B89" s="30"/>
      <c r="C89" s="26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Gergel s.r.o., Prietržka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27</v>
      </c>
      <c r="AJ89" s="29"/>
      <c r="AK89" s="29"/>
      <c r="AL89" s="29"/>
      <c r="AM89" s="221" t="str">
        <f>IF(E17="","",E17)</f>
        <v>ATELIÉR BUDO s.r.o., Trnovec</v>
      </c>
      <c r="AN89" s="222"/>
      <c r="AO89" s="222"/>
      <c r="AP89" s="222"/>
      <c r="AQ89" s="29"/>
      <c r="AR89" s="30"/>
      <c r="AS89" s="223" t="s">
        <v>53</v>
      </c>
      <c r="AT89" s="22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15" customHeight="1" x14ac:dyDescent="0.2">
      <c r="A90" s="29"/>
      <c r="B90" s="30"/>
      <c r="C90" s="26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30</v>
      </c>
      <c r="AJ90" s="29"/>
      <c r="AK90" s="29"/>
      <c r="AL90" s="29"/>
      <c r="AM90" s="221" t="str">
        <f>IF(E20="","",E20)</f>
        <v>Ing. Miroslava Bederková</v>
      </c>
      <c r="AN90" s="222"/>
      <c r="AO90" s="222"/>
      <c r="AP90" s="222"/>
      <c r="AQ90" s="29"/>
      <c r="AR90" s="30"/>
      <c r="AS90" s="225"/>
      <c r="AT90" s="22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8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5"/>
      <c r="AT91" s="22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 x14ac:dyDescent="0.2">
      <c r="A92" s="29"/>
      <c r="B92" s="30"/>
      <c r="C92" s="227" t="s">
        <v>54</v>
      </c>
      <c r="D92" s="228"/>
      <c r="E92" s="228"/>
      <c r="F92" s="228"/>
      <c r="G92" s="228"/>
      <c r="H92" s="58"/>
      <c r="I92" s="229" t="s">
        <v>55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56</v>
      </c>
      <c r="AH92" s="228"/>
      <c r="AI92" s="228"/>
      <c r="AJ92" s="228"/>
      <c r="AK92" s="228"/>
      <c r="AL92" s="228"/>
      <c r="AM92" s="228"/>
      <c r="AN92" s="229" t="s">
        <v>57</v>
      </c>
      <c r="AO92" s="228"/>
      <c r="AP92" s="231"/>
      <c r="AQ92" s="59" t="s">
        <v>58</v>
      </c>
      <c r="AR92" s="30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29"/>
    </row>
    <row r="93" spans="1:91" s="2" customFormat="1" ht="10.8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" customHeight="1" x14ac:dyDescent="0.2">
      <c r="B94" s="66"/>
      <c r="C94" s="67" t="s">
        <v>71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35">
        <f>ROUND(SUM(AG95:AG96),2)</f>
        <v>0</v>
      </c>
      <c r="AH94" s="235"/>
      <c r="AI94" s="235"/>
      <c r="AJ94" s="235"/>
      <c r="AK94" s="235"/>
      <c r="AL94" s="235"/>
      <c r="AM94" s="235"/>
      <c r="AN94" s="236">
        <f>SUM(AG94,AT94)</f>
        <v>0</v>
      </c>
      <c r="AO94" s="236"/>
      <c r="AP94" s="236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>
        <f>ROUND(SUM(AU95:AU96),5)</f>
        <v>1513.9687799999999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72</v>
      </c>
      <c r="BT94" s="75" t="s">
        <v>73</v>
      </c>
      <c r="BU94" s="76" t="s">
        <v>74</v>
      </c>
      <c r="BV94" s="75" t="s">
        <v>75</v>
      </c>
      <c r="BW94" s="75" t="s">
        <v>4</v>
      </c>
      <c r="BX94" s="75" t="s">
        <v>76</v>
      </c>
      <c r="CL94" s="75" t="s">
        <v>1</v>
      </c>
    </row>
    <row r="95" spans="1:91" s="7" customFormat="1" ht="16.5" customHeight="1" x14ac:dyDescent="0.2">
      <c r="A95" s="77" t="s">
        <v>77</v>
      </c>
      <c r="B95" s="78"/>
      <c r="C95" s="79"/>
      <c r="D95" s="234" t="s">
        <v>78</v>
      </c>
      <c r="E95" s="234"/>
      <c r="F95" s="234"/>
      <c r="G95" s="234"/>
      <c r="H95" s="234"/>
      <c r="I95" s="80"/>
      <c r="J95" s="234" t="s">
        <v>79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'01 - Stavebná časť'!J32</f>
        <v>0</v>
      </c>
      <c r="AH95" s="233"/>
      <c r="AI95" s="233"/>
      <c r="AJ95" s="233"/>
      <c r="AK95" s="233"/>
      <c r="AL95" s="233"/>
      <c r="AM95" s="233"/>
      <c r="AN95" s="232">
        <f>SUM(AG95,AT95)</f>
        <v>0</v>
      </c>
      <c r="AO95" s="233"/>
      <c r="AP95" s="233"/>
      <c r="AQ95" s="81" t="s">
        <v>80</v>
      </c>
      <c r="AR95" s="78"/>
      <c r="AS95" s="82">
        <v>0</v>
      </c>
      <c r="AT95" s="83">
        <f>ROUND(SUM(AV95:AW95),2)</f>
        <v>0</v>
      </c>
      <c r="AU95" s="84">
        <f>'01 - Stavebná časť'!P131</f>
        <v>1312.7405343</v>
      </c>
      <c r="AV95" s="83">
        <f>'01 - Stavebná časť'!J35</f>
        <v>0</v>
      </c>
      <c r="AW95" s="83">
        <f>'01 - Stavebná časť'!J36</f>
        <v>0</v>
      </c>
      <c r="AX95" s="83">
        <f>'01 - Stavebná časť'!J37</f>
        <v>0</v>
      </c>
      <c r="AY95" s="83">
        <f>'01 - Stavebná časť'!J38</f>
        <v>0</v>
      </c>
      <c r="AZ95" s="83">
        <f>'01 - Stavebná časť'!F35</f>
        <v>0</v>
      </c>
      <c r="BA95" s="83">
        <f>'01 - Stavebná časť'!F36</f>
        <v>0</v>
      </c>
      <c r="BB95" s="83">
        <f>'01 - Stavebná časť'!F37</f>
        <v>0</v>
      </c>
      <c r="BC95" s="83">
        <f>'01 - Stavebná časť'!F38</f>
        <v>0</v>
      </c>
      <c r="BD95" s="85">
        <f>'01 - Stavebná časť'!F39</f>
        <v>0</v>
      </c>
      <c r="BT95" s="86" t="s">
        <v>81</v>
      </c>
      <c r="BV95" s="86" t="s">
        <v>75</v>
      </c>
      <c r="BW95" s="86" t="s">
        <v>82</v>
      </c>
      <c r="BX95" s="86" t="s">
        <v>4</v>
      </c>
      <c r="CL95" s="86" t="s">
        <v>1</v>
      </c>
      <c r="CM95" s="86" t="s">
        <v>73</v>
      </c>
    </row>
    <row r="96" spans="1:91" s="7" customFormat="1" ht="16.5" customHeight="1" x14ac:dyDescent="0.2">
      <c r="A96" s="77" t="s">
        <v>77</v>
      </c>
      <c r="B96" s="78"/>
      <c r="C96" s="79"/>
      <c r="D96" s="234" t="s">
        <v>83</v>
      </c>
      <c r="E96" s="234"/>
      <c r="F96" s="234"/>
      <c r="G96" s="234"/>
      <c r="H96" s="234"/>
      <c r="I96" s="80"/>
      <c r="J96" s="234" t="s">
        <v>84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2">
        <f>'02 - Elektroinštalácie'!J32</f>
        <v>0</v>
      </c>
      <c r="AH96" s="233"/>
      <c r="AI96" s="233"/>
      <c r="AJ96" s="233"/>
      <c r="AK96" s="233"/>
      <c r="AL96" s="233"/>
      <c r="AM96" s="233"/>
      <c r="AN96" s="232">
        <f>SUM(AG96,AT96)</f>
        <v>0</v>
      </c>
      <c r="AO96" s="233"/>
      <c r="AP96" s="233"/>
      <c r="AQ96" s="81" t="s">
        <v>80</v>
      </c>
      <c r="AR96" s="78"/>
      <c r="AS96" s="87">
        <v>0</v>
      </c>
      <c r="AT96" s="88">
        <f>ROUND(SUM(AV96:AW96),2)</f>
        <v>0</v>
      </c>
      <c r="AU96" s="89">
        <f>'02 - Elektroinštalácie'!P126</f>
        <v>201.22825000000003</v>
      </c>
      <c r="AV96" s="88">
        <f>'02 - Elektroinštalácie'!J35</f>
        <v>0</v>
      </c>
      <c r="AW96" s="88">
        <f>'02 - Elektroinštalácie'!J36</f>
        <v>0</v>
      </c>
      <c r="AX96" s="88">
        <f>'02 - Elektroinštalácie'!J37</f>
        <v>0</v>
      </c>
      <c r="AY96" s="88">
        <f>'02 - Elektroinštalácie'!J38</f>
        <v>0</v>
      </c>
      <c r="AZ96" s="88">
        <f>'02 - Elektroinštalácie'!F35</f>
        <v>0</v>
      </c>
      <c r="BA96" s="88">
        <f>'02 - Elektroinštalácie'!F36</f>
        <v>0</v>
      </c>
      <c r="BB96" s="88">
        <f>'02 - Elektroinštalácie'!F37</f>
        <v>0</v>
      </c>
      <c r="BC96" s="88">
        <f>'02 - Elektroinštalácie'!F38</f>
        <v>0</v>
      </c>
      <c r="BD96" s="90">
        <f>'02 - Elektroinštalácie'!F39</f>
        <v>0</v>
      </c>
      <c r="BT96" s="86" t="s">
        <v>81</v>
      </c>
      <c r="BV96" s="86" t="s">
        <v>75</v>
      </c>
      <c r="BW96" s="86" t="s">
        <v>85</v>
      </c>
      <c r="BX96" s="86" t="s">
        <v>4</v>
      </c>
      <c r="CL96" s="86" t="s">
        <v>1</v>
      </c>
      <c r="CM96" s="86" t="s">
        <v>73</v>
      </c>
    </row>
    <row r="97" spans="1:57" s="2" customFormat="1" ht="30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" customHeight="1" x14ac:dyDescent="0.2">
      <c r="A98" s="29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1 - Stavebná časť'!C2" display="/"/>
    <hyperlink ref="A96" location="'02 - Elektroinštalác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2"/>
  <sheetViews>
    <sheetView showGridLines="0" topLeftCell="A275" workbookViewId="0">
      <selection activeCell="I134" sqref="I134:I289"/>
    </sheetView>
  </sheetViews>
  <sheetFormatPr defaultRowHeight="14.4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 x14ac:dyDescent="0.2">
      <c r="A1" s="91"/>
    </row>
    <row r="2" spans="1:46" s="1" customFormat="1" ht="36.9" customHeight="1" x14ac:dyDescent="0.2">
      <c r="L2" s="237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82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" customHeight="1" x14ac:dyDescent="0.2">
      <c r="B4" s="20"/>
      <c r="D4" s="21" t="s">
        <v>86</v>
      </c>
      <c r="L4" s="20"/>
      <c r="M4" s="92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6" t="s">
        <v>13</v>
      </c>
      <c r="L6" s="20"/>
    </row>
    <row r="7" spans="1:46" s="1" customFormat="1" ht="16.5" customHeight="1" x14ac:dyDescent="0.2">
      <c r="B7" s="20"/>
      <c r="E7" s="238" t="str">
        <f>'Rekapitulácia stavby'!K6</f>
        <v>Skladová hala</v>
      </c>
      <c r="F7" s="239"/>
      <c r="G7" s="239"/>
      <c r="H7" s="239"/>
      <c r="L7" s="20"/>
    </row>
    <row r="8" spans="1:46" s="2" customFormat="1" ht="12" customHeight="1" x14ac:dyDescent="0.2">
      <c r="A8" s="29"/>
      <c r="B8" s="30"/>
      <c r="C8" s="29"/>
      <c r="D8" s="26" t="s">
        <v>87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8" t="s">
        <v>88</v>
      </c>
      <c r="F9" s="240"/>
      <c r="G9" s="240"/>
      <c r="H9" s="240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17</v>
      </c>
      <c r="E12" s="29"/>
      <c r="F12" s="24" t="s">
        <v>18</v>
      </c>
      <c r="G12" s="29"/>
      <c r="H12" s="29"/>
      <c r="I12" s="26" t="s">
        <v>19</v>
      </c>
      <c r="J12" s="53"/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21</v>
      </c>
      <c r="E14" s="29"/>
      <c r="F14" s="29"/>
      <c r="G14" s="29"/>
      <c r="H14" s="29"/>
      <c r="I14" s="26" t="s">
        <v>22</v>
      </c>
      <c r="J14" s="24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">
        <v>23</v>
      </c>
      <c r="F15" s="29"/>
      <c r="G15" s="29"/>
      <c r="H15" s="29"/>
      <c r="I15" s="26" t="s">
        <v>24</v>
      </c>
      <c r="J15" s="24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 x14ac:dyDescent="0.2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22</v>
      </c>
      <c r="J17" s="24" t="str">
        <f>'Rekapitulácia stavby'!AN13</f>
        <v/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 x14ac:dyDescent="0.2">
      <c r="A18" s="29"/>
      <c r="B18" s="30"/>
      <c r="C18" s="29"/>
      <c r="D18" s="29"/>
      <c r="E18" s="204" t="str">
        <f>'Rekapitulácia stavby'!E14</f>
        <v xml:space="preserve"> </v>
      </c>
      <c r="F18" s="204"/>
      <c r="G18" s="204"/>
      <c r="H18" s="204"/>
      <c r="I18" s="26" t="s">
        <v>24</v>
      </c>
      <c r="J18" s="24" t="str">
        <f>'Rekapitulácia stavby'!AN14</f>
        <v/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 x14ac:dyDescent="0.2">
      <c r="A20" s="29"/>
      <c r="B20" s="30"/>
      <c r="C20" s="29"/>
      <c r="D20" s="26" t="s">
        <v>27</v>
      </c>
      <c r="E20" s="29"/>
      <c r="F20" s="29"/>
      <c r="G20" s="29"/>
      <c r="H20" s="29"/>
      <c r="I20" s="26" t="s">
        <v>22</v>
      </c>
      <c r="J20" s="24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 x14ac:dyDescent="0.2">
      <c r="A21" s="29"/>
      <c r="B21" s="30"/>
      <c r="C21" s="29"/>
      <c r="D21" s="29"/>
      <c r="E21" s="24" t="s">
        <v>28</v>
      </c>
      <c r="F21" s="29"/>
      <c r="G21" s="29"/>
      <c r="H21" s="29"/>
      <c r="I21" s="26" t="s">
        <v>24</v>
      </c>
      <c r="J21" s="24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 x14ac:dyDescent="0.2">
      <c r="A23" s="29"/>
      <c r="B23" s="30"/>
      <c r="C23" s="29"/>
      <c r="D23" s="26" t="s">
        <v>30</v>
      </c>
      <c r="E23" s="29"/>
      <c r="F23" s="29"/>
      <c r="G23" s="29"/>
      <c r="H23" s="29"/>
      <c r="I23" s="26" t="s">
        <v>22</v>
      </c>
      <c r="J23" s="24" t="s">
        <v>1</v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 x14ac:dyDescent="0.2">
      <c r="A24" s="29"/>
      <c r="B24" s="30"/>
      <c r="C24" s="29"/>
      <c r="D24" s="29"/>
      <c r="E24" s="24"/>
      <c r="F24" s="29"/>
      <c r="G24" s="29"/>
      <c r="H24" s="29"/>
      <c r="I24" s="26" t="s">
        <v>24</v>
      </c>
      <c r="J24" s="24" t="s">
        <v>1</v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 x14ac:dyDescent="0.2">
      <c r="A26" s="29"/>
      <c r="B26" s="30"/>
      <c r="C26" s="29"/>
      <c r="D26" s="26" t="s">
        <v>32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 x14ac:dyDescent="0.2">
      <c r="A27" s="93"/>
      <c r="B27" s="94"/>
      <c r="C27" s="93"/>
      <c r="D27" s="93"/>
      <c r="E27" s="207" t="s">
        <v>1</v>
      </c>
      <c r="F27" s="207"/>
      <c r="G27" s="207"/>
      <c r="H27" s="20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52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" customHeight="1" x14ac:dyDescent="0.2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</row>
    <row r="30" spans="1:52" s="2" customFormat="1" ht="14.4" customHeight="1" x14ac:dyDescent="0.2">
      <c r="A30" s="29"/>
      <c r="B30" s="30"/>
      <c r="C30" s="29"/>
      <c r="D30" s="24" t="s">
        <v>89</v>
      </c>
      <c r="E30" s="29"/>
      <c r="F30" s="29"/>
      <c r="G30" s="29"/>
      <c r="H30" s="29"/>
      <c r="I30" s="29"/>
      <c r="J30" s="98">
        <f>J96</f>
        <v>0</v>
      </c>
      <c r="K30" s="29"/>
      <c r="L30" s="96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</row>
    <row r="31" spans="1:52" s="2" customFormat="1" ht="14.4" customHeight="1" x14ac:dyDescent="0.2">
      <c r="A31" s="29"/>
      <c r="B31" s="30"/>
      <c r="C31" s="29"/>
      <c r="D31" s="99" t="s">
        <v>90</v>
      </c>
      <c r="E31" s="29"/>
      <c r="F31" s="29"/>
      <c r="G31" s="29"/>
      <c r="H31" s="29"/>
      <c r="I31" s="29"/>
      <c r="J31" s="98">
        <f>J110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25.35" customHeight="1" x14ac:dyDescent="0.2">
      <c r="A32" s="29"/>
      <c r="B32" s="30"/>
      <c r="C32" s="29"/>
      <c r="D32" s="100" t="s">
        <v>33</v>
      </c>
      <c r="E32" s="29"/>
      <c r="F32" s="29"/>
      <c r="G32" s="29"/>
      <c r="H32" s="29"/>
      <c r="I32" s="29"/>
      <c r="J32" s="69">
        <f>ROUND(J30 + J31, 2)</f>
        <v>0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6.9" customHeight="1" x14ac:dyDescent="0.2">
      <c r="A33" s="29"/>
      <c r="B33" s="30"/>
      <c r="C33" s="29"/>
      <c r="D33" s="64"/>
      <c r="E33" s="64"/>
      <c r="F33" s="64"/>
      <c r="G33" s="64"/>
      <c r="H33" s="64"/>
      <c r="I33" s="64"/>
      <c r="J33" s="64"/>
      <c r="K33" s="64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</row>
    <row r="34" spans="1:52" s="2" customFormat="1" ht="14.4" customHeight="1" x14ac:dyDescent="0.2">
      <c r="A34" s="29"/>
      <c r="B34" s="30"/>
      <c r="C34" s="29"/>
      <c r="D34" s="29"/>
      <c r="E34" s="29"/>
      <c r="F34" s="33" t="s">
        <v>35</v>
      </c>
      <c r="G34" s="29"/>
      <c r="H34" s="29"/>
      <c r="I34" s="33" t="s">
        <v>34</v>
      </c>
      <c r="J34" s="33" t="s">
        <v>36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" customHeight="1" x14ac:dyDescent="0.2">
      <c r="A35" s="29"/>
      <c r="B35" s="30"/>
      <c r="C35" s="29"/>
      <c r="D35" s="101" t="s">
        <v>37</v>
      </c>
      <c r="E35" s="35" t="s">
        <v>38</v>
      </c>
      <c r="F35" s="102">
        <f>ROUND((SUM(BE110:BE111) + SUM(BE131:BE291)),  2)</f>
        <v>0</v>
      </c>
      <c r="G35" s="97"/>
      <c r="H35" s="97"/>
      <c r="I35" s="103">
        <v>0.2</v>
      </c>
      <c r="J35" s="102">
        <f>ROUND(((SUM(BE110:BE111) + SUM(BE131:BE291))*I35),  2)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" customHeight="1" x14ac:dyDescent="0.2">
      <c r="A36" s="29"/>
      <c r="B36" s="30"/>
      <c r="C36" s="29"/>
      <c r="D36" s="29"/>
      <c r="E36" s="35" t="s">
        <v>39</v>
      </c>
      <c r="F36" s="104">
        <f>ROUND((SUM(BF110:BF111) + SUM(BF131:BF291)),  2)</f>
        <v>0</v>
      </c>
      <c r="G36" s="29"/>
      <c r="H36" s="29"/>
      <c r="I36" s="105">
        <v>0.2</v>
      </c>
      <c r="J36" s="104">
        <f>ROUND(((SUM(BF110:BF111) + SUM(BF131:BF291))*I36),  2)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" hidden="1" customHeight="1" x14ac:dyDescent="0.2">
      <c r="A37" s="29"/>
      <c r="B37" s="30"/>
      <c r="C37" s="29"/>
      <c r="D37" s="29"/>
      <c r="E37" s="26" t="s">
        <v>40</v>
      </c>
      <c r="F37" s="104">
        <f>ROUND((SUM(BG110:BG111) + SUM(BG131:BG291)),  2)</f>
        <v>0</v>
      </c>
      <c r="G37" s="29"/>
      <c r="H37" s="29"/>
      <c r="I37" s="105">
        <v>0.2</v>
      </c>
      <c r="J37" s="104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14.4" hidden="1" customHeight="1" x14ac:dyDescent="0.2">
      <c r="A38" s="29"/>
      <c r="B38" s="30"/>
      <c r="C38" s="29"/>
      <c r="D38" s="29"/>
      <c r="E38" s="26" t="s">
        <v>41</v>
      </c>
      <c r="F38" s="104">
        <f>ROUND((SUM(BH110:BH111) + SUM(BH131:BH291)),  2)</f>
        <v>0</v>
      </c>
      <c r="G38" s="29"/>
      <c r="H38" s="29"/>
      <c r="I38" s="105">
        <v>0.2</v>
      </c>
      <c r="J38" s="104">
        <f>0</f>
        <v>0</v>
      </c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14.4" hidden="1" customHeight="1" x14ac:dyDescent="0.2">
      <c r="A39" s="29"/>
      <c r="B39" s="30"/>
      <c r="C39" s="29"/>
      <c r="D39" s="29"/>
      <c r="E39" s="35" t="s">
        <v>42</v>
      </c>
      <c r="F39" s="102">
        <f>ROUND((SUM(BI110:BI111) + SUM(BI131:BI291)),  2)</f>
        <v>0</v>
      </c>
      <c r="G39" s="97"/>
      <c r="H39" s="97"/>
      <c r="I39" s="103">
        <v>0</v>
      </c>
      <c r="J39" s="102">
        <f>0</f>
        <v>0</v>
      </c>
      <c r="K39" s="29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6.9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2" customFormat="1" ht="25.35" customHeight="1" x14ac:dyDescent="0.2">
      <c r="A41" s="29"/>
      <c r="B41" s="30"/>
      <c r="C41" s="106"/>
      <c r="D41" s="107" t="s">
        <v>43</v>
      </c>
      <c r="E41" s="58"/>
      <c r="F41" s="58"/>
      <c r="G41" s="108" t="s">
        <v>44</v>
      </c>
      <c r="H41" s="109" t="s">
        <v>45</v>
      </c>
      <c r="I41" s="58"/>
      <c r="J41" s="110">
        <f>SUM(J32:J39)</f>
        <v>0</v>
      </c>
      <c r="K41" s="111"/>
      <c r="L41" s="40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52" s="2" customFormat="1" ht="14.4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0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52" s="1" customFormat="1" ht="14.4" customHeight="1" x14ac:dyDescent="0.2">
      <c r="B43" s="20"/>
      <c r="L43" s="20"/>
    </row>
    <row r="44" spans="1:52" s="1" customFormat="1" ht="14.4" customHeight="1" x14ac:dyDescent="0.2">
      <c r="B44" s="20"/>
      <c r="L44" s="20"/>
    </row>
    <row r="45" spans="1:52" s="1" customFormat="1" ht="14.4" customHeight="1" x14ac:dyDescent="0.2">
      <c r="B45" s="20"/>
      <c r="L45" s="20"/>
    </row>
    <row r="46" spans="1:52" s="1" customFormat="1" ht="14.4" customHeight="1" x14ac:dyDescent="0.2">
      <c r="B46" s="20"/>
      <c r="L46" s="20"/>
    </row>
    <row r="47" spans="1:52" s="1" customFormat="1" ht="14.4" customHeight="1" x14ac:dyDescent="0.2">
      <c r="B47" s="20"/>
      <c r="L47" s="20"/>
    </row>
    <row r="48" spans="1:52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0.199999999999999" x14ac:dyDescent="0.2">
      <c r="B51" s="20"/>
      <c r="L51" s="20"/>
    </row>
    <row r="52" spans="1:31" ht="10.199999999999999" x14ac:dyDescent="0.2">
      <c r="B52" s="20"/>
      <c r="L52" s="20"/>
    </row>
    <row r="53" spans="1:31" ht="10.199999999999999" x14ac:dyDescent="0.2">
      <c r="B53" s="20"/>
      <c r="L53" s="20"/>
    </row>
    <row r="54" spans="1:31" ht="10.199999999999999" x14ac:dyDescent="0.2">
      <c r="B54" s="20"/>
      <c r="L54" s="20"/>
    </row>
    <row r="55" spans="1:31" ht="10.199999999999999" x14ac:dyDescent="0.2">
      <c r="B55" s="20"/>
      <c r="L55" s="20"/>
    </row>
    <row r="56" spans="1:31" ht="10.199999999999999" x14ac:dyDescent="0.2">
      <c r="B56" s="20"/>
      <c r="L56" s="20"/>
    </row>
    <row r="57" spans="1:31" ht="10.199999999999999" x14ac:dyDescent="0.2">
      <c r="B57" s="20"/>
      <c r="L57" s="20"/>
    </row>
    <row r="58" spans="1:31" ht="10.199999999999999" x14ac:dyDescent="0.2">
      <c r="B58" s="20"/>
      <c r="L58" s="20"/>
    </row>
    <row r="59" spans="1:31" ht="10.199999999999999" x14ac:dyDescent="0.2">
      <c r="B59" s="20"/>
      <c r="L59" s="20"/>
    </row>
    <row r="60" spans="1:31" ht="10.199999999999999" x14ac:dyDescent="0.2">
      <c r="B60" s="20"/>
      <c r="L60" s="20"/>
    </row>
    <row r="61" spans="1:31" s="2" customFormat="1" ht="13.2" x14ac:dyDescent="0.2">
      <c r="A61" s="29"/>
      <c r="B61" s="30"/>
      <c r="C61" s="29"/>
      <c r="D61" s="43" t="s">
        <v>48</v>
      </c>
      <c r="E61" s="32"/>
      <c r="F61" s="112" t="s">
        <v>49</v>
      </c>
      <c r="G61" s="43" t="s">
        <v>48</v>
      </c>
      <c r="H61" s="32"/>
      <c r="I61" s="32"/>
      <c r="J61" s="113" t="s">
        <v>49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 x14ac:dyDescent="0.2">
      <c r="B62" s="20"/>
      <c r="L62" s="20"/>
    </row>
    <row r="63" spans="1:31" ht="10.199999999999999" x14ac:dyDescent="0.2">
      <c r="B63" s="20"/>
      <c r="L63" s="20"/>
    </row>
    <row r="64" spans="1:31" ht="10.199999999999999" x14ac:dyDescent="0.2">
      <c r="B64" s="20"/>
      <c r="L64" s="20"/>
    </row>
    <row r="65" spans="1:31" s="2" customFormat="1" ht="13.2" x14ac:dyDescent="0.2">
      <c r="A65" s="29"/>
      <c r="B65" s="30"/>
      <c r="C65" s="29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 x14ac:dyDescent="0.2">
      <c r="B66" s="20"/>
      <c r="L66" s="20"/>
    </row>
    <row r="67" spans="1:31" ht="10.199999999999999" x14ac:dyDescent="0.2">
      <c r="B67" s="20"/>
      <c r="L67" s="20"/>
    </row>
    <row r="68" spans="1:31" ht="10.199999999999999" x14ac:dyDescent="0.2">
      <c r="B68" s="20"/>
      <c r="L68" s="20"/>
    </row>
    <row r="69" spans="1:31" ht="10.199999999999999" x14ac:dyDescent="0.2">
      <c r="B69" s="20"/>
      <c r="L69" s="20"/>
    </row>
    <row r="70" spans="1:31" ht="10.199999999999999" x14ac:dyDescent="0.2">
      <c r="B70" s="20"/>
      <c r="L70" s="20"/>
    </row>
    <row r="71" spans="1:31" ht="10.199999999999999" x14ac:dyDescent="0.2">
      <c r="B71" s="20"/>
      <c r="L71" s="20"/>
    </row>
    <row r="72" spans="1:31" ht="10.199999999999999" x14ac:dyDescent="0.2">
      <c r="B72" s="20"/>
      <c r="L72" s="20"/>
    </row>
    <row r="73" spans="1:31" ht="10.199999999999999" x14ac:dyDescent="0.2">
      <c r="B73" s="20"/>
      <c r="L73" s="20"/>
    </row>
    <row r="74" spans="1:31" ht="10.199999999999999" x14ac:dyDescent="0.2">
      <c r="B74" s="20"/>
      <c r="L74" s="20"/>
    </row>
    <row r="75" spans="1:31" ht="10.199999999999999" x14ac:dyDescent="0.2">
      <c r="B75" s="20"/>
      <c r="L75" s="20"/>
    </row>
    <row r="76" spans="1:31" s="2" customFormat="1" ht="13.2" x14ac:dyDescent="0.2">
      <c r="A76" s="29"/>
      <c r="B76" s="30"/>
      <c r="C76" s="29"/>
      <c r="D76" s="43" t="s">
        <v>48</v>
      </c>
      <c r="E76" s="32"/>
      <c r="F76" s="112" t="s">
        <v>49</v>
      </c>
      <c r="G76" s="43" t="s">
        <v>48</v>
      </c>
      <c r="H76" s="32"/>
      <c r="I76" s="32"/>
      <c r="J76" s="113" t="s">
        <v>49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 x14ac:dyDescent="0.2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 x14ac:dyDescent="0.2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 x14ac:dyDescent="0.2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 x14ac:dyDescent="0.2">
      <c r="A85" s="29"/>
      <c r="B85" s="30"/>
      <c r="C85" s="29"/>
      <c r="D85" s="29"/>
      <c r="E85" s="238" t="str">
        <f>E7</f>
        <v>Skladová hala</v>
      </c>
      <c r="F85" s="239"/>
      <c r="G85" s="239"/>
      <c r="H85" s="239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 x14ac:dyDescent="0.2">
      <c r="A86" s="29"/>
      <c r="B86" s="30"/>
      <c r="C86" s="26" t="s">
        <v>87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 x14ac:dyDescent="0.2">
      <c r="A87" s="29"/>
      <c r="B87" s="30"/>
      <c r="C87" s="29"/>
      <c r="D87" s="29"/>
      <c r="E87" s="218" t="str">
        <f>E9</f>
        <v>01 - Stavebná časť</v>
      </c>
      <c r="F87" s="240"/>
      <c r="G87" s="240"/>
      <c r="H87" s="240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 x14ac:dyDescent="0.2">
      <c r="A89" s="29"/>
      <c r="B89" s="30"/>
      <c r="C89" s="26" t="s">
        <v>17</v>
      </c>
      <c r="D89" s="29"/>
      <c r="E89" s="29"/>
      <c r="F89" s="24" t="str">
        <f>F12</f>
        <v>Popudinské Močidľany</v>
      </c>
      <c r="G89" s="29"/>
      <c r="H89" s="29"/>
      <c r="I89" s="26" t="s">
        <v>19</v>
      </c>
      <c r="J89" s="53" t="str">
        <f>IF(J12="","",J12)</f>
        <v/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65" hidden="1" customHeight="1" x14ac:dyDescent="0.2">
      <c r="A91" s="29"/>
      <c r="B91" s="30"/>
      <c r="C91" s="26" t="s">
        <v>21</v>
      </c>
      <c r="D91" s="29"/>
      <c r="E91" s="29"/>
      <c r="F91" s="24" t="str">
        <f>E15</f>
        <v xml:space="preserve">Gergel s.r.o., Prietržka </v>
      </c>
      <c r="G91" s="29"/>
      <c r="H91" s="29"/>
      <c r="I91" s="26" t="s">
        <v>27</v>
      </c>
      <c r="J91" s="27" t="str">
        <f>E21</f>
        <v>ATELIÉR BUDO s.r.o., Trnovec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hidden="1" customHeight="1" x14ac:dyDescent="0.2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30</v>
      </c>
      <c r="J92" s="27">
        <f>E24</f>
        <v>0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 x14ac:dyDescent="0.2">
      <c r="A94" s="29"/>
      <c r="B94" s="30"/>
      <c r="C94" s="114" t="s">
        <v>92</v>
      </c>
      <c r="D94" s="106"/>
      <c r="E94" s="106"/>
      <c r="F94" s="106"/>
      <c r="G94" s="106"/>
      <c r="H94" s="106"/>
      <c r="I94" s="106"/>
      <c r="J94" s="115" t="s">
        <v>93</v>
      </c>
      <c r="K94" s="106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 x14ac:dyDescent="0.2">
      <c r="A96" s="29"/>
      <c r="B96" s="30"/>
      <c r="C96" s="116" t="s">
        <v>94</v>
      </c>
      <c r="D96" s="29"/>
      <c r="E96" s="29"/>
      <c r="F96" s="29"/>
      <c r="G96" s="29"/>
      <c r="H96" s="29"/>
      <c r="I96" s="29"/>
      <c r="J96" s="69">
        <f>J131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" hidden="1" customHeight="1" x14ac:dyDescent="0.2">
      <c r="B97" s="117"/>
      <c r="D97" s="118" t="s">
        <v>96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31" s="10" customFormat="1" ht="19.95" hidden="1" customHeight="1" x14ac:dyDescent="0.2">
      <c r="B98" s="121"/>
      <c r="D98" s="122" t="s">
        <v>97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31" s="10" customFormat="1" ht="19.95" hidden="1" customHeight="1" x14ac:dyDescent="0.2">
      <c r="B99" s="121"/>
      <c r="D99" s="122" t="s">
        <v>98</v>
      </c>
      <c r="E99" s="123"/>
      <c r="F99" s="123"/>
      <c r="G99" s="123"/>
      <c r="H99" s="123"/>
      <c r="I99" s="123"/>
      <c r="J99" s="124">
        <f>J149</f>
        <v>0</v>
      </c>
      <c r="L99" s="121"/>
    </row>
    <row r="100" spans="1:31" s="10" customFormat="1" ht="19.95" hidden="1" customHeight="1" x14ac:dyDescent="0.2">
      <c r="B100" s="121"/>
      <c r="D100" s="122" t="s">
        <v>99</v>
      </c>
      <c r="E100" s="123"/>
      <c r="F100" s="123"/>
      <c r="G100" s="123"/>
      <c r="H100" s="123"/>
      <c r="I100" s="123"/>
      <c r="J100" s="124">
        <f>J158</f>
        <v>0</v>
      </c>
      <c r="L100" s="121"/>
    </row>
    <row r="101" spans="1:31" s="10" customFormat="1" ht="19.95" hidden="1" customHeight="1" x14ac:dyDescent="0.2">
      <c r="B101" s="121"/>
      <c r="D101" s="122" t="s">
        <v>100</v>
      </c>
      <c r="E101" s="123"/>
      <c r="F101" s="123"/>
      <c r="G101" s="123"/>
      <c r="H101" s="123"/>
      <c r="I101" s="123"/>
      <c r="J101" s="124">
        <f>J197</f>
        <v>0</v>
      </c>
      <c r="L101" s="121"/>
    </row>
    <row r="102" spans="1:31" s="10" customFormat="1" ht="19.95" hidden="1" customHeight="1" x14ac:dyDescent="0.2">
      <c r="B102" s="121"/>
      <c r="D102" s="122" t="s">
        <v>101</v>
      </c>
      <c r="E102" s="123"/>
      <c r="F102" s="123"/>
      <c r="G102" s="123"/>
      <c r="H102" s="123"/>
      <c r="I102" s="123"/>
      <c r="J102" s="124">
        <f>J217</f>
        <v>0</v>
      </c>
      <c r="L102" s="121"/>
    </row>
    <row r="103" spans="1:31" s="9" customFormat="1" ht="24.9" hidden="1" customHeight="1" x14ac:dyDescent="0.2">
      <c r="B103" s="117"/>
      <c r="D103" s="118" t="s">
        <v>102</v>
      </c>
      <c r="E103" s="119"/>
      <c r="F103" s="119"/>
      <c r="G103" s="119"/>
      <c r="H103" s="119"/>
      <c r="I103" s="119"/>
      <c r="J103" s="120">
        <f>J219</f>
        <v>0</v>
      </c>
      <c r="L103" s="117"/>
    </row>
    <row r="104" spans="1:31" s="10" customFormat="1" ht="19.95" hidden="1" customHeight="1" x14ac:dyDescent="0.2">
      <c r="B104" s="121"/>
      <c r="D104" s="122" t="s">
        <v>103</v>
      </c>
      <c r="E104" s="123"/>
      <c r="F104" s="123"/>
      <c r="G104" s="123"/>
      <c r="H104" s="123"/>
      <c r="I104" s="123"/>
      <c r="J104" s="124">
        <f>J220</f>
        <v>0</v>
      </c>
      <c r="L104" s="121"/>
    </row>
    <row r="105" spans="1:31" s="10" customFormat="1" ht="19.95" hidden="1" customHeight="1" x14ac:dyDescent="0.2">
      <c r="B105" s="121"/>
      <c r="D105" s="122" t="s">
        <v>104</v>
      </c>
      <c r="E105" s="123"/>
      <c r="F105" s="123"/>
      <c r="G105" s="123"/>
      <c r="H105" s="123"/>
      <c r="I105" s="123"/>
      <c r="J105" s="124">
        <f>J267</f>
        <v>0</v>
      </c>
      <c r="L105" s="121"/>
    </row>
    <row r="106" spans="1:31" s="10" customFormat="1" ht="19.95" hidden="1" customHeight="1" x14ac:dyDescent="0.2">
      <c r="B106" s="121"/>
      <c r="D106" s="122" t="s">
        <v>105</v>
      </c>
      <c r="E106" s="123"/>
      <c r="F106" s="123"/>
      <c r="G106" s="123"/>
      <c r="H106" s="123"/>
      <c r="I106" s="123"/>
      <c r="J106" s="124">
        <f>J272</f>
        <v>0</v>
      </c>
      <c r="L106" s="121"/>
    </row>
    <row r="107" spans="1:31" s="9" customFormat="1" ht="24.9" hidden="1" customHeight="1" x14ac:dyDescent="0.2">
      <c r="B107" s="117"/>
      <c r="D107" s="118" t="s">
        <v>106</v>
      </c>
      <c r="E107" s="119"/>
      <c r="F107" s="119"/>
      <c r="G107" s="119"/>
      <c r="H107" s="119"/>
      <c r="I107" s="119"/>
      <c r="J107" s="120">
        <f>J288</f>
        <v>0</v>
      </c>
      <c r="L107" s="117"/>
    </row>
    <row r="108" spans="1:31" s="2" customFormat="1" ht="21.75" hidden="1" customHeight="1" x14ac:dyDescent="0.2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hidden="1" customHeight="1" x14ac:dyDescent="0.2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9.25" hidden="1" customHeight="1" x14ac:dyDescent="0.2">
      <c r="A110" s="29"/>
      <c r="B110" s="30"/>
      <c r="C110" s="116" t="s">
        <v>107</v>
      </c>
      <c r="D110" s="29"/>
      <c r="E110" s="29"/>
      <c r="F110" s="29"/>
      <c r="G110" s="29"/>
      <c r="H110" s="29"/>
      <c r="I110" s="29"/>
      <c r="J110" s="125">
        <v>0</v>
      </c>
      <c r="K110" s="29"/>
      <c r="L110" s="40"/>
      <c r="N110" s="126" t="s">
        <v>37</v>
      </c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8" hidden="1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9.25" hidden="1" customHeight="1" x14ac:dyDescent="0.2">
      <c r="A112" s="29"/>
      <c r="B112" s="30"/>
      <c r="C112" s="127" t="s">
        <v>108</v>
      </c>
      <c r="D112" s="106"/>
      <c r="E112" s="106"/>
      <c r="F112" s="106"/>
      <c r="G112" s="106"/>
      <c r="H112" s="106"/>
      <c r="I112" s="106"/>
      <c r="J112" s="128">
        <f>ROUND(J96+J110,2)</f>
        <v>0</v>
      </c>
      <c r="K112" s="106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" hidden="1" customHeight="1" x14ac:dyDescent="0.2">
      <c r="A113" s="29"/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ht="10.199999999999999" hidden="1" x14ac:dyDescent="0.2"/>
    <row r="115" spans="1:31" ht="10.199999999999999" hidden="1" x14ac:dyDescent="0.2"/>
    <row r="116" spans="1:31" ht="10.199999999999999" hidden="1" x14ac:dyDescent="0.2"/>
    <row r="117" spans="1:31" s="2" customFormat="1" ht="6.9" customHeight="1" x14ac:dyDescent="0.2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" customHeight="1" x14ac:dyDescent="0.2">
      <c r="A118" s="29"/>
      <c r="B118" s="30"/>
      <c r="C118" s="21" t="s">
        <v>109</v>
      </c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 x14ac:dyDescent="0.2">
      <c r="A120" s="29"/>
      <c r="B120" s="30"/>
      <c r="C120" s="26" t="s">
        <v>13</v>
      </c>
      <c r="D120" s="29"/>
      <c r="E120" s="29"/>
      <c r="F120" s="29"/>
      <c r="G120" s="29"/>
      <c r="H120" s="29"/>
      <c r="I120" s="29"/>
      <c r="J120" s="29"/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 x14ac:dyDescent="0.2">
      <c r="A121" s="29"/>
      <c r="B121" s="30"/>
      <c r="C121" s="29"/>
      <c r="D121" s="29"/>
      <c r="E121" s="238" t="str">
        <f>E7</f>
        <v>Skladová hala</v>
      </c>
      <c r="F121" s="239"/>
      <c r="G121" s="239"/>
      <c r="H121" s="23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 x14ac:dyDescent="0.2">
      <c r="A122" s="29"/>
      <c r="B122" s="30"/>
      <c r="C122" s="26" t="s">
        <v>87</v>
      </c>
      <c r="D122" s="29"/>
      <c r="E122" s="29"/>
      <c r="F122" s="29"/>
      <c r="G122" s="29"/>
      <c r="H122" s="29"/>
      <c r="I122" s="29"/>
      <c r="J122" s="29"/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 x14ac:dyDescent="0.2">
      <c r="A123" s="29"/>
      <c r="B123" s="30"/>
      <c r="C123" s="29"/>
      <c r="D123" s="29"/>
      <c r="E123" s="218" t="str">
        <f>E9</f>
        <v>01 - Stavebná časť</v>
      </c>
      <c r="F123" s="240"/>
      <c r="G123" s="240"/>
      <c r="H123" s="240"/>
      <c r="I123" s="29"/>
      <c r="J123" s="29"/>
      <c r="K123" s="29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" customHeight="1" x14ac:dyDescent="0.2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 x14ac:dyDescent="0.2">
      <c r="A125" s="29"/>
      <c r="B125" s="30"/>
      <c r="C125" s="26" t="s">
        <v>17</v>
      </c>
      <c r="D125" s="29"/>
      <c r="E125" s="29"/>
      <c r="F125" s="24" t="str">
        <f>F12</f>
        <v>Popudinské Močidľany</v>
      </c>
      <c r="G125" s="29"/>
      <c r="H125" s="29"/>
      <c r="I125" s="26" t="s">
        <v>19</v>
      </c>
      <c r="J125" s="53" t="str">
        <f>IF(J12="","",J12)</f>
        <v/>
      </c>
      <c r="K125" s="29"/>
      <c r="L125" s="40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" customHeight="1" x14ac:dyDescent="0.2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0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5.65" customHeight="1" x14ac:dyDescent="0.2">
      <c r="A127" s="29"/>
      <c r="B127" s="30"/>
      <c r="C127" s="26" t="s">
        <v>21</v>
      </c>
      <c r="D127" s="29"/>
      <c r="E127" s="29"/>
      <c r="F127" s="24" t="str">
        <f>E15</f>
        <v xml:space="preserve">Gergel s.r.o., Prietržka </v>
      </c>
      <c r="G127" s="29"/>
      <c r="H127" s="29"/>
      <c r="I127" s="26" t="s">
        <v>27</v>
      </c>
      <c r="J127" s="27" t="str">
        <f>E21</f>
        <v>ATELIÉR BUDO s.r.o., Trnovec</v>
      </c>
      <c r="K127" s="29"/>
      <c r="L127" s="4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5.65" customHeight="1" x14ac:dyDescent="0.2">
      <c r="A128" s="29"/>
      <c r="B128" s="30"/>
      <c r="C128" s="26" t="s">
        <v>25</v>
      </c>
      <c r="D128" s="29"/>
      <c r="E128" s="29"/>
      <c r="F128" s="24" t="str">
        <f>IF(E18="","",E18)</f>
        <v xml:space="preserve"> </v>
      </c>
      <c r="G128" s="29"/>
      <c r="H128" s="29"/>
      <c r="I128" s="26" t="s">
        <v>30</v>
      </c>
      <c r="J128" s="27">
        <f>E24</f>
        <v>0</v>
      </c>
      <c r="K128" s="29"/>
      <c r="L128" s="4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 x14ac:dyDescent="0.2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 x14ac:dyDescent="0.2">
      <c r="A130" s="129"/>
      <c r="B130" s="130"/>
      <c r="C130" s="131" t="s">
        <v>110</v>
      </c>
      <c r="D130" s="132" t="s">
        <v>58</v>
      </c>
      <c r="E130" s="132" t="s">
        <v>54</v>
      </c>
      <c r="F130" s="132" t="s">
        <v>55</v>
      </c>
      <c r="G130" s="132" t="s">
        <v>111</v>
      </c>
      <c r="H130" s="132" t="s">
        <v>112</v>
      </c>
      <c r="I130" s="132" t="s">
        <v>113</v>
      </c>
      <c r="J130" s="133" t="s">
        <v>93</v>
      </c>
      <c r="K130" s="134" t="s">
        <v>114</v>
      </c>
      <c r="L130" s="135"/>
      <c r="M130" s="60" t="s">
        <v>1</v>
      </c>
      <c r="N130" s="61" t="s">
        <v>37</v>
      </c>
      <c r="O130" s="61" t="s">
        <v>115</v>
      </c>
      <c r="P130" s="61" t="s">
        <v>116</v>
      </c>
      <c r="Q130" s="61" t="s">
        <v>117</v>
      </c>
      <c r="R130" s="61" t="s">
        <v>118</v>
      </c>
      <c r="S130" s="61" t="s">
        <v>119</v>
      </c>
      <c r="T130" s="62" t="s">
        <v>120</v>
      </c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</row>
    <row r="131" spans="1:65" s="2" customFormat="1" ht="22.8" customHeight="1" x14ac:dyDescent="0.3">
      <c r="A131" s="29"/>
      <c r="B131" s="30"/>
      <c r="C131" s="67" t="s">
        <v>89</v>
      </c>
      <c r="D131" s="29"/>
      <c r="E131" s="29"/>
      <c r="F131" s="29"/>
      <c r="G131" s="29"/>
      <c r="H131" s="29"/>
      <c r="I131" s="29"/>
      <c r="J131" s="136">
        <f>BK131</f>
        <v>0</v>
      </c>
      <c r="K131" s="29"/>
      <c r="L131" s="30"/>
      <c r="M131" s="63"/>
      <c r="N131" s="54"/>
      <c r="O131" s="64"/>
      <c r="P131" s="137">
        <f>P132+P219+P288</f>
        <v>1312.7405343</v>
      </c>
      <c r="Q131" s="64"/>
      <c r="R131" s="137">
        <f>R132+R219+R288</f>
        <v>50.440624500000006</v>
      </c>
      <c r="S131" s="64"/>
      <c r="T131" s="138">
        <f>T132+T219+T288</f>
        <v>4.3368310000000001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7" t="s">
        <v>72</v>
      </c>
      <c r="AU131" s="17" t="s">
        <v>95</v>
      </c>
      <c r="BK131" s="139">
        <f>BK132+BK219+BK288</f>
        <v>0</v>
      </c>
    </row>
    <row r="132" spans="1:65" s="12" customFormat="1" ht="25.95" customHeight="1" x14ac:dyDescent="0.25">
      <c r="B132" s="140"/>
      <c r="D132" s="141" t="s">
        <v>72</v>
      </c>
      <c r="E132" s="142" t="s">
        <v>121</v>
      </c>
      <c r="F132" s="142" t="s">
        <v>122</v>
      </c>
      <c r="J132" s="143">
        <f>BK132</f>
        <v>0</v>
      </c>
      <c r="L132" s="140"/>
      <c r="M132" s="144"/>
      <c r="N132" s="145"/>
      <c r="O132" s="145"/>
      <c r="P132" s="146">
        <f>P133+P149+P158+P197+P217</f>
        <v>887.83838539999999</v>
      </c>
      <c r="Q132" s="145"/>
      <c r="R132" s="146">
        <f>R133+R149+R158+R197+R217</f>
        <v>46.671517750000007</v>
      </c>
      <c r="S132" s="145"/>
      <c r="T132" s="147">
        <f>T133+T149+T158+T197+T217</f>
        <v>3.1432499999999997</v>
      </c>
      <c r="AR132" s="141" t="s">
        <v>81</v>
      </c>
      <c r="AT132" s="148" t="s">
        <v>72</v>
      </c>
      <c r="AU132" s="148" t="s">
        <v>73</v>
      </c>
      <c r="AY132" s="141" t="s">
        <v>123</v>
      </c>
      <c r="BK132" s="149">
        <f>BK133+BK149+BK158+BK197+BK217</f>
        <v>0</v>
      </c>
    </row>
    <row r="133" spans="1:65" s="12" customFormat="1" ht="22.8" customHeight="1" x14ac:dyDescent="0.25">
      <c r="B133" s="140"/>
      <c r="D133" s="141" t="s">
        <v>72</v>
      </c>
      <c r="E133" s="150" t="s">
        <v>124</v>
      </c>
      <c r="F133" s="150" t="s">
        <v>125</v>
      </c>
      <c r="J133" s="151">
        <f>BK133</f>
        <v>0</v>
      </c>
      <c r="L133" s="140"/>
      <c r="M133" s="144"/>
      <c r="N133" s="145"/>
      <c r="O133" s="145"/>
      <c r="P133" s="146">
        <f>SUM(P134:P148)</f>
        <v>27.84564554</v>
      </c>
      <c r="Q133" s="145"/>
      <c r="R133" s="146">
        <f>SUM(R134:R148)</f>
        <v>8.8892796900000004</v>
      </c>
      <c r="S133" s="145"/>
      <c r="T133" s="147">
        <f>SUM(T134:T148)</f>
        <v>0</v>
      </c>
      <c r="AR133" s="141" t="s">
        <v>81</v>
      </c>
      <c r="AT133" s="148" t="s">
        <v>72</v>
      </c>
      <c r="AU133" s="148" t="s">
        <v>81</v>
      </c>
      <c r="AY133" s="141" t="s">
        <v>123</v>
      </c>
      <c r="BK133" s="149">
        <f>SUM(BK134:BK148)</f>
        <v>0</v>
      </c>
    </row>
    <row r="134" spans="1:65" s="2" customFormat="1" ht="33" customHeight="1" x14ac:dyDescent="0.2">
      <c r="A134" s="29"/>
      <c r="B134" s="152"/>
      <c r="C134" s="153" t="s">
        <v>81</v>
      </c>
      <c r="D134" s="153" t="s">
        <v>126</v>
      </c>
      <c r="E134" s="154" t="s">
        <v>127</v>
      </c>
      <c r="F134" s="155" t="s">
        <v>128</v>
      </c>
      <c r="G134" s="156" t="s">
        <v>129</v>
      </c>
      <c r="H134" s="157">
        <v>2.7730000000000001</v>
      </c>
      <c r="I134" s="158"/>
      <c r="J134" s="158">
        <f>ROUND(I134*H134,2)</f>
        <v>0</v>
      </c>
      <c r="K134" s="159"/>
      <c r="L134" s="30"/>
      <c r="M134" s="160" t="s">
        <v>1</v>
      </c>
      <c r="N134" s="161" t="s">
        <v>39</v>
      </c>
      <c r="O134" s="162">
        <v>3.60405</v>
      </c>
      <c r="P134" s="162">
        <f>O134*H134</f>
        <v>9.9940306500000009</v>
      </c>
      <c r="Q134" s="162">
        <v>2.16499</v>
      </c>
      <c r="R134" s="162">
        <f>Q134*H134</f>
        <v>6.0035172700000006</v>
      </c>
      <c r="S134" s="162">
        <v>0</v>
      </c>
      <c r="T134" s="16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130</v>
      </c>
      <c r="AT134" s="164" t="s">
        <v>126</v>
      </c>
      <c r="AU134" s="164" t="s">
        <v>131</v>
      </c>
      <c r="AY134" s="17" t="s">
        <v>123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131</v>
      </c>
      <c r="BK134" s="165">
        <f>ROUND(I134*H134,2)</f>
        <v>0</v>
      </c>
      <c r="BL134" s="17" t="s">
        <v>130</v>
      </c>
      <c r="BM134" s="164" t="s">
        <v>132</v>
      </c>
    </row>
    <row r="135" spans="1:65" s="13" customFormat="1" ht="10.199999999999999" x14ac:dyDescent="0.2">
      <c r="B135" s="166"/>
      <c r="D135" s="167" t="s">
        <v>133</v>
      </c>
      <c r="E135" s="168" t="s">
        <v>1</v>
      </c>
      <c r="F135" s="169" t="s">
        <v>134</v>
      </c>
      <c r="H135" s="168" t="s">
        <v>1</v>
      </c>
      <c r="L135" s="166"/>
      <c r="M135" s="170"/>
      <c r="N135" s="171"/>
      <c r="O135" s="171"/>
      <c r="P135" s="171"/>
      <c r="Q135" s="171"/>
      <c r="R135" s="171"/>
      <c r="S135" s="171"/>
      <c r="T135" s="172"/>
      <c r="AT135" s="168" t="s">
        <v>133</v>
      </c>
      <c r="AU135" s="168" t="s">
        <v>131</v>
      </c>
      <c r="AV135" s="13" t="s">
        <v>81</v>
      </c>
      <c r="AW135" s="13" t="s">
        <v>29</v>
      </c>
      <c r="AX135" s="13" t="s">
        <v>73</v>
      </c>
      <c r="AY135" s="168" t="s">
        <v>123</v>
      </c>
    </row>
    <row r="136" spans="1:65" s="14" customFormat="1" ht="10.199999999999999" x14ac:dyDescent="0.2">
      <c r="B136" s="173"/>
      <c r="D136" s="167" t="s">
        <v>133</v>
      </c>
      <c r="E136" s="174" t="s">
        <v>1</v>
      </c>
      <c r="F136" s="175" t="s">
        <v>135</v>
      </c>
      <c r="H136" s="176">
        <v>2.7730000000000001</v>
      </c>
      <c r="L136" s="173"/>
      <c r="M136" s="177"/>
      <c r="N136" s="178"/>
      <c r="O136" s="178"/>
      <c r="P136" s="178"/>
      <c r="Q136" s="178"/>
      <c r="R136" s="178"/>
      <c r="S136" s="178"/>
      <c r="T136" s="179"/>
      <c r="AT136" s="174" t="s">
        <v>133</v>
      </c>
      <c r="AU136" s="174" t="s">
        <v>131</v>
      </c>
      <c r="AV136" s="14" t="s">
        <v>131</v>
      </c>
      <c r="AW136" s="14" t="s">
        <v>29</v>
      </c>
      <c r="AX136" s="14" t="s">
        <v>81</v>
      </c>
      <c r="AY136" s="174" t="s">
        <v>123</v>
      </c>
    </row>
    <row r="137" spans="1:65" s="2" customFormat="1" ht="33" customHeight="1" x14ac:dyDescent="0.2">
      <c r="A137" s="29"/>
      <c r="B137" s="152"/>
      <c r="C137" s="153" t="s">
        <v>131</v>
      </c>
      <c r="D137" s="153" t="s">
        <v>126</v>
      </c>
      <c r="E137" s="154" t="s">
        <v>136</v>
      </c>
      <c r="F137" s="155" t="s">
        <v>137</v>
      </c>
      <c r="G137" s="156" t="s">
        <v>138</v>
      </c>
      <c r="H137" s="157">
        <v>6.8000000000000005E-2</v>
      </c>
      <c r="I137" s="158"/>
      <c r="J137" s="158">
        <f>ROUND(I137*H137,2)</f>
        <v>0</v>
      </c>
      <c r="K137" s="159"/>
      <c r="L137" s="30"/>
      <c r="M137" s="160" t="s">
        <v>1</v>
      </c>
      <c r="N137" s="161" t="s">
        <v>39</v>
      </c>
      <c r="O137" s="162">
        <v>14.93285</v>
      </c>
      <c r="P137" s="162">
        <f>O137*H137</f>
        <v>1.0154338000000001</v>
      </c>
      <c r="Q137" s="162">
        <v>1.002</v>
      </c>
      <c r="R137" s="162">
        <f>Q137*H137</f>
        <v>6.8136000000000002E-2</v>
      </c>
      <c r="S137" s="162">
        <v>0</v>
      </c>
      <c r="T137" s="16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130</v>
      </c>
      <c r="AT137" s="164" t="s">
        <v>126</v>
      </c>
      <c r="AU137" s="164" t="s">
        <v>131</v>
      </c>
      <c r="AY137" s="17" t="s">
        <v>123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7" t="s">
        <v>131</v>
      </c>
      <c r="BK137" s="165">
        <f>ROUND(I137*H137,2)</f>
        <v>0</v>
      </c>
      <c r="BL137" s="17" t="s">
        <v>130</v>
      </c>
      <c r="BM137" s="164" t="s">
        <v>139</v>
      </c>
    </row>
    <row r="138" spans="1:65" s="13" customFormat="1" ht="10.199999999999999" x14ac:dyDescent="0.2">
      <c r="B138" s="166"/>
      <c r="D138" s="167" t="s">
        <v>133</v>
      </c>
      <c r="E138" s="168" t="s">
        <v>1</v>
      </c>
      <c r="F138" s="169" t="s">
        <v>140</v>
      </c>
      <c r="H138" s="168" t="s">
        <v>1</v>
      </c>
      <c r="L138" s="166"/>
      <c r="M138" s="170"/>
      <c r="N138" s="171"/>
      <c r="O138" s="171"/>
      <c r="P138" s="171"/>
      <c r="Q138" s="171"/>
      <c r="R138" s="171"/>
      <c r="S138" s="171"/>
      <c r="T138" s="172"/>
      <c r="AT138" s="168" t="s">
        <v>133</v>
      </c>
      <c r="AU138" s="168" t="s">
        <v>131</v>
      </c>
      <c r="AV138" s="13" t="s">
        <v>81</v>
      </c>
      <c r="AW138" s="13" t="s">
        <v>29</v>
      </c>
      <c r="AX138" s="13" t="s">
        <v>73</v>
      </c>
      <c r="AY138" s="168" t="s">
        <v>123</v>
      </c>
    </row>
    <row r="139" spans="1:65" s="14" customFormat="1" ht="10.199999999999999" x14ac:dyDescent="0.2">
      <c r="B139" s="173"/>
      <c r="D139" s="167" t="s">
        <v>133</v>
      </c>
      <c r="E139" s="174" t="s">
        <v>1</v>
      </c>
      <c r="F139" s="175" t="s">
        <v>141</v>
      </c>
      <c r="H139" s="176">
        <v>6.8000000000000005E-2</v>
      </c>
      <c r="L139" s="173"/>
      <c r="M139" s="177"/>
      <c r="N139" s="178"/>
      <c r="O139" s="178"/>
      <c r="P139" s="178"/>
      <c r="Q139" s="178"/>
      <c r="R139" s="178"/>
      <c r="S139" s="178"/>
      <c r="T139" s="179"/>
      <c r="AT139" s="174" t="s">
        <v>133</v>
      </c>
      <c r="AU139" s="174" t="s">
        <v>131</v>
      </c>
      <c r="AV139" s="14" t="s">
        <v>131</v>
      </c>
      <c r="AW139" s="14" t="s">
        <v>29</v>
      </c>
      <c r="AX139" s="14" t="s">
        <v>81</v>
      </c>
      <c r="AY139" s="174" t="s">
        <v>123</v>
      </c>
    </row>
    <row r="140" spans="1:65" s="2" customFormat="1" ht="24.15" customHeight="1" x14ac:dyDescent="0.2">
      <c r="A140" s="29"/>
      <c r="B140" s="152"/>
      <c r="C140" s="153" t="s">
        <v>124</v>
      </c>
      <c r="D140" s="153" t="s">
        <v>126</v>
      </c>
      <c r="E140" s="154" t="s">
        <v>142</v>
      </c>
      <c r="F140" s="155" t="s">
        <v>143</v>
      </c>
      <c r="G140" s="156" t="s">
        <v>129</v>
      </c>
      <c r="H140" s="157">
        <v>1.2210000000000001</v>
      </c>
      <c r="I140" s="158"/>
      <c r="J140" s="158">
        <f>ROUND(I140*H140,2)</f>
        <v>0</v>
      </c>
      <c r="K140" s="159"/>
      <c r="L140" s="30"/>
      <c r="M140" s="160" t="s">
        <v>1</v>
      </c>
      <c r="N140" s="161" t="s">
        <v>39</v>
      </c>
      <c r="O140" s="162">
        <v>2.8517899999999998</v>
      </c>
      <c r="P140" s="162">
        <f>O140*H140</f>
        <v>3.4820355900000002</v>
      </c>
      <c r="Q140" s="162">
        <v>2.21191</v>
      </c>
      <c r="R140" s="162">
        <f>Q140*H140</f>
        <v>2.7007421100000002</v>
      </c>
      <c r="S140" s="162">
        <v>0</v>
      </c>
      <c r="T140" s="16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130</v>
      </c>
      <c r="AT140" s="164" t="s">
        <v>126</v>
      </c>
      <c r="AU140" s="164" t="s">
        <v>131</v>
      </c>
      <c r="AY140" s="17" t="s">
        <v>123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7" t="s">
        <v>131</v>
      </c>
      <c r="BK140" s="165">
        <f>ROUND(I140*H140,2)</f>
        <v>0</v>
      </c>
      <c r="BL140" s="17" t="s">
        <v>130</v>
      </c>
      <c r="BM140" s="164" t="s">
        <v>144</v>
      </c>
    </row>
    <row r="141" spans="1:65" s="14" customFormat="1" ht="10.199999999999999" x14ac:dyDescent="0.2">
      <c r="B141" s="173"/>
      <c r="D141" s="167" t="s">
        <v>133</v>
      </c>
      <c r="E141" s="174" t="s">
        <v>1</v>
      </c>
      <c r="F141" s="175" t="s">
        <v>145</v>
      </c>
      <c r="H141" s="176">
        <v>1.2210000000000001</v>
      </c>
      <c r="L141" s="173"/>
      <c r="M141" s="177"/>
      <c r="N141" s="178"/>
      <c r="O141" s="178"/>
      <c r="P141" s="178"/>
      <c r="Q141" s="178"/>
      <c r="R141" s="178"/>
      <c r="S141" s="178"/>
      <c r="T141" s="179"/>
      <c r="AT141" s="174" t="s">
        <v>133</v>
      </c>
      <c r="AU141" s="174" t="s">
        <v>131</v>
      </c>
      <c r="AV141" s="14" t="s">
        <v>131</v>
      </c>
      <c r="AW141" s="14" t="s">
        <v>29</v>
      </c>
      <c r="AX141" s="14" t="s">
        <v>81</v>
      </c>
      <c r="AY141" s="174" t="s">
        <v>123</v>
      </c>
    </row>
    <row r="142" spans="1:65" s="2" customFormat="1" ht="24.15" customHeight="1" x14ac:dyDescent="0.2">
      <c r="A142" s="29"/>
      <c r="B142" s="152"/>
      <c r="C142" s="153" t="s">
        <v>130</v>
      </c>
      <c r="D142" s="153" t="s">
        <v>126</v>
      </c>
      <c r="E142" s="154" t="s">
        <v>146</v>
      </c>
      <c r="F142" s="155" t="s">
        <v>147</v>
      </c>
      <c r="G142" s="156" t="s">
        <v>148</v>
      </c>
      <c r="H142" s="157">
        <v>5.6420000000000003</v>
      </c>
      <c r="I142" s="158"/>
      <c r="J142" s="158">
        <f>ROUND(I142*H142,2)</f>
        <v>0</v>
      </c>
      <c r="K142" s="159"/>
      <c r="L142" s="30"/>
      <c r="M142" s="160" t="s">
        <v>1</v>
      </c>
      <c r="N142" s="161" t="s">
        <v>39</v>
      </c>
      <c r="O142" s="162">
        <v>1.42771</v>
      </c>
      <c r="P142" s="162">
        <f>O142*H142</f>
        <v>8.0551398200000008</v>
      </c>
      <c r="Q142" s="162">
        <v>7.6299999999999996E-3</v>
      </c>
      <c r="R142" s="162">
        <f>Q142*H142</f>
        <v>4.3048460000000004E-2</v>
      </c>
      <c r="S142" s="162">
        <v>0</v>
      </c>
      <c r="T142" s="16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130</v>
      </c>
      <c r="AT142" s="164" t="s">
        <v>126</v>
      </c>
      <c r="AU142" s="164" t="s">
        <v>131</v>
      </c>
      <c r="AY142" s="17" t="s">
        <v>123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7" t="s">
        <v>131</v>
      </c>
      <c r="BK142" s="165">
        <f>ROUND(I142*H142,2)</f>
        <v>0</v>
      </c>
      <c r="BL142" s="17" t="s">
        <v>130</v>
      </c>
      <c r="BM142" s="164" t="s">
        <v>149</v>
      </c>
    </row>
    <row r="143" spans="1:65" s="14" customFormat="1" ht="10.199999999999999" x14ac:dyDescent="0.2">
      <c r="B143" s="173"/>
      <c r="D143" s="167" t="s">
        <v>133</v>
      </c>
      <c r="E143" s="174" t="s">
        <v>1</v>
      </c>
      <c r="F143" s="175" t="s">
        <v>150</v>
      </c>
      <c r="H143" s="176">
        <v>5.6420000000000003</v>
      </c>
      <c r="L143" s="173"/>
      <c r="M143" s="177"/>
      <c r="N143" s="178"/>
      <c r="O143" s="178"/>
      <c r="P143" s="178"/>
      <c r="Q143" s="178"/>
      <c r="R143" s="178"/>
      <c r="S143" s="178"/>
      <c r="T143" s="179"/>
      <c r="AT143" s="174" t="s">
        <v>133</v>
      </c>
      <c r="AU143" s="174" t="s">
        <v>131</v>
      </c>
      <c r="AV143" s="14" t="s">
        <v>131</v>
      </c>
      <c r="AW143" s="14" t="s">
        <v>29</v>
      </c>
      <c r="AX143" s="14" t="s">
        <v>81</v>
      </c>
      <c r="AY143" s="174" t="s">
        <v>123</v>
      </c>
    </row>
    <row r="144" spans="1:65" s="2" customFormat="1" ht="24.15" customHeight="1" x14ac:dyDescent="0.2">
      <c r="A144" s="29"/>
      <c r="B144" s="152"/>
      <c r="C144" s="153" t="s">
        <v>151</v>
      </c>
      <c r="D144" s="153" t="s">
        <v>126</v>
      </c>
      <c r="E144" s="154" t="s">
        <v>152</v>
      </c>
      <c r="F144" s="155" t="s">
        <v>153</v>
      </c>
      <c r="G144" s="156" t="s">
        <v>148</v>
      </c>
      <c r="H144" s="157">
        <v>5.6420000000000003</v>
      </c>
      <c r="I144" s="158"/>
      <c r="J144" s="158">
        <f>ROUND(I144*H144,2)</f>
        <v>0</v>
      </c>
      <c r="K144" s="159"/>
      <c r="L144" s="30"/>
      <c r="M144" s="160" t="s">
        <v>1</v>
      </c>
      <c r="N144" s="161" t="s">
        <v>39</v>
      </c>
      <c r="O144" s="162">
        <v>0.49</v>
      </c>
      <c r="P144" s="162">
        <f>O144*H144</f>
        <v>2.76458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130</v>
      </c>
      <c r="AT144" s="164" t="s">
        <v>126</v>
      </c>
      <c r="AU144" s="164" t="s">
        <v>131</v>
      </c>
      <c r="AY144" s="17" t="s">
        <v>123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7" t="s">
        <v>131</v>
      </c>
      <c r="BK144" s="165">
        <f>ROUND(I144*H144,2)</f>
        <v>0</v>
      </c>
      <c r="BL144" s="17" t="s">
        <v>130</v>
      </c>
      <c r="BM144" s="164" t="s">
        <v>154</v>
      </c>
    </row>
    <row r="145" spans="1:65" s="2" customFormat="1" ht="24.15" customHeight="1" x14ac:dyDescent="0.2">
      <c r="A145" s="29"/>
      <c r="B145" s="152"/>
      <c r="C145" s="153" t="s">
        <v>155</v>
      </c>
      <c r="D145" s="153" t="s">
        <v>126</v>
      </c>
      <c r="E145" s="154" t="s">
        <v>156</v>
      </c>
      <c r="F145" s="155" t="s">
        <v>157</v>
      </c>
      <c r="G145" s="156" t="s">
        <v>138</v>
      </c>
      <c r="H145" s="157">
        <v>7.2999999999999995E-2</v>
      </c>
      <c r="I145" s="158"/>
      <c r="J145" s="158">
        <f>ROUND(I145*H145,2)</f>
        <v>0</v>
      </c>
      <c r="K145" s="159"/>
      <c r="L145" s="30"/>
      <c r="M145" s="160" t="s">
        <v>1</v>
      </c>
      <c r="N145" s="161" t="s">
        <v>39</v>
      </c>
      <c r="O145" s="162">
        <v>34.718159999999997</v>
      </c>
      <c r="P145" s="162">
        <f>O145*H145</f>
        <v>2.5344256799999996</v>
      </c>
      <c r="Q145" s="162">
        <v>1.01145</v>
      </c>
      <c r="R145" s="162">
        <f>Q145*H145</f>
        <v>7.3835849999999995E-2</v>
      </c>
      <c r="S145" s="162">
        <v>0</v>
      </c>
      <c r="T145" s="16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130</v>
      </c>
      <c r="AT145" s="164" t="s">
        <v>126</v>
      </c>
      <c r="AU145" s="164" t="s">
        <v>131</v>
      </c>
      <c r="AY145" s="17" t="s">
        <v>123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7" t="s">
        <v>131</v>
      </c>
      <c r="BK145" s="165">
        <f>ROUND(I145*H145,2)</f>
        <v>0</v>
      </c>
      <c r="BL145" s="17" t="s">
        <v>130</v>
      </c>
      <c r="BM145" s="164" t="s">
        <v>158</v>
      </c>
    </row>
    <row r="146" spans="1:65" s="14" customFormat="1" ht="10.199999999999999" x14ac:dyDescent="0.2">
      <c r="B146" s="173"/>
      <c r="D146" s="167" t="s">
        <v>133</v>
      </c>
      <c r="E146" s="174" t="s">
        <v>1</v>
      </c>
      <c r="F146" s="175" t="s">
        <v>145</v>
      </c>
      <c r="H146" s="176">
        <v>1.2210000000000001</v>
      </c>
      <c r="L146" s="173"/>
      <c r="M146" s="177"/>
      <c r="N146" s="178"/>
      <c r="O146" s="178"/>
      <c r="P146" s="178"/>
      <c r="Q146" s="178"/>
      <c r="R146" s="178"/>
      <c r="S146" s="178"/>
      <c r="T146" s="179"/>
      <c r="AT146" s="174" t="s">
        <v>133</v>
      </c>
      <c r="AU146" s="174" t="s">
        <v>131</v>
      </c>
      <c r="AV146" s="14" t="s">
        <v>131</v>
      </c>
      <c r="AW146" s="14" t="s">
        <v>29</v>
      </c>
      <c r="AX146" s="14" t="s">
        <v>73</v>
      </c>
      <c r="AY146" s="174" t="s">
        <v>123</v>
      </c>
    </row>
    <row r="147" spans="1:65" s="13" customFormat="1" ht="10.199999999999999" x14ac:dyDescent="0.2">
      <c r="B147" s="166"/>
      <c r="D147" s="167" t="s">
        <v>133</v>
      </c>
      <c r="E147" s="168" t="s">
        <v>1</v>
      </c>
      <c r="F147" s="169" t="s">
        <v>159</v>
      </c>
      <c r="H147" s="168" t="s">
        <v>1</v>
      </c>
      <c r="L147" s="166"/>
      <c r="M147" s="170"/>
      <c r="N147" s="171"/>
      <c r="O147" s="171"/>
      <c r="P147" s="171"/>
      <c r="Q147" s="171"/>
      <c r="R147" s="171"/>
      <c r="S147" s="171"/>
      <c r="T147" s="172"/>
      <c r="AT147" s="168" t="s">
        <v>133</v>
      </c>
      <c r="AU147" s="168" t="s">
        <v>131</v>
      </c>
      <c r="AV147" s="13" t="s">
        <v>81</v>
      </c>
      <c r="AW147" s="13" t="s">
        <v>29</v>
      </c>
      <c r="AX147" s="13" t="s">
        <v>73</v>
      </c>
      <c r="AY147" s="168" t="s">
        <v>123</v>
      </c>
    </row>
    <row r="148" spans="1:65" s="14" customFormat="1" ht="10.199999999999999" x14ac:dyDescent="0.2">
      <c r="B148" s="173"/>
      <c r="D148" s="167" t="s">
        <v>133</v>
      </c>
      <c r="E148" s="174" t="s">
        <v>1</v>
      </c>
      <c r="F148" s="175" t="s">
        <v>160</v>
      </c>
      <c r="H148" s="176">
        <v>7.2999999999999995E-2</v>
      </c>
      <c r="L148" s="173"/>
      <c r="M148" s="177"/>
      <c r="N148" s="178"/>
      <c r="O148" s="178"/>
      <c r="P148" s="178"/>
      <c r="Q148" s="178"/>
      <c r="R148" s="178"/>
      <c r="S148" s="178"/>
      <c r="T148" s="179"/>
      <c r="AT148" s="174" t="s">
        <v>133</v>
      </c>
      <c r="AU148" s="174" t="s">
        <v>131</v>
      </c>
      <c r="AV148" s="14" t="s">
        <v>131</v>
      </c>
      <c r="AW148" s="14" t="s">
        <v>29</v>
      </c>
      <c r="AX148" s="14" t="s">
        <v>81</v>
      </c>
      <c r="AY148" s="174" t="s">
        <v>123</v>
      </c>
    </row>
    <row r="149" spans="1:65" s="12" customFormat="1" ht="22.8" customHeight="1" x14ac:dyDescent="0.25">
      <c r="B149" s="140"/>
      <c r="D149" s="141" t="s">
        <v>72</v>
      </c>
      <c r="E149" s="150" t="s">
        <v>130</v>
      </c>
      <c r="F149" s="150" t="s">
        <v>161</v>
      </c>
      <c r="J149" s="151">
        <f>BK149</f>
        <v>0</v>
      </c>
      <c r="L149" s="140"/>
      <c r="M149" s="144"/>
      <c r="N149" s="145"/>
      <c r="O149" s="145"/>
      <c r="P149" s="146">
        <f>SUM(P150:P157)</f>
        <v>37.096242619999998</v>
      </c>
      <c r="Q149" s="145"/>
      <c r="R149" s="146">
        <f>SUM(R150:R157)</f>
        <v>5.4277024800000007</v>
      </c>
      <c r="S149" s="145"/>
      <c r="T149" s="147">
        <f>SUM(T150:T157)</f>
        <v>0</v>
      </c>
      <c r="AR149" s="141" t="s">
        <v>81</v>
      </c>
      <c r="AT149" s="148" t="s">
        <v>72</v>
      </c>
      <c r="AU149" s="148" t="s">
        <v>81</v>
      </c>
      <c r="AY149" s="141" t="s">
        <v>123</v>
      </c>
      <c r="BK149" s="149">
        <f>SUM(BK150:BK157)</f>
        <v>0</v>
      </c>
    </row>
    <row r="150" spans="1:65" s="2" customFormat="1" ht="21.75" customHeight="1" x14ac:dyDescent="0.2">
      <c r="A150" s="29"/>
      <c r="B150" s="152"/>
      <c r="C150" s="153" t="s">
        <v>162</v>
      </c>
      <c r="D150" s="153" t="s">
        <v>126</v>
      </c>
      <c r="E150" s="154" t="s">
        <v>163</v>
      </c>
      <c r="F150" s="155" t="s">
        <v>164</v>
      </c>
      <c r="G150" s="156" t="s">
        <v>129</v>
      </c>
      <c r="H150" s="157">
        <v>2.2160000000000002</v>
      </c>
      <c r="I150" s="158"/>
      <c r="J150" s="158">
        <f>ROUND(I150*H150,2)</f>
        <v>0</v>
      </c>
      <c r="K150" s="159"/>
      <c r="L150" s="30"/>
      <c r="M150" s="160" t="s">
        <v>1</v>
      </c>
      <c r="N150" s="161" t="s">
        <v>39</v>
      </c>
      <c r="O150" s="162">
        <v>1.5711999999999999</v>
      </c>
      <c r="P150" s="162">
        <f>O150*H150</f>
        <v>3.4817792000000001</v>
      </c>
      <c r="Q150" s="162">
        <v>2.29698</v>
      </c>
      <c r="R150" s="162">
        <f>Q150*H150</f>
        <v>5.0901076800000009</v>
      </c>
      <c r="S150" s="162">
        <v>0</v>
      </c>
      <c r="T150" s="16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130</v>
      </c>
      <c r="AT150" s="164" t="s">
        <v>126</v>
      </c>
      <c r="AU150" s="164" t="s">
        <v>131</v>
      </c>
      <c r="AY150" s="17" t="s">
        <v>123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7" t="s">
        <v>131</v>
      </c>
      <c r="BK150" s="165">
        <f>ROUND(I150*H150,2)</f>
        <v>0</v>
      </c>
      <c r="BL150" s="17" t="s">
        <v>130</v>
      </c>
      <c r="BM150" s="164" t="s">
        <v>165</v>
      </c>
    </row>
    <row r="151" spans="1:65" s="14" customFormat="1" ht="10.199999999999999" x14ac:dyDescent="0.2">
      <c r="B151" s="173"/>
      <c r="D151" s="167" t="s">
        <v>133</v>
      </c>
      <c r="E151" s="174" t="s">
        <v>1</v>
      </c>
      <c r="F151" s="175" t="s">
        <v>166</v>
      </c>
      <c r="H151" s="176">
        <v>2.2160000000000002</v>
      </c>
      <c r="L151" s="173"/>
      <c r="M151" s="177"/>
      <c r="N151" s="178"/>
      <c r="O151" s="178"/>
      <c r="P151" s="178"/>
      <c r="Q151" s="178"/>
      <c r="R151" s="178"/>
      <c r="S151" s="178"/>
      <c r="T151" s="179"/>
      <c r="AT151" s="174" t="s">
        <v>133</v>
      </c>
      <c r="AU151" s="174" t="s">
        <v>131</v>
      </c>
      <c r="AV151" s="14" t="s">
        <v>131</v>
      </c>
      <c r="AW151" s="14" t="s">
        <v>29</v>
      </c>
      <c r="AX151" s="14" t="s">
        <v>81</v>
      </c>
      <c r="AY151" s="174" t="s">
        <v>123</v>
      </c>
    </row>
    <row r="152" spans="1:65" s="2" customFormat="1" ht="24.15" customHeight="1" x14ac:dyDescent="0.2">
      <c r="A152" s="29"/>
      <c r="B152" s="152"/>
      <c r="C152" s="153" t="s">
        <v>167</v>
      </c>
      <c r="D152" s="153" t="s">
        <v>126</v>
      </c>
      <c r="E152" s="154" t="s">
        <v>168</v>
      </c>
      <c r="F152" s="155" t="s">
        <v>169</v>
      </c>
      <c r="G152" s="156" t="s">
        <v>148</v>
      </c>
      <c r="H152" s="157">
        <v>35.64</v>
      </c>
      <c r="I152" s="158"/>
      <c r="J152" s="158">
        <f>ROUND(I152*H152,2)</f>
        <v>0</v>
      </c>
      <c r="K152" s="159"/>
      <c r="L152" s="30"/>
      <c r="M152" s="160" t="s">
        <v>1</v>
      </c>
      <c r="N152" s="161" t="s">
        <v>39</v>
      </c>
      <c r="O152" s="162">
        <v>0.48230000000000001</v>
      </c>
      <c r="P152" s="162">
        <f>O152*H152</f>
        <v>17.189171999999999</v>
      </c>
      <c r="Q152" s="162">
        <v>3.14E-3</v>
      </c>
      <c r="R152" s="162">
        <f>Q152*H152</f>
        <v>0.1119096</v>
      </c>
      <c r="S152" s="162">
        <v>0</v>
      </c>
      <c r="T152" s="16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130</v>
      </c>
      <c r="AT152" s="164" t="s">
        <v>126</v>
      </c>
      <c r="AU152" s="164" t="s">
        <v>131</v>
      </c>
      <c r="AY152" s="17" t="s">
        <v>123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131</v>
      </c>
      <c r="BK152" s="165">
        <f>ROUND(I152*H152,2)</f>
        <v>0</v>
      </c>
      <c r="BL152" s="17" t="s">
        <v>130</v>
      </c>
      <c r="BM152" s="164" t="s">
        <v>170</v>
      </c>
    </row>
    <row r="153" spans="1:65" s="14" customFormat="1" ht="10.199999999999999" x14ac:dyDescent="0.2">
      <c r="B153" s="173"/>
      <c r="D153" s="167" t="s">
        <v>133</v>
      </c>
      <c r="E153" s="174" t="s">
        <v>1</v>
      </c>
      <c r="F153" s="175" t="s">
        <v>171</v>
      </c>
      <c r="H153" s="176">
        <v>35.64</v>
      </c>
      <c r="L153" s="173"/>
      <c r="M153" s="177"/>
      <c r="N153" s="178"/>
      <c r="O153" s="178"/>
      <c r="P153" s="178"/>
      <c r="Q153" s="178"/>
      <c r="R153" s="178"/>
      <c r="S153" s="178"/>
      <c r="T153" s="179"/>
      <c r="AT153" s="174" t="s">
        <v>133</v>
      </c>
      <c r="AU153" s="174" t="s">
        <v>131</v>
      </c>
      <c r="AV153" s="14" t="s">
        <v>131</v>
      </c>
      <c r="AW153" s="14" t="s">
        <v>29</v>
      </c>
      <c r="AX153" s="14" t="s">
        <v>81</v>
      </c>
      <c r="AY153" s="174" t="s">
        <v>123</v>
      </c>
    </row>
    <row r="154" spans="1:65" s="2" customFormat="1" ht="24.15" customHeight="1" x14ac:dyDescent="0.2">
      <c r="A154" s="29"/>
      <c r="B154" s="152"/>
      <c r="C154" s="153" t="s">
        <v>172</v>
      </c>
      <c r="D154" s="153" t="s">
        <v>126</v>
      </c>
      <c r="E154" s="154" t="s">
        <v>173</v>
      </c>
      <c r="F154" s="155" t="s">
        <v>174</v>
      </c>
      <c r="G154" s="156" t="s">
        <v>148</v>
      </c>
      <c r="H154" s="157">
        <v>35.64</v>
      </c>
      <c r="I154" s="158"/>
      <c r="J154" s="158">
        <f>ROUND(I154*H154,2)</f>
        <v>0</v>
      </c>
      <c r="K154" s="159"/>
      <c r="L154" s="30"/>
      <c r="M154" s="160" t="s">
        <v>1</v>
      </c>
      <c r="N154" s="161" t="s">
        <v>39</v>
      </c>
      <c r="O154" s="162">
        <v>0.23899999999999999</v>
      </c>
      <c r="P154" s="162">
        <f>O154*H154</f>
        <v>8.5179600000000004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130</v>
      </c>
      <c r="AT154" s="164" t="s">
        <v>126</v>
      </c>
      <c r="AU154" s="164" t="s">
        <v>131</v>
      </c>
      <c r="AY154" s="17" t="s">
        <v>123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131</v>
      </c>
      <c r="BK154" s="165">
        <f>ROUND(I154*H154,2)</f>
        <v>0</v>
      </c>
      <c r="BL154" s="17" t="s">
        <v>130</v>
      </c>
      <c r="BM154" s="164" t="s">
        <v>175</v>
      </c>
    </row>
    <row r="155" spans="1:65" s="2" customFormat="1" ht="24.15" customHeight="1" x14ac:dyDescent="0.2">
      <c r="A155" s="29"/>
      <c r="B155" s="152"/>
      <c r="C155" s="153" t="s">
        <v>176</v>
      </c>
      <c r="D155" s="153" t="s">
        <v>126</v>
      </c>
      <c r="E155" s="154" t="s">
        <v>177</v>
      </c>
      <c r="F155" s="155" t="s">
        <v>178</v>
      </c>
      <c r="G155" s="156" t="s">
        <v>138</v>
      </c>
      <c r="H155" s="157">
        <v>0.222</v>
      </c>
      <c r="I155" s="158"/>
      <c r="J155" s="158">
        <f>ROUND(I155*H155,2)</f>
        <v>0</v>
      </c>
      <c r="K155" s="159"/>
      <c r="L155" s="30"/>
      <c r="M155" s="160" t="s">
        <v>1</v>
      </c>
      <c r="N155" s="161" t="s">
        <v>39</v>
      </c>
      <c r="O155" s="162">
        <v>35.618609999999997</v>
      </c>
      <c r="P155" s="162">
        <f>O155*H155</f>
        <v>7.9073314199999993</v>
      </c>
      <c r="Q155" s="162">
        <v>1.0165999999999999</v>
      </c>
      <c r="R155" s="162">
        <f>Q155*H155</f>
        <v>0.2256852</v>
      </c>
      <c r="S155" s="162">
        <v>0</v>
      </c>
      <c r="T155" s="16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130</v>
      </c>
      <c r="AT155" s="164" t="s">
        <v>126</v>
      </c>
      <c r="AU155" s="164" t="s">
        <v>131</v>
      </c>
      <c r="AY155" s="17" t="s">
        <v>123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131</v>
      </c>
      <c r="BK155" s="165">
        <f>ROUND(I155*H155,2)</f>
        <v>0</v>
      </c>
      <c r="BL155" s="17" t="s">
        <v>130</v>
      </c>
      <c r="BM155" s="164" t="s">
        <v>179</v>
      </c>
    </row>
    <row r="156" spans="1:65" s="13" customFormat="1" ht="10.199999999999999" x14ac:dyDescent="0.2">
      <c r="B156" s="166"/>
      <c r="D156" s="167" t="s">
        <v>133</v>
      </c>
      <c r="E156" s="168" t="s">
        <v>1</v>
      </c>
      <c r="F156" s="169" t="s">
        <v>180</v>
      </c>
      <c r="H156" s="168" t="s">
        <v>1</v>
      </c>
      <c r="L156" s="166"/>
      <c r="M156" s="170"/>
      <c r="N156" s="171"/>
      <c r="O156" s="171"/>
      <c r="P156" s="171"/>
      <c r="Q156" s="171"/>
      <c r="R156" s="171"/>
      <c r="S156" s="171"/>
      <c r="T156" s="172"/>
      <c r="AT156" s="168" t="s">
        <v>133</v>
      </c>
      <c r="AU156" s="168" t="s">
        <v>131</v>
      </c>
      <c r="AV156" s="13" t="s">
        <v>81</v>
      </c>
      <c r="AW156" s="13" t="s">
        <v>29</v>
      </c>
      <c r="AX156" s="13" t="s">
        <v>73</v>
      </c>
      <c r="AY156" s="168" t="s">
        <v>123</v>
      </c>
    </row>
    <row r="157" spans="1:65" s="14" customFormat="1" ht="10.199999999999999" x14ac:dyDescent="0.2">
      <c r="B157" s="173"/>
      <c r="D157" s="167" t="s">
        <v>133</v>
      </c>
      <c r="E157" s="174" t="s">
        <v>1</v>
      </c>
      <c r="F157" s="175" t="s">
        <v>181</v>
      </c>
      <c r="H157" s="176">
        <v>0.222</v>
      </c>
      <c r="L157" s="173"/>
      <c r="M157" s="177"/>
      <c r="N157" s="178"/>
      <c r="O157" s="178"/>
      <c r="P157" s="178"/>
      <c r="Q157" s="178"/>
      <c r="R157" s="178"/>
      <c r="S157" s="178"/>
      <c r="T157" s="179"/>
      <c r="AT157" s="174" t="s">
        <v>133</v>
      </c>
      <c r="AU157" s="174" t="s">
        <v>131</v>
      </c>
      <c r="AV157" s="14" t="s">
        <v>131</v>
      </c>
      <c r="AW157" s="14" t="s">
        <v>29</v>
      </c>
      <c r="AX157" s="14" t="s">
        <v>81</v>
      </c>
      <c r="AY157" s="174" t="s">
        <v>123</v>
      </c>
    </row>
    <row r="158" spans="1:65" s="12" customFormat="1" ht="22.8" customHeight="1" x14ac:dyDescent="0.25">
      <c r="B158" s="140"/>
      <c r="D158" s="141" t="s">
        <v>72</v>
      </c>
      <c r="E158" s="150" t="s">
        <v>155</v>
      </c>
      <c r="F158" s="150" t="s">
        <v>182</v>
      </c>
      <c r="J158" s="151">
        <f>BK158</f>
        <v>0</v>
      </c>
      <c r="L158" s="140"/>
      <c r="M158" s="144"/>
      <c r="N158" s="145"/>
      <c r="O158" s="145"/>
      <c r="P158" s="146">
        <f>SUM(P159:P196)</f>
        <v>629.48944624000001</v>
      </c>
      <c r="Q158" s="145"/>
      <c r="R158" s="146">
        <f>SUM(R159:R196)</f>
        <v>20.282596380000001</v>
      </c>
      <c r="S158" s="145"/>
      <c r="T158" s="147">
        <f>SUM(T159:T196)</f>
        <v>0</v>
      </c>
      <c r="AR158" s="141" t="s">
        <v>81</v>
      </c>
      <c r="AT158" s="148" t="s">
        <v>72</v>
      </c>
      <c r="AU158" s="148" t="s">
        <v>81</v>
      </c>
      <c r="AY158" s="141" t="s">
        <v>123</v>
      </c>
      <c r="BK158" s="149">
        <f>SUM(BK159:BK196)</f>
        <v>0</v>
      </c>
    </row>
    <row r="159" spans="1:65" s="2" customFormat="1" ht="24.15" customHeight="1" x14ac:dyDescent="0.2">
      <c r="A159" s="29"/>
      <c r="B159" s="152"/>
      <c r="C159" s="153" t="s">
        <v>183</v>
      </c>
      <c r="D159" s="153" t="s">
        <v>126</v>
      </c>
      <c r="E159" s="154" t="s">
        <v>184</v>
      </c>
      <c r="F159" s="155" t="s">
        <v>185</v>
      </c>
      <c r="G159" s="156" t="s">
        <v>148</v>
      </c>
      <c r="H159" s="157">
        <v>25.44</v>
      </c>
      <c r="I159" s="158"/>
      <c r="J159" s="158">
        <f>ROUND(I159*H159,2)</f>
        <v>0</v>
      </c>
      <c r="K159" s="159"/>
      <c r="L159" s="30"/>
      <c r="M159" s="160" t="s">
        <v>1</v>
      </c>
      <c r="N159" s="161" t="s">
        <v>39</v>
      </c>
      <c r="O159" s="162">
        <v>8.2040000000000002E-2</v>
      </c>
      <c r="P159" s="162">
        <f>O159*H159</f>
        <v>2.0870976000000003</v>
      </c>
      <c r="Q159" s="162">
        <v>1.9000000000000001E-4</v>
      </c>
      <c r="R159" s="162">
        <f>Q159*H159</f>
        <v>4.8336000000000004E-3</v>
      </c>
      <c r="S159" s="162">
        <v>0</v>
      </c>
      <c r="T159" s="163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130</v>
      </c>
      <c r="AT159" s="164" t="s">
        <v>126</v>
      </c>
      <c r="AU159" s="164" t="s">
        <v>131</v>
      </c>
      <c r="AY159" s="17" t="s">
        <v>123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7" t="s">
        <v>131</v>
      </c>
      <c r="BK159" s="165">
        <f>ROUND(I159*H159,2)</f>
        <v>0</v>
      </c>
      <c r="BL159" s="17" t="s">
        <v>130</v>
      </c>
      <c r="BM159" s="164" t="s">
        <v>186</v>
      </c>
    </row>
    <row r="160" spans="1:65" s="14" customFormat="1" ht="10.199999999999999" x14ac:dyDescent="0.2">
      <c r="B160" s="173"/>
      <c r="D160" s="167" t="s">
        <v>133</v>
      </c>
      <c r="E160" s="174" t="s">
        <v>1</v>
      </c>
      <c r="F160" s="175" t="s">
        <v>187</v>
      </c>
      <c r="H160" s="176">
        <v>25.44</v>
      </c>
      <c r="L160" s="173"/>
      <c r="M160" s="177"/>
      <c r="N160" s="178"/>
      <c r="O160" s="178"/>
      <c r="P160" s="178"/>
      <c r="Q160" s="178"/>
      <c r="R160" s="178"/>
      <c r="S160" s="178"/>
      <c r="T160" s="179"/>
      <c r="AT160" s="174" t="s">
        <v>133</v>
      </c>
      <c r="AU160" s="174" t="s">
        <v>131</v>
      </c>
      <c r="AV160" s="14" t="s">
        <v>131</v>
      </c>
      <c r="AW160" s="14" t="s">
        <v>29</v>
      </c>
      <c r="AX160" s="14" t="s">
        <v>81</v>
      </c>
      <c r="AY160" s="174" t="s">
        <v>123</v>
      </c>
    </row>
    <row r="161" spans="1:65" s="2" customFormat="1" ht="24.15" customHeight="1" x14ac:dyDescent="0.2">
      <c r="A161" s="29"/>
      <c r="B161" s="152"/>
      <c r="C161" s="153" t="s">
        <v>188</v>
      </c>
      <c r="D161" s="153" t="s">
        <v>126</v>
      </c>
      <c r="E161" s="154" t="s">
        <v>189</v>
      </c>
      <c r="F161" s="155" t="s">
        <v>190</v>
      </c>
      <c r="G161" s="156" t="s">
        <v>148</v>
      </c>
      <c r="H161" s="157">
        <v>14.805999999999999</v>
      </c>
      <c r="I161" s="158"/>
      <c r="J161" s="158">
        <f>ROUND(I161*H161,2)</f>
        <v>0</v>
      </c>
      <c r="K161" s="159"/>
      <c r="L161" s="30"/>
      <c r="M161" s="160" t="s">
        <v>1</v>
      </c>
      <c r="N161" s="161" t="s">
        <v>39</v>
      </c>
      <c r="O161" s="162">
        <v>0.15204000000000001</v>
      </c>
      <c r="P161" s="162">
        <f>O161*H161</f>
        <v>2.2511042400000001</v>
      </c>
      <c r="Q161" s="162">
        <v>2.0000000000000001E-4</v>
      </c>
      <c r="R161" s="162">
        <f>Q161*H161</f>
        <v>2.9611999999999998E-3</v>
      </c>
      <c r="S161" s="162">
        <v>0</v>
      </c>
      <c r="T161" s="163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130</v>
      </c>
      <c r="AT161" s="164" t="s">
        <v>126</v>
      </c>
      <c r="AU161" s="164" t="s">
        <v>131</v>
      </c>
      <c r="AY161" s="17" t="s">
        <v>123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131</v>
      </c>
      <c r="BK161" s="165">
        <f>ROUND(I161*H161,2)</f>
        <v>0</v>
      </c>
      <c r="BL161" s="17" t="s">
        <v>130</v>
      </c>
      <c r="BM161" s="164" t="s">
        <v>191</v>
      </c>
    </row>
    <row r="162" spans="1:65" s="13" customFormat="1" ht="10.199999999999999" x14ac:dyDescent="0.2">
      <c r="B162" s="166"/>
      <c r="D162" s="167" t="s">
        <v>133</v>
      </c>
      <c r="E162" s="168" t="s">
        <v>1</v>
      </c>
      <c r="F162" s="169" t="s">
        <v>192</v>
      </c>
      <c r="H162" s="168" t="s">
        <v>1</v>
      </c>
      <c r="L162" s="166"/>
      <c r="M162" s="170"/>
      <c r="N162" s="171"/>
      <c r="O162" s="171"/>
      <c r="P162" s="171"/>
      <c r="Q162" s="171"/>
      <c r="R162" s="171"/>
      <c r="S162" s="171"/>
      <c r="T162" s="172"/>
      <c r="AT162" s="168" t="s">
        <v>133</v>
      </c>
      <c r="AU162" s="168" t="s">
        <v>131</v>
      </c>
      <c r="AV162" s="13" t="s">
        <v>81</v>
      </c>
      <c r="AW162" s="13" t="s">
        <v>29</v>
      </c>
      <c r="AX162" s="13" t="s">
        <v>73</v>
      </c>
      <c r="AY162" s="168" t="s">
        <v>123</v>
      </c>
    </row>
    <row r="163" spans="1:65" s="14" customFormat="1" ht="10.199999999999999" x14ac:dyDescent="0.2">
      <c r="B163" s="173"/>
      <c r="D163" s="167" t="s">
        <v>133</v>
      </c>
      <c r="E163" s="174" t="s">
        <v>1</v>
      </c>
      <c r="F163" s="175" t="s">
        <v>193</v>
      </c>
      <c r="H163" s="176">
        <v>14.805999999999999</v>
      </c>
      <c r="L163" s="173"/>
      <c r="M163" s="177"/>
      <c r="N163" s="178"/>
      <c r="O163" s="178"/>
      <c r="P163" s="178"/>
      <c r="Q163" s="178"/>
      <c r="R163" s="178"/>
      <c r="S163" s="178"/>
      <c r="T163" s="179"/>
      <c r="AT163" s="174" t="s">
        <v>133</v>
      </c>
      <c r="AU163" s="174" t="s">
        <v>131</v>
      </c>
      <c r="AV163" s="14" t="s">
        <v>131</v>
      </c>
      <c r="AW163" s="14" t="s">
        <v>29</v>
      </c>
      <c r="AX163" s="14" t="s">
        <v>81</v>
      </c>
      <c r="AY163" s="174" t="s">
        <v>123</v>
      </c>
    </row>
    <row r="164" spans="1:65" s="2" customFormat="1" ht="24.15" customHeight="1" x14ac:dyDescent="0.2">
      <c r="A164" s="29"/>
      <c r="B164" s="152"/>
      <c r="C164" s="153" t="s">
        <v>194</v>
      </c>
      <c r="D164" s="153" t="s">
        <v>126</v>
      </c>
      <c r="E164" s="154" t="s">
        <v>195</v>
      </c>
      <c r="F164" s="155" t="s">
        <v>196</v>
      </c>
      <c r="G164" s="156" t="s">
        <v>148</v>
      </c>
      <c r="H164" s="157">
        <v>14.805999999999999</v>
      </c>
      <c r="I164" s="158"/>
      <c r="J164" s="158">
        <f>ROUND(I164*H164,2)</f>
        <v>0</v>
      </c>
      <c r="K164" s="159"/>
      <c r="L164" s="30"/>
      <c r="M164" s="160" t="s">
        <v>1</v>
      </c>
      <c r="N164" s="161" t="s">
        <v>39</v>
      </c>
      <c r="O164" s="162">
        <v>0.15207999999999999</v>
      </c>
      <c r="P164" s="162">
        <f>O164*H164</f>
        <v>2.2516964799999997</v>
      </c>
      <c r="Q164" s="162">
        <v>4.0000000000000002E-4</v>
      </c>
      <c r="R164" s="162">
        <f>Q164*H164</f>
        <v>5.9223999999999995E-3</v>
      </c>
      <c r="S164" s="162">
        <v>0</v>
      </c>
      <c r="T164" s="163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130</v>
      </c>
      <c r="AT164" s="164" t="s">
        <v>126</v>
      </c>
      <c r="AU164" s="164" t="s">
        <v>131</v>
      </c>
      <c r="AY164" s="17" t="s">
        <v>123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131</v>
      </c>
      <c r="BK164" s="165">
        <f>ROUND(I164*H164,2)</f>
        <v>0</v>
      </c>
      <c r="BL164" s="17" t="s">
        <v>130</v>
      </c>
      <c r="BM164" s="164" t="s">
        <v>197</v>
      </c>
    </row>
    <row r="165" spans="1:65" s="2" customFormat="1" ht="24.15" customHeight="1" x14ac:dyDescent="0.2">
      <c r="A165" s="29"/>
      <c r="B165" s="152"/>
      <c r="C165" s="153" t="s">
        <v>198</v>
      </c>
      <c r="D165" s="153" t="s">
        <v>126</v>
      </c>
      <c r="E165" s="154" t="s">
        <v>199</v>
      </c>
      <c r="F165" s="155" t="s">
        <v>200</v>
      </c>
      <c r="G165" s="156" t="s">
        <v>148</v>
      </c>
      <c r="H165" s="157">
        <v>14.805999999999999</v>
      </c>
      <c r="I165" s="158"/>
      <c r="J165" s="158">
        <f>ROUND(I165*H165,2)</f>
        <v>0</v>
      </c>
      <c r="K165" s="159"/>
      <c r="L165" s="30"/>
      <c r="M165" s="160" t="s">
        <v>1</v>
      </c>
      <c r="N165" s="161" t="s">
        <v>39</v>
      </c>
      <c r="O165" s="162">
        <v>0.51939000000000002</v>
      </c>
      <c r="P165" s="162">
        <f>O165*H165</f>
        <v>7.69008834</v>
      </c>
      <c r="Q165" s="162">
        <v>1.6500000000000001E-2</v>
      </c>
      <c r="R165" s="162">
        <f>Q165*H165</f>
        <v>0.24429899999999999</v>
      </c>
      <c r="S165" s="162">
        <v>0</v>
      </c>
      <c r="T165" s="16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130</v>
      </c>
      <c r="AT165" s="164" t="s">
        <v>126</v>
      </c>
      <c r="AU165" s="164" t="s">
        <v>131</v>
      </c>
      <c r="AY165" s="17" t="s">
        <v>123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7" t="s">
        <v>131</v>
      </c>
      <c r="BK165" s="165">
        <f>ROUND(I165*H165,2)</f>
        <v>0</v>
      </c>
      <c r="BL165" s="17" t="s">
        <v>130</v>
      </c>
      <c r="BM165" s="164" t="s">
        <v>201</v>
      </c>
    </row>
    <row r="166" spans="1:65" s="2" customFormat="1" ht="24.15" customHeight="1" x14ac:dyDescent="0.2">
      <c r="A166" s="29"/>
      <c r="B166" s="152"/>
      <c r="C166" s="153" t="s">
        <v>202</v>
      </c>
      <c r="D166" s="153" t="s">
        <v>126</v>
      </c>
      <c r="E166" s="154" t="s">
        <v>203</v>
      </c>
      <c r="F166" s="155" t="s">
        <v>204</v>
      </c>
      <c r="G166" s="156" t="s">
        <v>148</v>
      </c>
      <c r="H166" s="157">
        <v>14.805999999999999</v>
      </c>
      <c r="I166" s="158"/>
      <c r="J166" s="158">
        <f>ROUND(I166*H166,2)</f>
        <v>0</v>
      </c>
      <c r="K166" s="159"/>
      <c r="L166" s="30"/>
      <c r="M166" s="160" t="s">
        <v>1</v>
      </c>
      <c r="N166" s="161" t="s">
        <v>39</v>
      </c>
      <c r="O166" s="162">
        <v>0.4486</v>
      </c>
      <c r="P166" s="162">
        <f>O166*H166</f>
        <v>6.6419715999999998</v>
      </c>
      <c r="Q166" s="162">
        <v>2.8999999999999998E-3</v>
      </c>
      <c r="R166" s="162">
        <f>Q166*H166</f>
        <v>4.2937399999999994E-2</v>
      </c>
      <c r="S166" s="162">
        <v>0</v>
      </c>
      <c r="T166" s="16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130</v>
      </c>
      <c r="AT166" s="164" t="s">
        <v>126</v>
      </c>
      <c r="AU166" s="164" t="s">
        <v>131</v>
      </c>
      <c r="AY166" s="17" t="s">
        <v>123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131</v>
      </c>
      <c r="BK166" s="165">
        <f>ROUND(I166*H166,2)</f>
        <v>0</v>
      </c>
      <c r="BL166" s="17" t="s">
        <v>130</v>
      </c>
      <c r="BM166" s="164" t="s">
        <v>205</v>
      </c>
    </row>
    <row r="167" spans="1:65" s="2" customFormat="1" ht="24.15" customHeight="1" x14ac:dyDescent="0.2">
      <c r="A167" s="29"/>
      <c r="B167" s="152"/>
      <c r="C167" s="153" t="s">
        <v>206</v>
      </c>
      <c r="D167" s="153" t="s">
        <v>126</v>
      </c>
      <c r="E167" s="154" t="s">
        <v>207</v>
      </c>
      <c r="F167" s="155" t="s">
        <v>208</v>
      </c>
      <c r="G167" s="156" t="s">
        <v>148</v>
      </c>
      <c r="H167" s="157">
        <v>14.805999999999999</v>
      </c>
      <c r="I167" s="158"/>
      <c r="J167" s="158">
        <f>ROUND(I167*H167,2)</f>
        <v>0</v>
      </c>
      <c r="K167" s="159"/>
      <c r="L167" s="30"/>
      <c r="M167" s="160" t="s">
        <v>1</v>
      </c>
      <c r="N167" s="161" t="s">
        <v>39</v>
      </c>
      <c r="O167" s="162">
        <v>0.10002999999999999</v>
      </c>
      <c r="P167" s="162">
        <f>O167*H167</f>
        <v>1.4810441799999998</v>
      </c>
      <c r="Q167" s="162">
        <v>1.4999999999999999E-4</v>
      </c>
      <c r="R167" s="162">
        <f>Q167*H167</f>
        <v>2.2208999999999996E-3</v>
      </c>
      <c r="S167" s="162">
        <v>0</v>
      </c>
      <c r="T167" s="16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130</v>
      </c>
      <c r="AT167" s="164" t="s">
        <v>126</v>
      </c>
      <c r="AU167" s="164" t="s">
        <v>131</v>
      </c>
      <c r="AY167" s="17" t="s">
        <v>123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7" t="s">
        <v>131</v>
      </c>
      <c r="BK167" s="165">
        <f>ROUND(I167*H167,2)</f>
        <v>0</v>
      </c>
      <c r="BL167" s="17" t="s">
        <v>130</v>
      </c>
      <c r="BM167" s="164" t="s">
        <v>209</v>
      </c>
    </row>
    <row r="168" spans="1:65" s="2" customFormat="1" ht="24.15" customHeight="1" x14ac:dyDescent="0.2">
      <c r="A168" s="29"/>
      <c r="B168" s="152"/>
      <c r="C168" s="153" t="s">
        <v>210</v>
      </c>
      <c r="D168" s="153" t="s">
        <v>126</v>
      </c>
      <c r="E168" s="154" t="s">
        <v>211</v>
      </c>
      <c r="F168" s="155" t="s">
        <v>212</v>
      </c>
      <c r="G168" s="156" t="s">
        <v>148</v>
      </c>
      <c r="H168" s="157">
        <v>337.83600000000001</v>
      </c>
      <c r="I168" s="158"/>
      <c r="J168" s="158">
        <f>ROUND(I168*H168,2)</f>
        <v>0</v>
      </c>
      <c r="K168" s="159"/>
      <c r="L168" s="30"/>
      <c r="M168" s="160" t="s">
        <v>1</v>
      </c>
      <c r="N168" s="161" t="s">
        <v>39</v>
      </c>
      <c r="O168" s="162">
        <v>0.27131</v>
      </c>
      <c r="P168" s="162">
        <f>O168*H168</f>
        <v>91.658285160000005</v>
      </c>
      <c r="Q168" s="162">
        <v>3.0689999999999999E-2</v>
      </c>
      <c r="R168" s="162">
        <f>Q168*H168</f>
        <v>10.36818684</v>
      </c>
      <c r="S168" s="162">
        <v>0</v>
      </c>
      <c r="T168" s="16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130</v>
      </c>
      <c r="AT168" s="164" t="s">
        <v>126</v>
      </c>
      <c r="AU168" s="164" t="s">
        <v>131</v>
      </c>
      <c r="AY168" s="17" t="s">
        <v>123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131</v>
      </c>
      <c r="BK168" s="165">
        <f>ROUND(I168*H168,2)</f>
        <v>0</v>
      </c>
      <c r="BL168" s="17" t="s">
        <v>130</v>
      </c>
      <c r="BM168" s="164" t="s">
        <v>213</v>
      </c>
    </row>
    <row r="169" spans="1:65" s="14" customFormat="1" ht="10.199999999999999" x14ac:dyDescent="0.2">
      <c r="B169" s="173"/>
      <c r="D169" s="167" t="s">
        <v>133</v>
      </c>
      <c r="E169" s="174" t="s">
        <v>1</v>
      </c>
      <c r="F169" s="175" t="s">
        <v>214</v>
      </c>
      <c r="H169" s="176">
        <v>238.45699999999999</v>
      </c>
      <c r="L169" s="173"/>
      <c r="M169" s="177"/>
      <c r="N169" s="178"/>
      <c r="O169" s="178"/>
      <c r="P169" s="178"/>
      <c r="Q169" s="178"/>
      <c r="R169" s="178"/>
      <c r="S169" s="178"/>
      <c r="T169" s="179"/>
      <c r="AT169" s="174" t="s">
        <v>133</v>
      </c>
      <c r="AU169" s="174" t="s">
        <v>131</v>
      </c>
      <c r="AV169" s="14" t="s">
        <v>131</v>
      </c>
      <c r="AW169" s="14" t="s">
        <v>29</v>
      </c>
      <c r="AX169" s="14" t="s">
        <v>73</v>
      </c>
      <c r="AY169" s="174" t="s">
        <v>123</v>
      </c>
    </row>
    <row r="170" spans="1:65" s="14" customFormat="1" ht="10.199999999999999" x14ac:dyDescent="0.2">
      <c r="B170" s="173"/>
      <c r="D170" s="167" t="s">
        <v>133</v>
      </c>
      <c r="E170" s="174" t="s">
        <v>1</v>
      </c>
      <c r="F170" s="175" t="s">
        <v>215</v>
      </c>
      <c r="H170" s="176">
        <v>51.820999999999998</v>
      </c>
      <c r="L170" s="173"/>
      <c r="M170" s="177"/>
      <c r="N170" s="178"/>
      <c r="O170" s="178"/>
      <c r="P170" s="178"/>
      <c r="Q170" s="178"/>
      <c r="R170" s="178"/>
      <c r="S170" s="178"/>
      <c r="T170" s="179"/>
      <c r="AT170" s="174" t="s">
        <v>133</v>
      </c>
      <c r="AU170" s="174" t="s">
        <v>131</v>
      </c>
      <c r="AV170" s="14" t="s">
        <v>131</v>
      </c>
      <c r="AW170" s="14" t="s">
        <v>29</v>
      </c>
      <c r="AX170" s="14" t="s">
        <v>73</v>
      </c>
      <c r="AY170" s="174" t="s">
        <v>123</v>
      </c>
    </row>
    <row r="171" spans="1:65" s="14" customFormat="1" ht="10.199999999999999" x14ac:dyDescent="0.2">
      <c r="B171" s="173"/>
      <c r="D171" s="167" t="s">
        <v>133</v>
      </c>
      <c r="E171" s="174" t="s">
        <v>1</v>
      </c>
      <c r="F171" s="175" t="s">
        <v>216</v>
      </c>
      <c r="H171" s="176">
        <v>-25.44</v>
      </c>
      <c r="L171" s="173"/>
      <c r="M171" s="177"/>
      <c r="N171" s="178"/>
      <c r="O171" s="178"/>
      <c r="P171" s="178"/>
      <c r="Q171" s="178"/>
      <c r="R171" s="178"/>
      <c r="S171" s="178"/>
      <c r="T171" s="179"/>
      <c r="AT171" s="174" t="s">
        <v>133</v>
      </c>
      <c r="AU171" s="174" t="s">
        <v>131</v>
      </c>
      <c r="AV171" s="14" t="s">
        <v>131</v>
      </c>
      <c r="AW171" s="14" t="s">
        <v>29</v>
      </c>
      <c r="AX171" s="14" t="s">
        <v>73</v>
      </c>
      <c r="AY171" s="174" t="s">
        <v>123</v>
      </c>
    </row>
    <row r="172" spans="1:65" s="14" customFormat="1" ht="10.199999999999999" x14ac:dyDescent="0.2">
      <c r="B172" s="173"/>
      <c r="D172" s="167" t="s">
        <v>133</v>
      </c>
      <c r="E172" s="174" t="s">
        <v>1</v>
      </c>
      <c r="F172" s="175" t="s">
        <v>217</v>
      </c>
      <c r="H172" s="176">
        <v>15.93</v>
      </c>
      <c r="L172" s="173"/>
      <c r="M172" s="177"/>
      <c r="N172" s="178"/>
      <c r="O172" s="178"/>
      <c r="P172" s="178"/>
      <c r="Q172" s="178"/>
      <c r="R172" s="178"/>
      <c r="S172" s="178"/>
      <c r="T172" s="179"/>
      <c r="AT172" s="174" t="s">
        <v>133</v>
      </c>
      <c r="AU172" s="174" t="s">
        <v>131</v>
      </c>
      <c r="AV172" s="14" t="s">
        <v>131</v>
      </c>
      <c r="AW172" s="14" t="s">
        <v>29</v>
      </c>
      <c r="AX172" s="14" t="s">
        <v>73</v>
      </c>
      <c r="AY172" s="174" t="s">
        <v>123</v>
      </c>
    </row>
    <row r="173" spans="1:65" s="14" customFormat="1" ht="10.199999999999999" x14ac:dyDescent="0.2">
      <c r="B173" s="173"/>
      <c r="D173" s="167" t="s">
        <v>133</v>
      </c>
      <c r="E173" s="174" t="s">
        <v>1</v>
      </c>
      <c r="F173" s="175" t="s">
        <v>218</v>
      </c>
      <c r="H173" s="176">
        <v>57.067999999999998</v>
      </c>
      <c r="L173" s="173"/>
      <c r="M173" s="177"/>
      <c r="N173" s="178"/>
      <c r="O173" s="178"/>
      <c r="P173" s="178"/>
      <c r="Q173" s="178"/>
      <c r="R173" s="178"/>
      <c r="S173" s="178"/>
      <c r="T173" s="179"/>
      <c r="AT173" s="174" t="s">
        <v>133</v>
      </c>
      <c r="AU173" s="174" t="s">
        <v>131</v>
      </c>
      <c r="AV173" s="14" t="s">
        <v>131</v>
      </c>
      <c r="AW173" s="14" t="s">
        <v>29</v>
      </c>
      <c r="AX173" s="14" t="s">
        <v>73</v>
      </c>
      <c r="AY173" s="174" t="s">
        <v>123</v>
      </c>
    </row>
    <row r="174" spans="1:65" s="15" customFormat="1" ht="10.199999999999999" x14ac:dyDescent="0.2">
      <c r="B174" s="180"/>
      <c r="D174" s="167" t="s">
        <v>133</v>
      </c>
      <c r="E174" s="181" t="s">
        <v>1</v>
      </c>
      <c r="F174" s="182" t="s">
        <v>219</v>
      </c>
      <c r="H174" s="183">
        <v>337.83600000000001</v>
      </c>
      <c r="L174" s="180"/>
      <c r="M174" s="184"/>
      <c r="N174" s="185"/>
      <c r="O174" s="185"/>
      <c r="P174" s="185"/>
      <c r="Q174" s="185"/>
      <c r="R174" s="185"/>
      <c r="S174" s="185"/>
      <c r="T174" s="186"/>
      <c r="AT174" s="181" t="s">
        <v>133</v>
      </c>
      <c r="AU174" s="181" t="s">
        <v>131</v>
      </c>
      <c r="AV174" s="15" t="s">
        <v>130</v>
      </c>
      <c r="AW174" s="15" t="s">
        <v>29</v>
      </c>
      <c r="AX174" s="15" t="s">
        <v>81</v>
      </c>
      <c r="AY174" s="181" t="s">
        <v>123</v>
      </c>
    </row>
    <row r="175" spans="1:65" s="2" customFormat="1" ht="24.15" customHeight="1" x14ac:dyDescent="0.2">
      <c r="A175" s="29"/>
      <c r="B175" s="152"/>
      <c r="C175" s="153" t="s">
        <v>220</v>
      </c>
      <c r="D175" s="153" t="s">
        <v>126</v>
      </c>
      <c r="E175" s="154" t="s">
        <v>221</v>
      </c>
      <c r="F175" s="155" t="s">
        <v>222</v>
      </c>
      <c r="G175" s="156" t="s">
        <v>148</v>
      </c>
      <c r="H175" s="157">
        <v>337.83600000000001</v>
      </c>
      <c r="I175" s="158"/>
      <c r="J175" s="158">
        <f>ROUND(I175*H175,2)</f>
        <v>0</v>
      </c>
      <c r="K175" s="159"/>
      <c r="L175" s="30"/>
      <c r="M175" s="160" t="s">
        <v>1</v>
      </c>
      <c r="N175" s="161" t="s">
        <v>39</v>
      </c>
      <c r="O175" s="162">
        <v>9.2039999999999997E-2</v>
      </c>
      <c r="P175" s="162">
        <f>O175*H175</f>
        <v>31.094425439999998</v>
      </c>
      <c r="Q175" s="162">
        <v>2.0000000000000001E-4</v>
      </c>
      <c r="R175" s="162">
        <f>Q175*H175</f>
        <v>6.7567200000000008E-2</v>
      </c>
      <c r="S175" s="162">
        <v>0</v>
      </c>
      <c r="T175" s="163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130</v>
      </c>
      <c r="AT175" s="164" t="s">
        <v>126</v>
      </c>
      <c r="AU175" s="164" t="s">
        <v>131</v>
      </c>
      <c r="AY175" s="17" t="s">
        <v>123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7" t="s">
        <v>131</v>
      </c>
      <c r="BK175" s="165">
        <f>ROUND(I175*H175,2)</f>
        <v>0</v>
      </c>
      <c r="BL175" s="17" t="s">
        <v>130</v>
      </c>
      <c r="BM175" s="164" t="s">
        <v>223</v>
      </c>
    </row>
    <row r="176" spans="1:65" s="14" customFormat="1" ht="10.199999999999999" x14ac:dyDescent="0.2">
      <c r="B176" s="173"/>
      <c r="D176" s="167" t="s">
        <v>133</v>
      </c>
      <c r="E176" s="174" t="s">
        <v>1</v>
      </c>
      <c r="F176" s="175" t="s">
        <v>214</v>
      </c>
      <c r="H176" s="176">
        <v>238.45699999999999</v>
      </c>
      <c r="L176" s="173"/>
      <c r="M176" s="177"/>
      <c r="N176" s="178"/>
      <c r="O176" s="178"/>
      <c r="P176" s="178"/>
      <c r="Q176" s="178"/>
      <c r="R176" s="178"/>
      <c r="S176" s="178"/>
      <c r="T176" s="179"/>
      <c r="AT176" s="174" t="s">
        <v>133</v>
      </c>
      <c r="AU176" s="174" t="s">
        <v>131</v>
      </c>
      <c r="AV176" s="14" t="s">
        <v>131</v>
      </c>
      <c r="AW176" s="14" t="s">
        <v>29</v>
      </c>
      <c r="AX176" s="14" t="s">
        <v>73</v>
      </c>
      <c r="AY176" s="174" t="s">
        <v>123</v>
      </c>
    </row>
    <row r="177" spans="1:65" s="14" customFormat="1" ht="10.199999999999999" x14ac:dyDescent="0.2">
      <c r="B177" s="173"/>
      <c r="D177" s="167" t="s">
        <v>133</v>
      </c>
      <c r="E177" s="174" t="s">
        <v>1</v>
      </c>
      <c r="F177" s="175" t="s">
        <v>215</v>
      </c>
      <c r="H177" s="176">
        <v>51.820999999999998</v>
      </c>
      <c r="L177" s="173"/>
      <c r="M177" s="177"/>
      <c r="N177" s="178"/>
      <c r="O177" s="178"/>
      <c r="P177" s="178"/>
      <c r="Q177" s="178"/>
      <c r="R177" s="178"/>
      <c r="S177" s="178"/>
      <c r="T177" s="179"/>
      <c r="AT177" s="174" t="s">
        <v>133</v>
      </c>
      <c r="AU177" s="174" t="s">
        <v>131</v>
      </c>
      <c r="AV177" s="14" t="s">
        <v>131</v>
      </c>
      <c r="AW177" s="14" t="s">
        <v>29</v>
      </c>
      <c r="AX177" s="14" t="s">
        <v>73</v>
      </c>
      <c r="AY177" s="174" t="s">
        <v>123</v>
      </c>
    </row>
    <row r="178" spans="1:65" s="14" customFormat="1" ht="10.199999999999999" x14ac:dyDescent="0.2">
      <c r="B178" s="173"/>
      <c r="D178" s="167" t="s">
        <v>133</v>
      </c>
      <c r="E178" s="174" t="s">
        <v>1</v>
      </c>
      <c r="F178" s="175" t="s">
        <v>216</v>
      </c>
      <c r="H178" s="176">
        <v>-25.44</v>
      </c>
      <c r="L178" s="173"/>
      <c r="M178" s="177"/>
      <c r="N178" s="178"/>
      <c r="O178" s="178"/>
      <c r="P178" s="178"/>
      <c r="Q178" s="178"/>
      <c r="R178" s="178"/>
      <c r="S178" s="178"/>
      <c r="T178" s="179"/>
      <c r="AT178" s="174" t="s">
        <v>133</v>
      </c>
      <c r="AU178" s="174" t="s">
        <v>131</v>
      </c>
      <c r="AV178" s="14" t="s">
        <v>131</v>
      </c>
      <c r="AW178" s="14" t="s">
        <v>29</v>
      </c>
      <c r="AX178" s="14" t="s">
        <v>73</v>
      </c>
      <c r="AY178" s="174" t="s">
        <v>123</v>
      </c>
    </row>
    <row r="179" spans="1:65" s="14" customFormat="1" ht="10.199999999999999" x14ac:dyDescent="0.2">
      <c r="B179" s="173"/>
      <c r="D179" s="167" t="s">
        <v>133</v>
      </c>
      <c r="E179" s="174" t="s">
        <v>1</v>
      </c>
      <c r="F179" s="175" t="s">
        <v>217</v>
      </c>
      <c r="H179" s="176">
        <v>15.93</v>
      </c>
      <c r="L179" s="173"/>
      <c r="M179" s="177"/>
      <c r="N179" s="178"/>
      <c r="O179" s="178"/>
      <c r="P179" s="178"/>
      <c r="Q179" s="178"/>
      <c r="R179" s="178"/>
      <c r="S179" s="178"/>
      <c r="T179" s="179"/>
      <c r="AT179" s="174" t="s">
        <v>133</v>
      </c>
      <c r="AU179" s="174" t="s">
        <v>131</v>
      </c>
      <c r="AV179" s="14" t="s">
        <v>131</v>
      </c>
      <c r="AW179" s="14" t="s">
        <v>29</v>
      </c>
      <c r="AX179" s="14" t="s">
        <v>73</v>
      </c>
      <c r="AY179" s="174" t="s">
        <v>123</v>
      </c>
    </row>
    <row r="180" spans="1:65" s="14" customFormat="1" ht="10.199999999999999" x14ac:dyDescent="0.2">
      <c r="B180" s="173"/>
      <c r="D180" s="167" t="s">
        <v>133</v>
      </c>
      <c r="E180" s="174" t="s">
        <v>1</v>
      </c>
      <c r="F180" s="175" t="s">
        <v>218</v>
      </c>
      <c r="H180" s="176">
        <v>57.067999999999998</v>
      </c>
      <c r="L180" s="173"/>
      <c r="M180" s="177"/>
      <c r="N180" s="178"/>
      <c r="O180" s="178"/>
      <c r="P180" s="178"/>
      <c r="Q180" s="178"/>
      <c r="R180" s="178"/>
      <c r="S180" s="178"/>
      <c r="T180" s="179"/>
      <c r="AT180" s="174" t="s">
        <v>133</v>
      </c>
      <c r="AU180" s="174" t="s">
        <v>131</v>
      </c>
      <c r="AV180" s="14" t="s">
        <v>131</v>
      </c>
      <c r="AW180" s="14" t="s">
        <v>29</v>
      </c>
      <c r="AX180" s="14" t="s">
        <v>73</v>
      </c>
      <c r="AY180" s="174" t="s">
        <v>123</v>
      </c>
    </row>
    <row r="181" spans="1:65" s="15" customFormat="1" ht="10.199999999999999" x14ac:dyDescent="0.2">
      <c r="B181" s="180"/>
      <c r="D181" s="167" t="s">
        <v>133</v>
      </c>
      <c r="E181" s="181" t="s">
        <v>1</v>
      </c>
      <c r="F181" s="182" t="s">
        <v>219</v>
      </c>
      <c r="H181" s="183">
        <v>337.83600000000001</v>
      </c>
      <c r="L181" s="180"/>
      <c r="M181" s="184"/>
      <c r="N181" s="185"/>
      <c r="O181" s="185"/>
      <c r="P181" s="185"/>
      <c r="Q181" s="185"/>
      <c r="R181" s="185"/>
      <c r="S181" s="185"/>
      <c r="T181" s="186"/>
      <c r="AT181" s="181" t="s">
        <v>133</v>
      </c>
      <c r="AU181" s="181" t="s">
        <v>131</v>
      </c>
      <c r="AV181" s="15" t="s">
        <v>130</v>
      </c>
      <c r="AW181" s="15" t="s">
        <v>29</v>
      </c>
      <c r="AX181" s="15" t="s">
        <v>81</v>
      </c>
      <c r="AY181" s="181" t="s">
        <v>123</v>
      </c>
    </row>
    <row r="182" spans="1:65" s="2" customFormat="1" ht="24.15" customHeight="1" x14ac:dyDescent="0.2">
      <c r="A182" s="29"/>
      <c r="B182" s="152"/>
      <c r="C182" s="153" t="s">
        <v>224</v>
      </c>
      <c r="D182" s="153" t="s">
        <v>126</v>
      </c>
      <c r="E182" s="154" t="s">
        <v>225</v>
      </c>
      <c r="F182" s="155" t="s">
        <v>226</v>
      </c>
      <c r="G182" s="156" t="s">
        <v>148</v>
      </c>
      <c r="H182" s="157">
        <v>370.48399999999998</v>
      </c>
      <c r="I182" s="158"/>
      <c r="J182" s="158">
        <f>ROUND(I182*H182,2)</f>
        <v>0</v>
      </c>
      <c r="K182" s="159"/>
      <c r="L182" s="30"/>
      <c r="M182" s="160" t="s">
        <v>1</v>
      </c>
      <c r="N182" s="161" t="s">
        <v>39</v>
      </c>
      <c r="O182" s="162">
        <v>9.2079999999999995E-2</v>
      </c>
      <c r="P182" s="162">
        <f>O182*H182</f>
        <v>34.114166719999993</v>
      </c>
      <c r="Q182" s="162">
        <v>4.0000000000000002E-4</v>
      </c>
      <c r="R182" s="162">
        <f>Q182*H182</f>
        <v>0.14819360000000001</v>
      </c>
      <c r="S182" s="162">
        <v>0</v>
      </c>
      <c r="T182" s="163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130</v>
      </c>
      <c r="AT182" s="164" t="s">
        <v>126</v>
      </c>
      <c r="AU182" s="164" t="s">
        <v>131</v>
      </c>
      <c r="AY182" s="17" t="s">
        <v>123</v>
      </c>
      <c r="BE182" s="165">
        <f>IF(N182="základná",J182,0)</f>
        <v>0</v>
      </c>
      <c r="BF182" s="165">
        <f>IF(N182="znížená",J182,0)</f>
        <v>0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7" t="s">
        <v>131</v>
      </c>
      <c r="BK182" s="165">
        <f>ROUND(I182*H182,2)</f>
        <v>0</v>
      </c>
      <c r="BL182" s="17" t="s">
        <v>130</v>
      </c>
      <c r="BM182" s="164" t="s">
        <v>227</v>
      </c>
    </row>
    <row r="183" spans="1:65" s="2" customFormat="1" ht="24.15" customHeight="1" x14ac:dyDescent="0.2">
      <c r="A183" s="29"/>
      <c r="B183" s="152"/>
      <c r="C183" s="153" t="s">
        <v>7</v>
      </c>
      <c r="D183" s="153" t="s">
        <v>126</v>
      </c>
      <c r="E183" s="154" t="s">
        <v>228</v>
      </c>
      <c r="F183" s="155" t="s">
        <v>229</v>
      </c>
      <c r="G183" s="156" t="s">
        <v>148</v>
      </c>
      <c r="H183" s="157">
        <v>370.48399999999998</v>
      </c>
      <c r="I183" s="158"/>
      <c r="J183" s="158">
        <f>ROUND(I183*H183,2)</f>
        <v>0</v>
      </c>
      <c r="K183" s="159"/>
      <c r="L183" s="30"/>
      <c r="M183" s="160" t="s">
        <v>1</v>
      </c>
      <c r="N183" s="161" t="s">
        <v>39</v>
      </c>
      <c r="O183" s="162">
        <v>0.42924000000000001</v>
      </c>
      <c r="P183" s="162">
        <f>O183*H183</f>
        <v>159.02655215999999</v>
      </c>
      <c r="Q183" s="162">
        <v>1.575E-2</v>
      </c>
      <c r="R183" s="162">
        <f>Q183*H183</f>
        <v>5.8351229999999994</v>
      </c>
      <c r="S183" s="162">
        <v>0</v>
      </c>
      <c r="T183" s="163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130</v>
      </c>
      <c r="AT183" s="164" t="s">
        <v>126</v>
      </c>
      <c r="AU183" s="164" t="s">
        <v>131</v>
      </c>
      <c r="AY183" s="17" t="s">
        <v>123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131</v>
      </c>
      <c r="BK183" s="165">
        <f>ROUND(I183*H183,2)</f>
        <v>0</v>
      </c>
      <c r="BL183" s="17" t="s">
        <v>130</v>
      </c>
      <c r="BM183" s="164" t="s">
        <v>230</v>
      </c>
    </row>
    <row r="184" spans="1:65" s="13" customFormat="1" ht="10.199999999999999" x14ac:dyDescent="0.2">
      <c r="B184" s="166"/>
      <c r="D184" s="167" t="s">
        <v>133</v>
      </c>
      <c r="E184" s="168" t="s">
        <v>1</v>
      </c>
      <c r="F184" s="169" t="s">
        <v>231</v>
      </c>
      <c r="H184" s="168" t="s">
        <v>1</v>
      </c>
      <c r="L184" s="166"/>
      <c r="M184" s="170"/>
      <c r="N184" s="171"/>
      <c r="O184" s="171"/>
      <c r="P184" s="171"/>
      <c r="Q184" s="171"/>
      <c r="R184" s="171"/>
      <c r="S184" s="171"/>
      <c r="T184" s="172"/>
      <c r="AT184" s="168" t="s">
        <v>133</v>
      </c>
      <c r="AU184" s="168" t="s">
        <v>131</v>
      </c>
      <c r="AV184" s="13" t="s">
        <v>81</v>
      </c>
      <c r="AW184" s="13" t="s">
        <v>29</v>
      </c>
      <c r="AX184" s="13" t="s">
        <v>73</v>
      </c>
      <c r="AY184" s="168" t="s">
        <v>123</v>
      </c>
    </row>
    <row r="185" spans="1:65" s="14" customFormat="1" ht="10.199999999999999" x14ac:dyDescent="0.2">
      <c r="B185" s="173"/>
      <c r="D185" s="167" t="s">
        <v>133</v>
      </c>
      <c r="E185" s="174" t="s">
        <v>1</v>
      </c>
      <c r="F185" s="175" t="s">
        <v>214</v>
      </c>
      <c r="H185" s="176">
        <v>238.45699999999999</v>
      </c>
      <c r="L185" s="173"/>
      <c r="M185" s="177"/>
      <c r="N185" s="178"/>
      <c r="O185" s="178"/>
      <c r="P185" s="178"/>
      <c r="Q185" s="178"/>
      <c r="R185" s="178"/>
      <c r="S185" s="178"/>
      <c r="T185" s="179"/>
      <c r="AT185" s="174" t="s">
        <v>133</v>
      </c>
      <c r="AU185" s="174" t="s">
        <v>131</v>
      </c>
      <c r="AV185" s="14" t="s">
        <v>131</v>
      </c>
      <c r="AW185" s="14" t="s">
        <v>29</v>
      </c>
      <c r="AX185" s="14" t="s">
        <v>73</v>
      </c>
      <c r="AY185" s="174" t="s">
        <v>123</v>
      </c>
    </row>
    <row r="186" spans="1:65" s="14" customFormat="1" ht="10.199999999999999" x14ac:dyDescent="0.2">
      <c r="B186" s="173"/>
      <c r="D186" s="167" t="s">
        <v>133</v>
      </c>
      <c r="E186" s="174" t="s">
        <v>1</v>
      </c>
      <c r="F186" s="175" t="s">
        <v>215</v>
      </c>
      <c r="H186" s="176">
        <v>51.820999999999998</v>
      </c>
      <c r="L186" s="173"/>
      <c r="M186" s="177"/>
      <c r="N186" s="178"/>
      <c r="O186" s="178"/>
      <c r="P186" s="178"/>
      <c r="Q186" s="178"/>
      <c r="R186" s="178"/>
      <c r="S186" s="178"/>
      <c r="T186" s="179"/>
      <c r="AT186" s="174" t="s">
        <v>133</v>
      </c>
      <c r="AU186" s="174" t="s">
        <v>131</v>
      </c>
      <c r="AV186" s="14" t="s">
        <v>131</v>
      </c>
      <c r="AW186" s="14" t="s">
        <v>29</v>
      </c>
      <c r="AX186" s="14" t="s">
        <v>73</v>
      </c>
      <c r="AY186" s="174" t="s">
        <v>123</v>
      </c>
    </row>
    <row r="187" spans="1:65" s="14" customFormat="1" ht="10.199999999999999" x14ac:dyDescent="0.2">
      <c r="B187" s="173"/>
      <c r="D187" s="167" t="s">
        <v>133</v>
      </c>
      <c r="E187" s="174" t="s">
        <v>1</v>
      </c>
      <c r="F187" s="175" t="s">
        <v>216</v>
      </c>
      <c r="H187" s="176">
        <v>-25.44</v>
      </c>
      <c r="L187" s="173"/>
      <c r="M187" s="177"/>
      <c r="N187" s="178"/>
      <c r="O187" s="178"/>
      <c r="P187" s="178"/>
      <c r="Q187" s="178"/>
      <c r="R187" s="178"/>
      <c r="S187" s="178"/>
      <c r="T187" s="179"/>
      <c r="AT187" s="174" t="s">
        <v>133</v>
      </c>
      <c r="AU187" s="174" t="s">
        <v>131</v>
      </c>
      <c r="AV187" s="14" t="s">
        <v>131</v>
      </c>
      <c r="AW187" s="14" t="s">
        <v>29</v>
      </c>
      <c r="AX187" s="14" t="s">
        <v>73</v>
      </c>
      <c r="AY187" s="174" t="s">
        <v>123</v>
      </c>
    </row>
    <row r="188" spans="1:65" s="14" customFormat="1" ht="10.199999999999999" x14ac:dyDescent="0.2">
      <c r="B188" s="173"/>
      <c r="D188" s="167" t="s">
        <v>133</v>
      </c>
      <c r="E188" s="174" t="s">
        <v>1</v>
      </c>
      <c r="F188" s="175" t="s">
        <v>217</v>
      </c>
      <c r="H188" s="176">
        <v>15.93</v>
      </c>
      <c r="L188" s="173"/>
      <c r="M188" s="177"/>
      <c r="N188" s="178"/>
      <c r="O188" s="178"/>
      <c r="P188" s="178"/>
      <c r="Q188" s="178"/>
      <c r="R188" s="178"/>
      <c r="S188" s="178"/>
      <c r="T188" s="179"/>
      <c r="AT188" s="174" t="s">
        <v>133</v>
      </c>
      <c r="AU188" s="174" t="s">
        <v>131</v>
      </c>
      <c r="AV188" s="14" t="s">
        <v>131</v>
      </c>
      <c r="AW188" s="14" t="s">
        <v>29</v>
      </c>
      <c r="AX188" s="14" t="s">
        <v>73</v>
      </c>
      <c r="AY188" s="174" t="s">
        <v>123</v>
      </c>
    </row>
    <row r="189" spans="1:65" s="14" customFormat="1" ht="10.199999999999999" x14ac:dyDescent="0.2">
      <c r="B189" s="173"/>
      <c r="D189" s="167" t="s">
        <v>133</v>
      </c>
      <c r="E189" s="174" t="s">
        <v>1</v>
      </c>
      <c r="F189" s="175" t="s">
        <v>218</v>
      </c>
      <c r="H189" s="176">
        <v>57.067999999999998</v>
      </c>
      <c r="L189" s="173"/>
      <c r="M189" s="177"/>
      <c r="N189" s="178"/>
      <c r="O189" s="178"/>
      <c r="P189" s="178"/>
      <c r="Q189" s="178"/>
      <c r="R189" s="178"/>
      <c r="S189" s="178"/>
      <c r="T189" s="179"/>
      <c r="AT189" s="174" t="s">
        <v>133</v>
      </c>
      <c r="AU189" s="174" t="s">
        <v>131</v>
      </c>
      <c r="AV189" s="14" t="s">
        <v>131</v>
      </c>
      <c r="AW189" s="14" t="s">
        <v>29</v>
      </c>
      <c r="AX189" s="14" t="s">
        <v>73</v>
      </c>
      <c r="AY189" s="174" t="s">
        <v>123</v>
      </c>
    </row>
    <row r="190" spans="1:65" s="13" customFormat="1" ht="10.199999999999999" x14ac:dyDescent="0.2">
      <c r="B190" s="166"/>
      <c r="D190" s="167" t="s">
        <v>133</v>
      </c>
      <c r="E190" s="168" t="s">
        <v>1</v>
      </c>
      <c r="F190" s="169" t="s">
        <v>232</v>
      </c>
      <c r="H190" s="168" t="s">
        <v>1</v>
      </c>
      <c r="L190" s="166"/>
      <c r="M190" s="170"/>
      <c r="N190" s="171"/>
      <c r="O190" s="171"/>
      <c r="P190" s="171"/>
      <c r="Q190" s="171"/>
      <c r="R190" s="171"/>
      <c r="S190" s="171"/>
      <c r="T190" s="172"/>
      <c r="AT190" s="168" t="s">
        <v>133</v>
      </c>
      <c r="AU190" s="168" t="s">
        <v>131</v>
      </c>
      <c r="AV190" s="13" t="s">
        <v>81</v>
      </c>
      <c r="AW190" s="13" t="s">
        <v>29</v>
      </c>
      <c r="AX190" s="13" t="s">
        <v>73</v>
      </c>
      <c r="AY190" s="168" t="s">
        <v>123</v>
      </c>
    </row>
    <row r="191" spans="1:65" s="14" customFormat="1" ht="10.199999999999999" x14ac:dyDescent="0.2">
      <c r="B191" s="173"/>
      <c r="D191" s="167" t="s">
        <v>133</v>
      </c>
      <c r="E191" s="174" t="s">
        <v>1</v>
      </c>
      <c r="F191" s="175" t="s">
        <v>233</v>
      </c>
      <c r="H191" s="176">
        <v>4.1360000000000001</v>
      </c>
      <c r="L191" s="173"/>
      <c r="M191" s="177"/>
      <c r="N191" s="178"/>
      <c r="O191" s="178"/>
      <c r="P191" s="178"/>
      <c r="Q191" s="178"/>
      <c r="R191" s="178"/>
      <c r="S191" s="178"/>
      <c r="T191" s="179"/>
      <c r="AT191" s="174" t="s">
        <v>133</v>
      </c>
      <c r="AU191" s="174" t="s">
        <v>131</v>
      </c>
      <c r="AV191" s="14" t="s">
        <v>131</v>
      </c>
      <c r="AW191" s="14" t="s">
        <v>29</v>
      </c>
      <c r="AX191" s="14" t="s">
        <v>73</v>
      </c>
      <c r="AY191" s="174" t="s">
        <v>123</v>
      </c>
    </row>
    <row r="192" spans="1:65" s="14" customFormat="1" ht="10.199999999999999" x14ac:dyDescent="0.2">
      <c r="B192" s="173"/>
      <c r="D192" s="167" t="s">
        <v>133</v>
      </c>
      <c r="E192" s="174" t="s">
        <v>1</v>
      </c>
      <c r="F192" s="175" t="s">
        <v>234</v>
      </c>
      <c r="H192" s="176">
        <v>28.512</v>
      </c>
      <c r="L192" s="173"/>
      <c r="M192" s="177"/>
      <c r="N192" s="178"/>
      <c r="O192" s="178"/>
      <c r="P192" s="178"/>
      <c r="Q192" s="178"/>
      <c r="R192" s="178"/>
      <c r="S192" s="178"/>
      <c r="T192" s="179"/>
      <c r="AT192" s="174" t="s">
        <v>133</v>
      </c>
      <c r="AU192" s="174" t="s">
        <v>131</v>
      </c>
      <c r="AV192" s="14" t="s">
        <v>131</v>
      </c>
      <c r="AW192" s="14" t="s">
        <v>29</v>
      </c>
      <c r="AX192" s="14" t="s">
        <v>73</v>
      </c>
      <c r="AY192" s="174" t="s">
        <v>123</v>
      </c>
    </row>
    <row r="193" spans="1:65" s="15" customFormat="1" ht="10.199999999999999" x14ac:dyDescent="0.2">
      <c r="B193" s="180"/>
      <c r="D193" s="167" t="s">
        <v>133</v>
      </c>
      <c r="E193" s="181" t="s">
        <v>1</v>
      </c>
      <c r="F193" s="182" t="s">
        <v>219</v>
      </c>
      <c r="H193" s="183">
        <v>370.48399999999998</v>
      </c>
      <c r="L193" s="180"/>
      <c r="M193" s="184"/>
      <c r="N193" s="185"/>
      <c r="O193" s="185"/>
      <c r="P193" s="185"/>
      <c r="Q193" s="185"/>
      <c r="R193" s="185"/>
      <c r="S193" s="185"/>
      <c r="T193" s="186"/>
      <c r="AT193" s="181" t="s">
        <v>133</v>
      </c>
      <c r="AU193" s="181" t="s">
        <v>131</v>
      </c>
      <c r="AV193" s="15" t="s">
        <v>130</v>
      </c>
      <c r="AW193" s="15" t="s">
        <v>29</v>
      </c>
      <c r="AX193" s="15" t="s">
        <v>81</v>
      </c>
      <c r="AY193" s="181" t="s">
        <v>123</v>
      </c>
    </row>
    <row r="194" spans="1:65" s="2" customFormat="1" ht="21.75" customHeight="1" x14ac:dyDescent="0.2">
      <c r="A194" s="29"/>
      <c r="B194" s="152"/>
      <c r="C194" s="153" t="s">
        <v>235</v>
      </c>
      <c r="D194" s="153" t="s">
        <v>126</v>
      </c>
      <c r="E194" s="154" t="s">
        <v>236</v>
      </c>
      <c r="F194" s="155" t="s">
        <v>237</v>
      </c>
      <c r="G194" s="156" t="s">
        <v>148</v>
      </c>
      <c r="H194" s="157">
        <v>370.48399999999998</v>
      </c>
      <c r="I194" s="158"/>
      <c r="J194" s="158">
        <f>ROUND(I194*H194,2)</f>
        <v>0</v>
      </c>
      <c r="K194" s="159"/>
      <c r="L194" s="30"/>
      <c r="M194" s="160" t="s">
        <v>1</v>
      </c>
      <c r="N194" s="161" t="s">
        <v>39</v>
      </c>
      <c r="O194" s="162">
        <v>0.34734999999999999</v>
      </c>
      <c r="P194" s="162">
        <f>O194*H194</f>
        <v>128.68761739999999</v>
      </c>
      <c r="Q194" s="162">
        <v>6.5599999999999999E-3</v>
      </c>
      <c r="R194" s="162">
        <f>Q194*H194</f>
        <v>2.4303750399999999</v>
      </c>
      <c r="S194" s="162">
        <v>0</v>
      </c>
      <c r="T194" s="163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4" t="s">
        <v>130</v>
      </c>
      <c r="AT194" s="164" t="s">
        <v>126</v>
      </c>
      <c r="AU194" s="164" t="s">
        <v>131</v>
      </c>
      <c r="AY194" s="17" t="s">
        <v>123</v>
      </c>
      <c r="BE194" s="165">
        <f>IF(N194="základná",J194,0)</f>
        <v>0</v>
      </c>
      <c r="BF194" s="165">
        <f>IF(N194="znížená",J194,0)</f>
        <v>0</v>
      </c>
      <c r="BG194" s="165">
        <f>IF(N194="zákl. prenesená",J194,0)</f>
        <v>0</v>
      </c>
      <c r="BH194" s="165">
        <f>IF(N194="zníž. prenesená",J194,0)</f>
        <v>0</v>
      </c>
      <c r="BI194" s="165">
        <f>IF(N194="nulová",J194,0)</f>
        <v>0</v>
      </c>
      <c r="BJ194" s="17" t="s">
        <v>131</v>
      </c>
      <c r="BK194" s="165">
        <f>ROUND(I194*H194,2)</f>
        <v>0</v>
      </c>
      <c r="BL194" s="17" t="s">
        <v>130</v>
      </c>
      <c r="BM194" s="164" t="s">
        <v>238</v>
      </c>
    </row>
    <row r="195" spans="1:65" s="2" customFormat="1" ht="24.15" customHeight="1" x14ac:dyDescent="0.2">
      <c r="A195" s="29"/>
      <c r="B195" s="152"/>
      <c r="C195" s="153" t="s">
        <v>239</v>
      </c>
      <c r="D195" s="153" t="s">
        <v>126</v>
      </c>
      <c r="E195" s="154" t="s">
        <v>240</v>
      </c>
      <c r="F195" s="155" t="s">
        <v>241</v>
      </c>
      <c r="G195" s="156" t="s">
        <v>148</v>
      </c>
      <c r="H195" s="157">
        <v>370.48399999999998</v>
      </c>
      <c r="I195" s="158"/>
      <c r="J195" s="158">
        <f>ROUND(I195*H195,2)</f>
        <v>0</v>
      </c>
      <c r="K195" s="159"/>
      <c r="L195" s="30"/>
      <c r="M195" s="160" t="s">
        <v>1</v>
      </c>
      <c r="N195" s="161" t="s">
        <v>39</v>
      </c>
      <c r="O195" s="162">
        <v>0.35859999999999997</v>
      </c>
      <c r="P195" s="162">
        <f>O195*H195</f>
        <v>132.8555624</v>
      </c>
      <c r="Q195" s="162">
        <v>2.8999999999999998E-3</v>
      </c>
      <c r="R195" s="162">
        <f>Q195*H195</f>
        <v>1.0744035999999999</v>
      </c>
      <c r="S195" s="162">
        <v>0</v>
      </c>
      <c r="T195" s="163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4" t="s">
        <v>130</v>
      </c>
      <c r="AT195" s="164" t="s">
        <v>126</v>
      </c>
      <c r="AU195" s="164" t="s">
        <v>131</v>
      </c>
      <c r="AY195" s="17" t="s">
        <v>123</v>
      </c>
      <c r="BE195" s="165">
        <f>IF(N195="základná",J195,0)</f>
        <v>0</v>
      </c>
      <c r="BF195" s="165">
        <f>IF(N195="znížená",J195,0)</f>
        <v>0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7" t="s">
        <v>131</v>
      </c>
      <c r="BK195" s="165">
        <f>ROUND(I195*H195,2)</f>
        <v>0</v>
      </c>
      <c r="BL195" s="17" t="s">
        <v>130</v>
      </c>
      <c r="BM195" s="164" t="s">
        <v>242</v>
      </c>
    </row>
    <row r="196" spans="1:65" s="2" customFormat="1" ht="24.15" customHeight="1" x14ac:dyDescent="0.2">
      <c r="A196" s="29"/>
      <c r="B196" s="152"/>
      <c r="C196" s="153" t="s">
        <v>243</v>
      </c>
      <c r="D196" s="153" t="s">
        <v>126</v>
      </c>
      <c r="E196" s="154" t="s">
        <v>244</v>
      </c>
      <c r="F196" s="155" t="s">
        <v>245</v>
      </c>
      <c r="G196" s="156" t="s">
        <v>148</v>
      </c>
      <c r="H196" s="157">
        <v>370.48399999999998</v>
      </c>
      <c r="I196" s="158"/>
      <c r="J196" s="158">
        <f>ROUND(I196*H196,2)</f>
        <v>0</v>
      </c>
      <c r="K196" s="159"/>
      <c r="L196" s="30"/>
      <c r="M196" s="160" t="s">
        <v>1</v>
      </c>
      <c r="N196" s="161" t="s">
        <v>39</v>
      </c>
      <c r="O196" s="162">
        <v>8.0030000000000004E-2</v>
      </c>
      <c r="P196" s="162">
        <f>O196*H196</f>
        <v>29.649834519999999</v>
      </c>
      <c r="Q196" s="162">
        <v>1.4999999999999999E-4</v>
      </c>
      <c r="R196" s="162">
        <f>Q196*H196</f>
        <v>5.5572599999999993E-2</v>
      </c>
      <c r="S196" s="162">
        <v>0</v>
      </c>
      <c r="T196" s="163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4" t="s">
        <v>130</v>
      </c>
      <c r="AT196" s="164" t="s">
        <v>126</v>
      </c>
      <c r="AU196" s="164" t="s">
        <v>131</v>
      </c>
      <c r="AY196" s="17" t="s">
        <v>123</v>
      </c>
      <c r="BE196" s="165">
        <f>IF(N196="základná",J196,0)</f>
        <v>0</v>
      </c>
      <c r="BF196" s="165">
        <f>IF(N196="znížená",J196,0)</f>
        <v>0</v>
      </c>
      <c r="BG196" s="165">
        <f>IF(N196="zákl. prenesená",J196,0)</f>
        <v>0</v>
      </c>
      <c r="BH196" s="165">
        <f>IF(N196="zníž. prenesená",J196,0)</f>
        <v>0</v>
      </c>
      <c r="BI196" s="165">
        <f>IF(N196="nulová",J196,0)</f>
        <v>0</v>
      </c>
      <c r="BJ196" s="17" t="s">
        <v>131</v>
      </c>
      <c r="BK196" s="165">
        <f>ROUND(I196*H196,2)</f>
        <v>0</v>
      </c>
      <c r="BL196" s="17" t="s">
        <v>130</v>
      </c>
      <c r="BM196" s="164" t="s">
        <v>246</v>
      </c>
    </row>
    <row r="197" spans="1:65" s="12" customFormat="1" ht="22.8" customHeight="1" x14ac:dyDescent="0.25">
      <c r="B197" s="140"/>
      <c r="D197" s="141" t="s">
        <v>72</v>
      </c>
      <c r="E197" s="150" t="s">
        <v>172</v>
      </c>
      <c r="F197" s="150" t="s">
        <v>247</v>
      </c>
      <c r="J197" s="151">
        <f>BK197</f>
        <v>0</v>
      </c>
      <c r="L197" s="140"/>
      <c r="M197" s="144"/>
      <c r="N197" s="145"/>
      <c r="O197" s="145"/>
      <c r="P197" s="146">
        <f>SUM(P198:P216)</f>
        <v>78.453914999999995</v>
      </c>
      <c r="Q197" s="145"/>
      <c r="R197" s="146">
        <f>SUM(R198:R216)</f>
        <v>12.071939200000001</v>
      </c>
      <c r="S197" s="145"/>
      <c r="T197" s="147">
        <f>SUM(T198:T216)</f>
        <v>3.1432499999999997</v>
      </c>
      <c r="AR197" s="141" t="s">
        <v>81</v>
      </c>
      <c r="AT197" s="148" t="s">
        <v>72</v>
      </c>
      <c r="AU197" s="148" t="s">
        <v>81</v>
      </c>
      <c r="AY197" s="141" t="s">
        <v>123</v>
      </c>
      <c r="BK197" s="149">
        <f>SUM(BK198:BK216)</f>
        <v>0</v>
      </c>
    </row>
    <row r="198" spans="1:65" s="2" customFormat="1" ht="33" customHeight="1" x14ac:dyDescent="0.2">
      <c r="A198" s="29"/>
      <c r="B198" s="152"/>
      <c r="C198" s="153" t="s">
        <v>248</v>
      </c>
      <c r="D198" s="153" t="s">
        <v>126</v>
      </c>
      <c r="E198" s="154" t="s">
        <v>249</v>
      </c>
      <c r="F198" s="155" t="s">
        <v>250</v>
      </c>
      <c r="G198" s="156" t="s">
        <v>148</v>
      </c>
      <c r="H198" s="157">
        <v>234.68</v>
      </c>
      <c r="I198" s="158"/>
      <c r="J198" s="158">
        <f>ROUND(I198*H198,2)</f>
        <v>0</v>
      </c>
      <c r="K198" s="159"/>
      <c r="L198" s="30"/>
      <c r="M198" s="160" t="s">
        <v>1</v>
      </c>
      <c r="N198" s="161" t="s">
        <v>39</v>
      </c>
      <c r="O198" s="162">
        <v>0.13200000000000001</v>
      </c>
      <c r="P198" s="162">
        <f>O198*H198</f>
        <v>30.977760000000004</v>
      </c>
      <c r="Q198" s="162">
        <v>2.572E-2</v>
      </c>
      <c r="R198" s="162">
        <f>Q198*H198</f>
        <v>6.0359696000000005</v>
      </c>
      <c r="S198" s="162">
        <v>0</v>
      </c>
      <c r="T198" s="163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4" t="s">
        <v>130</v>
      </c>
      <c r="AT198" s="164" t="s">
        <v>126</v>
      </c>
      <c r="AU198" s="164" t="s">
        <v>131</v>
      </c>
      <c r="AY198" s="17" t="s">
        <v>123</v>
      </c>
      <c r="BE198" s="165">
        <f>IF(N198="základná",J198,0)</f>
        <v>0</v>
      </c>
      <c r="BF198" s="165">
        <f>IF(N198="znížená",J198,0)</f>
        <v>0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7" t="s">
        <v>131</v>
      </c>
      <c r="BK198" s="165">
        <f>ROUND(I198*H198,2)</f>
        <v>0</v>
      </c>
      <c r="BL198" s="17" t="s">
        <v>130</v>
      </c>
      <c r="BM198" s="164" t="s">
        <v>251</v>
      </c>
    </row>
    <row r="199" spans="1:65" s="14" customFormat="1" ht="10.199999999999999" x14ac:dyDescent="0.2">
      <c r="B199" s="173"/>
      <c r="D199" s="167" t="s">
        <v>133</v>
      </c>
      <c r="E199" s="174" t="s">
        <v>1</v>
      </c>
      <c r="F199" s="175" t="s">
        <v>252</v>
      </c>
      <c r="H199" s="176">
        <v>234.68</v>
      </c>
      <c r="L199" s="173"/>
      <c r="M199" s="177"/>
      <c r="N199" s="178"/>
      <c r="O199" s="178"/>
      <c r="P199" s="178"/>
      <c r="Q199" s="178"/>
      <c r="R199" s="178"/>
      <c r="S199" s="178"/>
      <c r="T199" s="179"/>
      <c r="AT199" s="174" t="s">
        <v>133</v>
      </c>
      <c r="AU199" s="174" t="s">
        <v>131</v>
      </c>
      <c r="AV199" s="14" t="s">
        <v>131</v>
      </c>
      <c r="AW199" s="14" t="s">
        <v>29</v>
      </c>
      <c r="AX199" s="14" t="s">
        <v>81</v>
      </c>
      <c r="AY199" s="174" t="s">
        <v>123</v>
      </c>
    </row>
    <row r="200" spans="1:65" s="2" customFormat="1" ht="44.25" customHeight="1" x14ac:dyDescent="0.2">
      <c r="A200" s="29"/>
      <c r="B200" s="152"/>
      <c r="C200" s="153" t="s">
        <v>253</v>
      </c>
      <c r="D200" s="153" t="s">
        <v>126</v>
      </c>
      <c r="E200" s="154" t="s">
        <v>254</v>
      </c>
      <c r="F200" s="155" t="s">
        <v>255</v>
      </c>
      <c r="G200" s="156" t="s">
        <v>148</v>
      </c>
      <c r="H200" s="157">
        <v>234.68</v>
      </c>
      <c r="I200" s="158"/>
      <c r="J200" s="158">
        <f>ROUND(I200*H200,2)</f>
        <v>0</v>
      </c>
      <c r="K200" s="159"/>
      <c r="L200" s="30"/>
      <c r="M200" s="160" t="s">
        <v>1</v>
      </c>
      <c r="N200" s="161" t="s">
        <v>39</v>
      </c>
      <c r="O200" s="162">
        <v>6.0000000000000001E-3</v>
      </c>
      <c r="P200" s="162">
        <f>O200*H200</f>
        <v>1.40808</v>
      </c>
      <c r="Q200" s="162">
        <v>0</v>
      </c>
      <c r="R200" s="162">
        <f>Q200*H200</f>
        <v>0</v>
      </c>
      <c r="S200" s="162">
        <v>0</v>
      </c>
      <c r="T200" s="163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4" t="s">
        <v>130</v>
      </c>
      <c r="AT200" s="164" t="s">
        <v>126</v>
      </c>
      <c r="AU200" s="164" t="s">
        <v>131</v>
      </c>
      <c r="AY200" s="17" t="s">
        <v>123</v>
      </c>
      <c r="BE200" s="165">
        <f>IF(N200="základná",J200,0)</f>
        <v>0</v>
      </c>
      <c r="BF200" s="165">
        <f>IF(N200="znížená",J200,0)</f>
        <v>0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7" t="s">
        <v>131</v>
      </c>
      <c r="BK200" s="165">
        <f>ROUND(I200*H200,2)</f>
        <v>0</v>
      </c>
      <c r="BL200" s="17" t="s">
        <v>130</v>
      </c>
      <c r="BM200" s="164" t="s">
        <v>256</v>
      </c>
    </row>
    <row r="201" spans="1:65" s="2" customFormat="1" ht="33" customHeight="1" x14ac:dyDescent="0.2">
      <c r="A201" s="29"/>
      <c r="B201" s="152"/>
      <c r="C201" s="153" t="s">
        <v>257</v>
      </c>
      <c r="D201" s="153" t="s">
        <v>126</v>
      </c>
      <c r="E201" s="154" t="s">
        <v>258</v>
      </c>
      <c r="F201" s="155" t="s">
        <v>259</v>
      </c>
      <c r="G201" s="156" t="s">
        <v>148</v>
      </c>
      <c r="H201" s="157">
        <v>234.68</v>
      </c>
      <c r="I201" s="158"/>
      <c r="J201" s="158">
        <f>ROUND(I201*H201,2)</f>
        <v>0</v>
      </c>
      <c r="K201" s="159"/>
      <c r="L201" s="30"/>
      <c r="M201" s="160" t="s">
        <v>1</v>
      </c>
      <c r="N201" s="161" t="s">
        <v>39</v>
      </c>
      <c r="O201" s="162">
        <v>9.1999999999999998E-2</v>
      </c>
      <c r="P201" s="162">
        <f>O201*H201</f>
        <v>21.59056</v>
      </c>
      <c r="Q201" s="162">
        <v>2.572E-2</v>
      </c>
      <c r="R201" s="162">
        <f>Q201*H201</f>
        <v>6.0359696000000005</v>
      </c>
      <c r="S201" s="162">
        <v>0</v>
      </c>
      <c r="T201" s="163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130</v>
      </c>
      <c r="AT201" s="164" t="s">
        <v>126</v>
      </c>
      <c r="AU201" s="164" t="s">
        <v>131</v>
      </c>
      <c r="AY201" s="17" t="s">
        <v>123</v>
      </c>
      <c r="BE201" s="165">
        <f>IF(N201="základná",J201,0)</f>
        <v>0</v>
      </c>
      <c r="BF201" s="165">
        <f>IF(N201="znížená",J201,0)</f>
        <v>0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7" t="s">
        <v>131</v>
      </c>
      <c r="BK201" s="165">
        <f>ROUND(I201*H201,2)</f>
        <v>0</v>
      </c>
      <c r="BL201" s="17" t="s">
        <v>130</v>
      </c>
      <c r="BM201" s="164" t="s">
        <v>260</v>
      </c>
    </row>
    <row r="202" spans="1:65" s="2" customFormat="1" ht="24.15" customHeight="1" x14ac:dyDescent="0.2">
      <c r="A202" s="29"/>
      <c r="B202" s="152"/>
      <c r="C202" s="153" t="s">
        <v>261</v>
      </c>
      <c r="D202" s="153" t="s">
        <v>126</v>
      </c>
      <c r="E202" s="154" t="s">
        <v>262</v>
      </c>
      <c r="F202" s="155" t="s">
        <v>263</v>
      </c>
      <c r="G202" s="156" t="s">
        <v>148</v>
      </c>
      <c r="H202" s="157">
        <v>337.83600000000001</v>
      </c>
      <c r="I202" s="158"/>
      <c r="J202" s="158">
        <f>ROUND(I202*H202,2)</f>
        <v>0</v>
      </c>
      <c r="K202" s="159"/>
      <c r="L202" s="30"/>
      <c r="M202" s="160" t="s">
        <v>1</v>
      </c>
      <c r="N202" s="161" t="s">
        <v>39</v>
      </c>
      <c r="O202" s="162">
        <v>4.4999999999999998E-2</v>
      </c>
      <c r="P202" s="162">
        <f>O202*H202</f>
        <v>15.20262</v>
      </c>
      <c r="Q202" s="162">
        <v>0</v>
      </c>
      <c r="R202" s="162">
        <f>Q202*H202</f>
        <v>0</v>
      </c>
      <c r="S202" s="162">
        <v>0</v>
      </c>
      <c r="T202" s="163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4" t="s">
        <v>130</v>
      </c>
      <c r="AT202" s="164" t="s">
        <v>126</v>
      </c>
      <c r="AU202" s="164" t="s">
        <v>131</v>
      </c>
      <c r="AY202" s="17" t="s">
        <v>123</v>
      </c>
      <c r="BE202" s="165">
        <f>IF(N202="základná",J202,0)</f>
        <v>0</v>
      </c>
      <c r="BF202" s="165">
        <f>IF(N202="znížená",J202,0)</f>
        <v>0</v>
      </c>
      <c r="BG202" s="165">
        <f>IF(N202="zákl. prenesená",J202,0)</f>
        <v>0</v>
      </c>
      <c r="BH202" s="165">
        <f>IF(N202="zníž. prenesená",J202,0)</f>
        <v>0</v>
      </c>
      <c r="BI202" s="165">
        <f>IF(N202="nulová",J202,0)</f>
        <v>0</v>
      </c>
      <c r="BJ202" s="17" t="s">
        <v>131</v>
      </c>
      <c r="BK202" s="165">
        <f>ROUND(I202*H202,2)</f>
        <v>0</v>
      </c>
      <c r="BL202" s="17" t="s">
        <v>130</v>
      </c>
      <c r="BM202" s="164" t="s">
        <v>264</v>
      </c>
    </row>
    <row r="203" spans="1:65" s="14" customFormat="1" ht="10.199999999999999" x14ac:dyDescent="0.2">
      <c r="B203" s="173"/>
      <c r="D203" s="167" t="s">
        <v>133</v>
      </c>
      <c r="E203" s="174" t="s">
        <v>1</v>
      </c>
      <c r="F203" s="175" t="s">
        <v>214</v>
      </c>
      <c r="H203" s="176">
        <v>238.45699999999999</v>
      </c>
      <c r="L203" s="173"/>
      <c r="M203" s="177"/>
      <c r="N203" s="178"/>
      <c r="O203" s="178"/>
      <c r="P203" s="178"/>
      <c r="Q203" s="178"/>
      <c r="R203" s="178"/>
      <c r="S203" s="178"/>
      <c r="T203" s="179"/>
      <c r="AT203" s="174" t="s">
        <v>133</v>
      </c>
      <c r="AU203" s="174" t="s">
        <v>131</v>
      </c>
      <c r="AV203" s="14" t="s">
        <v>131</v>
      </c>
      <c r="AW203" s="14" t="s">
        <v>29</v>
      </c>
      <c r="AX203" s="14" t="s">
        <v>73</v>
      </c>
      <c r="AY203" s="174" t="s">
        <v>123</v>
      </c>
    </row>
    <row r="204" spans="1:65" s="14" customFormat="1" ht="10.199999999999999" x14ac:dyDescent="0.2">
      <c r="B204" s="173"/>
      <c r="D204" s="167" t="s">
        <v>133</v>
      </c>
      <c r="E204" s="174" t="s">
        <v>1</v>
      </c>
      <c r="F204" s="175" t="s">
        <v>215</v>
      </c>
      <c r="H204" s="176">
        <v>51.820999999999998</v>
      </c>
      <c r="L204" s="173"/>
      <c r="M204" s="177"/>
      <c r="N204" s="178"/>
      <c r="O204" s="178"/>
      <c r="P204" s="178"/>
      <c r="Q204" s="178"/>
      <c r="R204" s="178"/>
      <c r="S204" s="178"/>
      <c r="T204" s="179"/>
      <c r="AT204" s="174" t="s">
        <v>133</v>
      </c>
      <c r="AU204" s="174" t="s">
        <v>131</v>
      </c>
      <c r="AV204" s="14" t="s">
        <v>131</v>
      </c>
      <c r="AW204" s="14" t="s">
        <v>29</v>
      </c>
      <c r="AX204" s="14" t="s">
        <v>73</v>
      </c>
      <c r="AY204" s="174" t="s">
        <v>123</v>
      </c>
    </row>
    <row r="205" spans="1:65" s="14" customFormat="1" ht="10.199999999999999" x14ac:dyDescent="0.2">
      <c r="B205" s="173"/>
      <c r="D205" s="167" t="s">
        <v>133</v>
      </c>
      <c r="E205" s="174" t="s">
        <v>1</v>
      </c>
      <c r="F205" s="175" t="s">
        <v>216</v>
      </c>
      <c r="H205" s="176">
        <v>-25.44</v>
      </c>
      <c r="L205" s="173"/>
      <c r="M205" s="177"/>
      <c r="N205" s="178"/>
      <c r="O205" s="178"/>
      <c r="P205" s="178"/>
      <c r="Q205" s="178"/>
      <c r="R205" s="178"/>
      <c r="S205" s="178"/>
      <c r="T205" s="179"/>
      <c r="AT205" s="174" t="s">
        <v>133</v>
      </c>
      <c r="AU205" s="174" t="s">
        <v>131</v>
      </c>
      <c r="AV205" s="14" t="s">
        <v>131</v>
      </c>
      <c r="AW205" s="14" t="s">
        <v>29</v>
      </c>
      <c r="AX205" s="14" t="s">
        <v>73</v>
      </c>
      <c r="AY205" s="174" t="s">
        <v>123</v>
      </c>
    </row>
    <row r="206" spans="1:65" s="14" customFormat="1" ht="10.199999999999999" x14ac:dyDescent="0.2">
      <c r="B206" s="173"/>
      <c r="D206" s="167" t="s">
        <v>133</v>
      </c>
      <c r="E206" s="174" t="s">
        <v>1</v>
      </c>
      <c r="F206" s="175" t="s">
        <v>217</v>
      </c>
      <c r="H206" s="176">
        <v>15.93</v>
      </c>
      <c r="L206" s="173"/>
      <c r="M206" s="177"/>
      <c r="N206" s="178"/>
      <c r="O206" s="178"/>
      <c r="P206" s="178"/>
      <c r="Q206" s="178"/>
      <c r="R206" s="178"/>
      <c r="S206" s="178"/>
      <c r="T206" s="179"/>
      <c r="AT206" s="174" t="s">
        <v>133</v>
      </c>
      <c r="AU206" s="174" t="s">
        <v>131</v>
      </c>
      <c r="AV206" s="14" t="s">
        <v>131</v>
      </c>
      <c r="AW206" s="14" t="s">
        <v>29</v>
      </c>
      <c r="AX206" s="14" t="s">
        <v>73</v>
      </c>
      <c r="AY206" s="174" t="s">
        <v>123</v>
      </c>
    </row>
    <row r="207" spans="1:65" s="14" customFormat="1" ht="10.199999999999999" x14ac:dyDescent="0.2">
      <c r="B207" s="173"/>
      <c r="D207" s="167" t="s">
        <v>133</v>
      </c>
      <c r="E207" s="174" t="s">
        <v>1</v>
      </c>
      <c r="F207" s="175" t="s">
        <v>218</v>
      </c>
      <c r="H207" s="176">
        <v>57.067999999999998</v>
      </c>
      <c r="L207" s="173"/>
      <c r="M207" s="177"/>
      <c r="N207" s="178"/>
      <c r="O207" s="178"/>
      <c r="P207" s="178"/>
      <c r="Q207" s="178"/>
      <c r="R207" s="178"/>
      <c r="S207" s="178"/>
      <c r="T207" s="179"/>
      <c r="AT207" s="174" t="s">
        <v>133</v>
      </c>
      <c r="AU207" s="174" t="s">
        <v>131</v>
      </c>
      <c r="AV207" s="14" t="s">
        <v>131</v>
      </c>
      <c r="AW207" s="14" t="s">
        <v>29</v>
      </c>
      <c r="AX207" s="14" t="s">
        <v>73</v>
      </c>
      <c r="AY207" s="174" t="s">
        <v>123</v>
      </c>
    </row>
    <row r="208" spans="1:65" s="15" customFormat="1" ht="10.199999999999999" x14ac:dyDescent="0.2">
      <c r="B208" s="180"/>
      <c r="D208" s="167" t="s">
        <v>133</v>
      </c>
      <c r="E208" s="181" t="s">
        <v>1</v>
      </c>
      <c r="F208" s="182" t="s">
        <v>219</v>
      </c>
      <c r="H208" s="183">
        <v>337.83600000000001</v>
      </c>
      <c r="L208" s="180"/>
      <c r="M208" s="184"/>
      <c r="N208" s="185"/>
      <c r="O208" s="185"/>
      <c r="P208" s="185"/>
      <c r="Q208" s="185"/>
      <c r="R208" s="185"/>
      <c r="S208" s="185"/>
      <c r="T208" s="186"/>
      <c r="AT208" s="181" t="s">
        <v>133</v>
      </c>
      <c r="AU208" s="181" t="s">
        <v>131</v>
      </c>
      <c r="AV208" s="15" t="s">
        <v>130</v>
      </c>
      <c r="AW208" s="15" t="s">
        <v>29</v>
      </c>
      <c r="AX208" s="15" t="s">
        <v>81</v>
      </c>
      <c r="AY208" s="181" t="s">
        <v>123</v>
      </c>
    </row>
    <row r="209" spans="1:65" s="2" customFormat="1" ht="49.05" customHeight="1" x14ac:dyDescent="0.2">
      <c r="A209" s="29"/>
      <c r="B209" s="152"/>
      <c r="C209" s="153" t="s">
        <v>265</v>
      </c>
      <c r="D209" s="153" t="s">
        <v>126</v>
      </c>
      <c r="E209" s="154" t="s">
        <v>266</v>
      </c>
      <c r="F209" s="155" t="s">
        <v>267</v>
      </c>
      <c r="G209" s="156" t="s">
        <v>129</v>
      </c>
      <c r="H209" s="157">
        <v>1.65</v>
      </c>
      <c r="I209" s="158"/>
      <c r="J209" s="158">
        <f>ROUND(I209*H209,2)</f>
        <v>0</v>
      </c>
      <c r="K209" s="159"/>
      <c r="L209" s="30"/>
      <c r="M209" s="160" t="s">
        <v>1</v>
      </c>
      <c r="N209" s="161" t="s">
        <v>39</v>
      </c>
      <c r="O209" s="162">
        <v>1.4550000000000001</v>
      </c>
      <c r="P209" s="162">
        <f>O209*H209</f>
        <v>2.4007499999999999</v>
      </c>
      <c r="Q209" s="162">
        <v>0</v>
      </c>
      <c r="R209" s="162">
        <f>Q209*H209</f>
        <v>0</v>
      </c>
      <c r="S209" s="162">
        <v>1.905</v>
      </c>
      <c r="T209" s="163">
        <f>S209*H209</f>
        <v>3.1432499999999997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4" t="s">
        <v>130</v>
      </c>
      <c r="AT209" s="164" t="s">
        <v>126</v>
      </c>
      <c r="AU209" s="164" t="s">
        <v>131</v>
      </c>
      <c r="AY209" s="17" t="s">
        <v>123</v>
      </c>
      <c r="BE209" s="165">
        <f>IF(N209="základná",J209,0)</f>
        <v>0</v>
      </c>
      <c r="BF209" s="165">
        <f>IF(N209="znížená",J209,0)</f>
        <v>0</v>
      </c>
      <c r="BG209" s="165">
        <f>IF(N209="zákl. prenesená",J209,0)</f>
        <v>0</v>
      </c>
      <c r="BH209" s="165">
        <f>IF(N209="zníž. prenesená",J209,0)</f>
        <v>0</v>
      </c>
      <c r="BI209" s="165">
        <f>IF(N209="nulová",J209,0)</f>
        <v>0</v>
      </c>
      <c r="BJ209" s="17" t="s">
        <v>131</v>
      </c>
      <c r="BK209" s="165">
        <f>ROUND(I209*H209,2)</f>
        <v>0</v>
      </c>
      <c r="BL209" s="17" t="s">
        <v>130</v>
      </c>
      <c r="BM209" s="164" t="s">
        <v>268</v>
      </c>
    </row>
    <row r="210" spans="1:65" s="13" customFormat="1" ht="10.199999999999999" x14ac:dyDescent="0.2">
      <c r="B210" s="166"/>
      <c r="D210" s="167" t="s">
        <v>133</v>
      </c>
      <c r="E210" s="168" t="s">
        <v>1</v>
      </c>
      <c r="F210" s="169" t="s">
        <v>269</v>
      </c>
      <c r="H210" s="168" t="s">
        <v>1</v>
      </c>
      <c r="L210" s="166"/>
      <c r="M210" s="170"/>
      <c r="N210" s="171"/>
      <c r="O210" s="171"/>
      <c r="P210" s="171"/>
      <c r="Q210" s="171"/>
      <c r="R210" s="171"/>
      <c r="S210" s="171"/>
      <c r="T210" s="172"/>
      <c r="AT210" s="168" t="s">
        <v>133</v>
      </c>
      <c r="AU210" s="168" t="s">
        <v>131</v>
      </c>
      <c r="AV210" s="13" t="s">
        <v>81</v>
      </c>
      <c r="AW210" s="13" t="s">
        <v>29</v>
      </c>
      <c r="AX210" s="13" t="s">
        <v>73</v>
      </c>
      <c r="AY210" s="168" t="s">
        <v>123</v>
      </c>
    </row>
    <row r="211" spans="1:65" s="14" customFormat="1" ht="10.199999999999999" x14ac:dyDescent="0.2">
      <c r="B211" s="173"/>
      <c r="D211" s="167" t="s">
        <v>133</v>
      </c>
      <c r="E211" s="174" t="s">
        <v>1</v>
      </c>
      <c r="F211" s="175" t="s">
        <v>270</v>
      </c>
      <c r="H211" s="176">
        <v>1.65</v>
      </c>
      <c r="L211" s="173"/>
      <c r="M211" s="177"/>
      <c r="N211" s="178"/>
      <c r="O211" s="178"/>
      <c r="P211" s="178"/>
      <c r="Q211" s="178"/>
      <c r="R211" s="178"/>
      <c r="S211" s="178"/>
      <c r="T211" s="179"/>
      <c r="AT211" s="174" t="s">
        <v>133</v>
      </c>
      <c r="AU211" s="174" t="s">
        <v>131</v>
      </c>
      <c r="AV211" s="14" t="s">
        <v>131</v>
      </c>
      <c r="AW211" s="14" t="s">
        <v>29</v>
      </c>
      <c r="AX211" s="14" t="s">
        <v>81</v>
      </c>
      <c r="AY211" s="174" t="s">
        <v>123</v>
      </c>
    </row>
    <row r="212" spans="1:65" s="2" customFormat="1" ht="24.15" customHeight="1" x14ac:dyDescent="0.2">
      <c r="A212" s="29"/>
      <c r="B212" s="152"/>
      <c r="C212" s="153" t="s">
        <v>271</v>
      </c>
      <c r="D212" s="153" t="s">
        <v>126</v>
      </c>
      <c r="E212" s="154" t="s">
        <v>272</v>
      </c>
      <c r="F212" s="155" t="s">
        <v>273</v>
      </c>
      <c r="G212" s="156" t="s">
        <v>138</v>
      </c>
      <c r="H212" s="157">
        <v>4.3369999999999997</v>
      </c>
      <c r="I212" s="158"/>
      <c r="J212" s="158">
        <f>ROUND(I212*H212,2)</f>
        <v>0</v>
      </c>
      <c r="K212" s="159"/>
      <c r="L212" s="30"/>
      <c r="M212" s="160" t="s">
        <v>1</v>
      </c>
      <c r="N212" s="161" t="s">
        <v>39</v>
      </c>
      <c r="O212" s="162">
        <v>0.88200000000000001</v>
      </c>
      <c r="P212" s="162">
        <f>O212*H212</f>
        <v>3.825234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130</v>
      </c>
      <c r="AT212" s="164" t="s">
        <v>126</v>
      </c>
      <c r="AU212" s="164" t="s">
        <v>131</v>
      </c>
      <c r="AY212" s="17" t="s">
        <v>123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131</v>
      </c>
      <c r="BK212" s="165">
        <f>ROUND(I212*H212,2)</f>
        <v>0</v>
      </c>
      <c r="BL212" s="17" t="s">
        <v>130</v>
      </c>
      <c r="BM212" s="164" t="s">
        <v>274</v>
      </c>
    </row>
    <row r="213" spans="1:65" s="2" customFormat="1" ht="21.75" customHeight="1" x14ac:dyDescent="0.2">
      <c r="A213" s="29"/>
      <c r="B213" s="152"/>
      <c r="C213" s="153" t="s">
        <v>275</v>
      </c>
      <c r="D213" s="153" t="s">
        <v>126</v>
      </c>
      <c r="E213" s="154" t="s">
        <v>276</v>
      </c>
      <c r="F213" s="155" t="s">
        <v>277</v>
      </c>
      <c r="G213" s="156" t="s">
        <v>138</v>
      </c>
      <c r="H213" s="157">
        <v>4.3369999999999997</v>
      </c>
      <c r="I213" s="158"/>
      <c r="J213" s="158">
        <f>ROUND(I213*H213,2)</f>
        <v>0</v>
      </c>
      <c r="K213" s="159"/>
      <c r="L213" s="30"/>
      <c r="M213" s="160" t="s">
        <v>1</v>
      </c>
      <c r="N213" s="161" t="s">
        <v>39</v>
      </c>
      <c r="O213" s="162">
        <v>0.59799999999999998</v>
      </c>
      <c r="P213" s="162">
        <f>O213*H213</f>
        <v>2.5935259999999998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4" t="s">
        <v>130</v>
      </c>
      <c r="AT213" s="164" t="s">
        <v>126</v>
      </c>
      <c r="AU213" s="164" t="s">
        <v>131</v>
      </c>
      <c r="AY213" s="17" t="s">
        <v>123</v>
      </c>
      <c r="BE213" s="165">
        <f>IF(N213="základná",J213,0)</f>
        <v>0</v>
      </c>
      <c r="BF213" s="165">
        <f>IF(N213="znížená",J213,0)</f>
        <v>0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7" t="s">
        <v>131</v>
      </c>
      <c r="BK213" s="165">
        <f>ROUND(I213*H213,2)</f>
        <v>0</v>
      </c>
      <c r="BL213" s="17" t="s">
        <v>130</v>
      </c>
      <c r="BM213" s="164" t="s">
        <v>278</v>
      </c>
    </row>
    <row r="214" spans="1:65" s="2" customFormat="1" ht="24.15" customHeight="1" x14ac:dyDescent="0.2">
      <c r="A214" s="29"/>
      <c r="B214" s="152"/>
      <c r="C214" s="153" t="s">
        <v>279</v>
      </c>
      <c r="D214" s="153" t="s">
        <v>126</v>
      </c>
      <c r="E214" s="154" t="s">
        <v>280</v>
      </c>
      <c r="F214" s="155" t="s">
        <v>281</v>
      </c>
      <c r="G214" s="156" t="s">
        <v>138</v>
      </c>
      <c r="H214" s="157">
        <v>65.055000000000007</v>
      </c>
      <c r="I214" s="158"/>
      <c r="J214" s="158">
        <f>ROUND(I214*H214,2)</f>
        <v>0</v>
      </c>
      <c r="K214" s="159"/>
      <c r="L214" s="30"/>
      <c r="M214" s="160" t="s">
        <v>1</v>
      </c>
      <c r="N214" s="161" t="s">
        <v>39</v>
      </c>
      <c r="O214" s="162">
        <v>7.0000000000000001E-3</v>
      </c>
      <c r="P214" s="162">
        <f>O214*H214</f>
        <v>0.45538500000000004</v>
      </c>
      <c r="Q214" s="162">
        <v>0</v>
      </c>
      <c r="R214" s="162">
        <f>Q214*H214</f>
        <v>0</v>
      </c>
      <c r="S214" s="162">
        <v>0</v>
      </c>
      <c r="T214" s="163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4" t="s">
        <v>130</v>
      </c>
      <c r="AT214" s="164" t="s">
        <v>126</v>
      </c>
      <c r="AU214" s="164" t="s">
        <v>131</v>
      </c>
      <c r="AY214" s="17" t="s">
        <v>123</v>
      </c>
      <c r="BE214" s="165">
        <f>IF(N214="základná",J214,0)</f>
        <v>0</v>
      </c>
      <c r="BF214" s="165">
        <f>IF(N214="znížená",J214,0)</f>
        <v>0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131</v>
      </c>
      <c r="BK214" s="165">
        <f>ROUND(I214*H214,2)</f>
        <v>0</v>
      </c>
      <c r="BL214" s="17" t="s">
        <v>130</v>
      </c>
      <c r="BM214" s="164" t="s">
        <v>282</v>
      </c>
    </row>
    <row r="215" spans="1:65" s="14" customFormat="1" ht="10.199999999999999" x14ac:dyDescent="0.2">
      <c r="B215" s="173"/>
      <c r="D215" s="167" t="s">
        <v>133</v>
      </c>
      <c r="F215" s="175" t="s">
        <v>283</v>
      </c>
      <c r="H215" s="176">
        <v>65.055000000000007</v>
      </c>
      <c r="L215" s="173"/>
      <c r="M215" s="177"/>
      <c r="N215" s="178"/>
      <c r="O215" s="178"/>
      <c r="P215" s="178"/>
      <c r="Q215" s="178"/>
      <c r="R215" s="178"/>
      <c r="S215" s="178"/>
      <c r="T215" s="179"/>
      <c r="AT215" s="174" t="s">
        <v>133</v>
      </c>
      <c r="AU215" s="174" t="s">
        <v>131</v>
      </c>
      <c r="AV215" s="14" t="s">
        <v>131</v>
      </c>
      <c r="AW215" s="14" t="s">
        <v>3</v>
      </c>
      <c r="AX215" s="14" t="s">
        <v>81</v>
      </c>
      <c r="AY215" s="174" t="s">
        <v>123</v>
      </c>
    </row>
    <row r="216" spans="1:65" s="2" customFormat="1" ht="24.15" customHeight="1" x14ac:dyDescent="0.2">
      <c r="A216" s="29"/>
      <c r="B216" s="152"/>
      <c r="C216" s="153" t="s">
        <v>284</v>
      </c>
      <c r="D216" s="153" t="s">
        <v>126</v>
      </c>
      <c r="E216" s="154" t="s">
        <v>285</v>
      </c>
      <c r="F216" s="155" t="s">
        <v>286</v>
      </c>
      <c r="G216" s="156" t="s">
        <v>138</v>
      </c>
      <c r="H216" s="157">
        <v>4.3369999999999997</v>
      </c>
      <c r="I216" s="158"/>
      <c r="J216" s="158">
        <f>ROUND(I216*H216,2)</f>
        <v>0</v>
      </c>
      <c r="K216" s="159"/>
      <c r="L216" s="30"/>
      <c r="M216" s="160" t="s">
        <v>1</v>
      </c>
      <c r="N216" s="161" t="s">
        <v>39</v>
      </c>
      <c r="O216" s="162">
        <v>0</v>
      </c>
      <c r="P216" s="162">
        <f>O216*H216</f>
        <v>0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130</v>
      </c>
      <c r="AT216" s="164" t="s">
        <v>126</v>
      </c>
      <c r="AU216" s="164" t="s">
        <v>131</v>
      </c>
      <c r="AY216" s="17" t="s">
        <v>123</v>
      </c>
      <c r="BE216" s="165">
        <f>IF(N216="základná",J216,0)</f>
        <v>0</v>
      </c>
      <c r="BF216" s="165">
        <f>IF(N216="znížená",J216,0)</f>
        <v>0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131</v>
      </c>
      <c r="BK216" s="165">
        <f>ROUND(I216*H216,2)</f>
        <v>0</v>
      </c>
      <c r="BL216" s="17" t="s">
        <v>130</v>
      </c>
      <c r="BM216" s="164" t="s">
        <v>287</v>
      </c>
    </row>
    <row r="217" spans="1:65" s="12" customFormat="1" ht="22.8" customHeight="1" x14ac:dyDescent="0.25">
      <c r="B217" s="140"/>
      <c r="D217" s="141" t="s">
        <v>72</v>
      </c>
      <c r="E217" s="150" t="s">
        <v>288</v>
      </c>
      <c r="F217" s="150" t="s">
        <v>289</v>
      </c>
      <c r="J217" s="151">
        <f>BK217</f>
        <v>0</v>
      </c>
      <c r="L217" s="140"/>
      <c r="M217" s="144"/>
      <c r="N217" s="145"/>
      <c r="O217" s="145"/>
      <c r="P217" s="146">
        <f>P218</f>
        <v>114.953136</v>
      </c>
      <c r="Q217" s="145"/>
      <c r="R217" s="146">
        <f>R218</f>
        <v>0</v>
      </c>
      <c r="S217" s="145"/>
      <c r="T217" s="147">
        <f>T218</f>
        <v>0</v>
      </c>
      <c r="AR217" s="141" t="s">
        <v>81</v>
      </c>
      <c r="AT217" s="148" t="s">
        <v>72</v>
      </c>
      <c r="AU217" s="148" t="s">
        <v>81</v>
      </c>
      <c r="AY217" s="141" t="s">
        <v>123</v>
      </c>
      <c r="BK217" s="149">
        <f>BK218</f>
        <v>0</v>
      </c>
    </row>
    <row r="218" spans="1:65" s="2" customFormat="1" ht="24.15" customHeight="1" x14ac:dyDescent="0.2">
      <c r="A218" s="29"/>
      <c r="B218" s="152"/>
      <c r="C218" s="153" t="s">
        <v>290</v>
      </c>
      <c r="D218" s="153" t="s">
        <v>126</v>
      </c>
      <c r="E218" s="154" t="s">
        <v>291</v>
      </c>
      <c r="F218" s="155" t="s">
        <v>292</v>
      </c>
      <c r="G218" s="156" t="s">
        <v>138</v>
      </c>
      <c r="H218" s="157">
        <v>46.671999999999997</v>
      </c>
      <c r="I218" s="158"/>
      <c r="J218" s="158">
        <f>ROUND(I218*H218,2)</f>
        <v>0</v>
      </c>
      <c r="K218" s="159"/>
      <c r="L218" s="30"/>
      <c r="M218" s="160" t="s">
        <v>1</v>
      </c>
      <c r="N218" s="161" t="s">
        <v>39</v>
      </c>
      <c r="O218" s="162">
        <v>2.4630000000000001</v>
      </c>
      <c r="P218" s="162">
        <f>O218*H218</f>
        <v>114.953136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130</v>
      </c>
      <c r="AT218" s="164" t="s">
        <v>126</v>
      </c>
      <c r="AU218" s="164" t="s">
        <v>131</v>
      </c>
      <c r="AY218" s="17" t="s">
        <v>123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131</v>
      </c>
      <c r="BK218" s="165">
        <f>ROUND(I218*H218,2)</f>
        <v>0</v>
      </c>
      <c r="BL218" s="17" t="s">
        <v>130</v>
      </c>
      <c r="BM218" s="164" t="s">
        <v>293</v>
      </c>
    </row>
    <row r="219" spans="1:65" s="12" customFormat="1" ht="25.95" customHeight="1" x14ac:dyDescent="0.25">
      <c r="B219" s="140"/>
      <c r="D219" s="141" t="s">
        <v>72</v>
      </c>
      <c r="E219" s="142" t="s">
        <v>294</v>
      </c>
      <c r="F219" s="142" t="s">
        <v>295</v>
      </c>
      <c r="J219" s="143">
        <f>BK219</f>
        <v>0</v>
      </c>
      <c r="L219" s="140"/>
      <c r="M219" s="144"/>
      <c r="N219" s="145"/>
      <c r="O219" s="145"/>
      <c r="P219" s="146">
        <f>P220+P267+P272</f>
        <v>407.94214889999995</v>
      </c>
      <c r="Q219" s="145"/>
      <c r="R219" s="146">
        <f>R220+R267+R272</f>
        <v>3.7691067499999997</v>
      </c>
      <c r="S219" s="145"/>
      <c r="T219" s="147">
        <f>T220+T267+T272</f>
        <v>1.193581</v>
      </c>
      <c r="AR219" s="141" t="s">
        <v>131</v>
      </c>
      <c r="AT219" s="148" t="s">
        <v>72</v>
      </c>
      <c r="AU219" s="148" t="s">
        <v>73</v>
      </c>
      <c r="AY219" s="141" t="s">
        <v>123</v>
      </c>
      <c r="BK219" s="149">
        <f>BK220+BK267+BK272</f>
        <v>0</v>
      </c>
    </row>
    <row r="220" spans="1:65" s="12" customFormat="1" ht="22.8" customHeight="1" x14ac:dyDescent="0.25">
      <c r="B220" s="140"/>
      <c r="D220" s="141" t="s">
        <v>72</v>
      </c>
      <c r="E220" s="150" t="s">
        <v>296</v>
      </c>
      <c r="F220" s="150" t="s">
        <v>297</v>
      </c>
      <c r="J220" s="151">
        <f>BK220</f>
        <v>0</v>
      </c>
      <c r="L220" s="140"/>
      <c r="M220" s="144"/>
      <c r="N220" s="145"/>
      <c r="O220" s="145"/>
      <c r="P220" s="146">
        <f>SUM(P221:P266)</f>
        <v>283.19230989999994</v>
      </c>
      <c r="Q220" s="145"/>
      <c r="R220" s="146">
        <f>SUM(R221:R266)</f>
        <v>2.2010535499999997</v>
      </c>
      <c r="S220" s="145"/>
      <c r="T220" s="147">
        <f>SUM(T221:T266)</f>
        <v>0.81059999999999999</v>
      </c>
      <c r="AR220" s="141" t="s">
        <v>131</v>
      </c>
      <c r="AT220" s="148" t="s">
        <v>72</v>
      </c>
      <c r="AU220" s="148" t="s">
        <v>81</v>
      </c>
      <c r="AY220" s="141" t="s">
        <v>123</v>
      </c>
      <c r="BK220" s="149">
        <f>SUM(BK221:BK266)</f>
        <v>0</v>
      </c>
    </row>
    <row r="221" spans="1:65" s="2" customFormat="1" ht="21.75" customHeight="1" x14ac:dyDescent="0.2">
      <c r="A221" s="29"/>
      <c r="B221" s="152"/>
      <c r="C221" s="153" t="s">
        <v>298</v>
      </c>
      <c r="D221" s="153" t="s">
        <v>126</v>
      </c>
      <c r="E221" s="154" t="s">
        <v>299</v>
      </c>
      <c r="F221" s="155" t="s">
        <v>300</v>
      </c>
      <c r="G221" s="156" t="s">
        <v>148</v>
      </c>
      <c r="H221" s="157">
        <v>405.5</v>
      </c>
      <c r="I221" s="158"/>
      <c r="J221" s="158">
        <f>ROUND(I221*H221,2)</f>
        <v>0</v>
      </c>
      <c r="K221" s="159"/>
      <c r="L221" s="30"/>
      <c r="M221" s="160" t="s">
        <v>1</v>
      </c>
      <c r="N221" s="161" t="s">
        <v>39</v>
      </c>
      <c r="O221" s="162">
        <v>4.002E-2</v>
      </c>
      <c r="P221" s="162">
        <f>O221*H221</f>
        <v>16.228110000000001</v>
      </c>
      <c r="Q221" s="162">
        <v>0</v>
      </c>
      <c r="R221" s="162">
        <f>Q221*H221</f>
        <v>0</v>
      </c>
      <c r="S221" s="162">
        <v>0</v>
      </c>
      <c r="T221" s="163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4" t="s">
        <v>206</v>
      </c>
      <c r="AT221" s="164" t="s">
        <v>126</v>
      </c>
      <c r="AU221" s="164" t="s">
        <v>131</v>
      </c>
      <c r="AY221" s="17" t="s">
        <v>123</v>
      </c>
      <c r="BE221" s="165">
        <f>IF(N221="základná",J221,0)</f>
        <v>0</v>
      </c>
      <c r="BF221" s="165">
        <f>IF(N221="znížená",J221,0)</f>
        <v>0</v>
      </c>
      <c r="BG221" s="165">
        <f>IF(N221="zákl. prenesená",J221,0)</f>
        <v>0</v>
      </c>
      <c r="BH221" s="165">
        <f>IF(N221="zníž. prenesená",J221,0)</f>
        <v>0</v>
      </c>
      <c r="BI221" s="165">
        <f>IF(N221="nulová",J221,0)</f>
        <v>0</v>
      </c>
      <c r="BJ221" s="17" t="s">
        <v>131</v>
      </c>
      <c r="BK221" s="165">
        <f>ROUND(I221*H221,2)</f>
        <v>0</v>
      </c>
      <c r="BL221" s="17" t="s">
        <v>206</v>
      </c>
      <c r="BM221" s="164" t="s">
        <v>301</v>
      </c>
    </row>
    <row r="222" spans="1:65" s="2" customFormat="1" ht="24.15" customHeight="1" x14ac:dyDescent="0.2">
      <c r="A222" s="29"/>
      <c r="B222" s="152"/>
      <c r="C222" s="187" t="s">
        <v>302</v>
      </c>
      <c r="D222" s="187" t="s">
        <v>303</v>
      </c>
      <c r="E222" s="188" t="s">
        <v>304</v>
      </c>
      <c r="F222" s="189" t="s">
        <v>305</v>
      </c>
      <c r="G222" s="190" t="s">
        <v>148</v>
      </c>
      <c r="H222" s="191">
        <v>466.32499999999999</v>
      </c>
      <c r="I222" s="192"/>
      <c r="J222" s="192">
        <f>ROUND(I222*H222,2)</f>
        <v>0</v>
      </c>
      <c r="K222" s="193"/>
      <c r="L222" s="194"/>
      <c r="M222" s="195" t="s">
        <v>1</v>
      </c>
      <c r="N222" s="196" t="s">
        <v>39</v>
      </c>
      <c r="O222" s="162">
        <v>0</v>
      </c>
      <c r="P222" s="162">
        <f>O222*H222</f>
        <v>0</v>
      </c>
      <c r="Q222" s="162">
        <v>1.9000000000000001E-4</v>
      </c>
      <c r="R222" s="162">
        <f>Q222*H222</f>
        <v>8.8601750000000007E-2</v>
      </c>
      <c r="S222" s="162">
        <v>0</v>
      </c>
      <c r="T222" s="163">
        <f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4" t="s">
        <v>284</v>
      </c>
      <c r="AT222" s="164" t="s">
        <v>303</v>
      </c>
      <c r="AU222" s="164" t="s">
        <v>131</v>
      </c>
      <c r="AY222" s="17" t="s">
        <v>123</v>
      </c>
      <c r="BE222" s="165">
        <f>IF(N222="základná",J222,0)</f>
        <v>0</v>
      </c>
      <c r="BF222" s="165">
        <f>IF(N222="znížená",J222,0)</f>
        <v>0</v>
      </c>
      <c r="BG222" s="165">
        <f>IF(N222="zákl. prenesená",J222,0)</f>
        <v>0</v>
      </c>
      <c r="BH222" s="165">
        <f>IF(N222="zníž. prenesená",J222,0)</f>
        <v>0</v>
      </c>
      <c r="BI222" s="165">
        <f>IF(N222="nulová",J222,0)</f>
        <v>0</v>
      </c>
      <c r="BJ222" s="17" t="s">
        <v>131</v>
      </c>
      <c r="BK222" s="165">
        <f>ROUND(I222*H222,2)</f>
        <v>0</v>
      </c>
      <c r="BL222" s="17" t="s">
        <v>206</v>
      </c>
      <c r="BM222" s="164" t="s">
        <v>306</v>
      </c>
    </row>
    <row r="223" spans="1:65" s="14" customFormat="1" ht="10.199999999999999" x14ac:dyDescent="0.2">
      <c r="B223" s="173"/>
      <c r="D223" s="167" t="s">
        <v>133</v>
      </c>
      <c r="F223" s="175" t="s">
        <v>307</v>
      </c>
      <c r="H223" s="176">
        <v>466.32499999999999</v>
      </c>
      <c r="L223" s="173"/>
      <c r="M223" s="177"/>
      <c r="N223" s="178"/>
      <c r="O223" s="178"/>
      <c r="P223" s="178"/>
      <c r="Q223" s="178"/>
      <c r="R223" s="178"/>
      <c r="S223" s="178"/>
      <c r="T223" s="179"/>
      <c r="AT223" s="174" t="s">
        <v>133</v>
      </c>
      <c r="AU223" s="174" t="s">
        <v>131</v>
      </c>
      <c r="AV223" s="14" t="s">
        <v>131</v>
      </c>
      <c r="AW223" s="14" t="s">
        <v>3</v>
      </c>
      <c r="AX223" s="14" t="s">
        <v>81</v>
      </c>
      <c r="AY223" s="174" t="s">
        <v>123</v>
      </c>
    </row>
    <row r="224" spans="1:65" s="2" customFormat="1" ht="24.15" customHeight="1" x14ac:dyDescent="0.2">
      <c r="A224" s="29"/>
      <c r="B224" s="152"/>
      <c r="C224" s="153" t="s">
        <v>308</v>
      </c>
      <c r="D224" s="153" t="s">
        <v>126</v>
      </c>
      <c r="E224" s="154" t="s">
        <v>309</v>
      </c>
      <c r="F224" s="155" t="s">
        <v>310</v>
      </c>
      <c r="G224" s="156" t="s">
        <v>148</v>
      </c>
      <c r="H224" s="157">
        <v>405.3</v>
      </c>
      <c r="I224" s="158"/>
      <c r="J224" s="158">
        <f>ROUND(I224*H224,2)</f>
        <v>0</v>
      </c>
      <c r="K224" s="159"/>
      <c r="L224" s="30"/>
      <c r="M224" s="160" t="s">
        <v>1</v>
      </c>
      <c r="N224" s="161" t="s">
        <v>39</v>
      </c>
      <c r="O224" s="162">
        <v>3.2000000000000001E-2</v>
      </c>
      <c r="P224" s="162">
        <f>O224*H224</f>
        <v>12.9696</v>
      </c>
      <c r="Q224" s="162">
        <v>0</v>
      </c>
      <c r="R224" s="162">
        <f>Q224*H224</f>
        <v>0</v>
      </c>
      <c r="S224" s="162">
        <v>2E-3</v>
      </c>
      <c r="T224" s="163">
        <f>S224*H224</f>
        <v>0.81059999999999999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4" t="s">
        <v>206</v>
      </c>
      <c r="AT224" s="164" t="s">
        <v>126</v>
      </c>
      <c r="AU224" s="164" t="s">
        <v>131</v>
      </c>
      <c r="AY224" s="17" t="s">
        <v>123</v>
      </c>
      <c r="BE224" s="165">
        <f>IF(N224="základná",J224,0)</f>
        <v>0</v>
      </c>
      <c r="BF224" s="165">
        <f>IF(N224="znížená",J224,0)</f>
        <v>0</v>
      </c>
      <c r="BG224" s="165">
        <f>IF(N224="zákl. prenesená",J224,0)</f>
        <v>0</v>
      </c>
      <c r="BH224" s="165">
        <f>IF(N224="zníž. prenesená",J224,0)</f>
        <v>0</v>
      </c>
      <c r="BI224" s="165">
        <f>IF(N224="nulová",J224,0)</f>
        <v>0</v>
      </c>
      <c r="BJ224" s="17" t="s">
        <v>131</v>
      </c>
      <c r="BK224" s="165">
        <f>ROUND(I224*H224,2)</f>
        <v>0</v>
      </c>
      <c r="BL224" s="17" t="s">
        <v>206</v>
      </c>
      <c r="BM224" s="164" t="s">
        <v>311</v>
      </c>
    </row>
    <row r="225" spans="1:65" s="2" customFormat="1" ht="37.799999999999997" customHeight="1" x14ac:dyDescent="0.2">
      <c r="A225" s="29"/>
      <c r="B225" s="152"/>
      <c r="C225" s="153" t="s">
        <v>312</v>
      </c>
      <c r="D225" s="153" t="s">
        <v>126</v>
      </c>
      <c r="E225" s="154" t="s">
        <v>313</v>
      </c>
      <c r="F225" s="155" t="s">
        <v>314</v>
      </c>
      <c r="G225" s="156" t="s">
        <v>148</v>
      </c>
      <c r="H225" s="157">
        <v>438.74</v>
      </c>
      <c r="I225" s="158"/>
      <c r="J225" s="158">
        <f>ROUND(I225*H225,2)</f>
        <v>0</v>
      </c>
      <c r="K225" s="159"/>
      <c r="L225" s="30"/>
      <c r="M225" s="160" t="s">
        <v>1</v>
      </c>
      <c r="N225" s="161" t="s">
        <v>39</v>
      </c>
      <c r="O225" s="162">
        <v>0.24426</v>
      </c>
      <c r="P225" s="162">
        <f>O225*H225</f>
        <v>107.1666324</v>
      </c>
      <c r="Q225" s="162">
        <v>0</v>
      </c>
      <c r="R225" s="162">
        <f>Q225*H225</f>
        <v>0</v>
      </c>
      <c r="S225" s="162">
        <v>0</v>
      </c>
      <c r="T225" s="163">
        <f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4" t="s">
        <v>206</v>
      </c>
      <c r="AT225" s="164" t="s">
        <v>126</v>
      </c>
      <c r="AU225" s="164" t="s">
        <v>131</v>
      </c>
      <c r="AY225" s="17" t="s">
        <v>123</v>
      </c>
      <c r="BE225" s="165">
        <f>IF(N225="základná",J225,0)</f>
        <v>0</v>
      </c>
      <c r="BF225" s="165">
        <f>IF(N225="znížená",J225,0)</f>
        <v>0</v>
      </c>
      <c r="BG225" s="165">
        <f>IF(N225="zákl. prenesená",J225,0)</f>
        <v>0</v>
      </c>
      <c r="BH225" s="165">
        <f>IF(N225="zníž. prenesená",J225,0)</f>
        <v>0</v>
      </c>
      <c r="BI225" s="165">
        <f>IF(N225="nulová",J225,0)</f>
        <v>0</v>
      </c>
      <c r="BJ225" s="17" t="s">
        <v>131</v>
      </c>
      <c r="BK225" s="165">
        <f>ROUND(I225*H225,2)</f>
        <v>0</v>
      </c>
      <c r="BL225" s="17" t="s">
        <v>206</v>
      </c>
      <c r="BM225" s="164" t="s">
        <v>315</v>
      </c>
    </row>
    <row r="226" spans="1:65" s="13" customFormat="1" ht="10.199999999999999" x14ac:dyDescent="0.2">
      <c r="B226" s="166"/>
      <c r="D226" s="167" t="s">
        <v>133</v>
      </c>
      <c r="E226" s="168" t="s">
        <v>1</v>
      </c>
      <c r="F226" s="169" t="s">
        <v>316</v>
      </c>
      <c r="H226" s="168" t="s">
        <v>1</v>
      </c>
      <c r="L226" s="166"/>
      <c r="M226" s="170"/>
      <c r="N226" s="171"/>
      <c r="O226" s="171"/>
      <c r="P226" s="171"/>
      <c r="Q226" s="171"/>
      <c r="R226" s="171"/>
      <c r="S226" s="171"/>
      <c r="T226" s="172"/>
      <c r="AT226" s="168" t="s">
        <v>133</v>
      </c>
      <c r="AU226" s="168" t="s">
        <v>131</v>
      </c>
      <c r="AV226" s="13" t="s">
        <v>81</v>
      </c>
      <c r="AW226" s="13" t="s">
        <v>29</v>
      </c>
      <c r="AX226" s="13" t="s">
        <v>73</v>
      </c>
      <c r="AY226" s="168" t="s">
        <v>123</v>
      </c>
    </row>
    <row r="227" spans="1:65" s="14" customFormat="1" ht="10.199999999999999" x14ac:dyDescent="0.2">
      <c r="B227" s="173"/>
      <c r="D227" s="167" t="s">
        <v>133</v>
      </c>
      <c r="E227" s="174" t="s">
        <v>1</v>
      </c>
      <c r="F227" s="175" t="s">
        <v>317</v>
      </c>
      <c r="H227" s="176">
        <v>405.5</v>
      </c>
      <c r="L227" s="173"/>
      <c r="M227" s="177"/>
      <c r="N227" s="178"/>
      <c r="O227" s="178"/>
      <c r="P227" s="178"/>
      <c r="Q227" s="178"/>
      <c r="R227" s="178"/>
      <c r="S227" s="178"/>
      <c r="T227" s="179"/>
      <c r="AT227" s="174" t="s">
        <v>133</v>
      </c>
      <c r="AU227" s="174" t="s">
        <v>131</v>
      </c>
      <c r="AV227" s="14" t="s">
        <v>131</v>
      </c>
      <c r="AW227" s="14" t="s">
        <v>29</v>
      </c>
      <c r="AX227" s="14" t="s">
        <v>73</v>
      </c>
      <c r="AY227" s="174" t="s">
        <v>123</v>
      </c>
    </row>
    <row r="228" spans="1:65" s="13" customFormat="1" ht="10.199999999999999" x14ac:dyDescent="0.2">
      <c r="B228" s="166"/>
      <c r="D228" s="167" t="s">
        <v>133</v>
      </c>
      <c r="E228" s="168" t="s">
        <v>1</v>
      </c>
      <c r="F228" s="169" t="s">
        <v>134</v>
      </c>
      <c r="H228" s="168" t="s">
        <v>1</v>
      </c>
      <c r="L228" s="166"/>
      <c r="M228" s="170"/>
      <c r="N228" s="171"/>
      <c r="O228" s="171"/>
      <c r="P228" s="171"/>
      <c r="Q228" s="171"/>
      <c r="R228" s="171"/>
      <c r="S228" s="171"/>
      <c r="T228" s="172"/>
      <c r="AT228" s="168" t="s">
        <v>133</v>
      </c>
      <c r="AU228" s="168" t="s">
        <v>131</v>
      </c>
      <c r="AV228" s="13" t="s">
        <v>81</v>
      </c>
      <c r="AW228" s="13" t="s">
        <v>29</v>
      </c>
      <c r="AX228" s="13" t="s">
        <v>73</v>
      </c>
      <c r="AY228" s="168" t="s">
        <v>123</v>
      </c>
    </row>
    <row r="229" spans="1:65" s="14" customFormat="1" ht="10.199999999999999" x14ac:dyDescent="0.2">
      <c r="B229" s="173"/>
      <c r="D229" s="167" t="s">
        <v>133</v>
      </c>
      <c r="E229" s="174" t="s">
        <v>1</v>
      </c>
      <c r="F229" s="175" t="s">
        <v>318</v>
      </c>
      <c r="H229" s="176">
        <v>33.24</v>
      </c>
      <c r="L229" s="173"/>
      <c r="M229" s="177"/>
      <c r="N229" s="178"/>
      <c r="O229" s="178"/>
      <c r="P229" s="178"/>
      <c r="Q229" s="178"/>
      <c r="R229" s="178"/>
      <c r="S229" s="178"/>
      <c r="T229" s="179"/>
      <c r="AT229" s="174" t="s">
        <v>133</v>
      </c>
      <c r="AU229" s="174" t="s">
        <v>131</v>
      </c>
      <c r="AV229" s="14" t="s">
        <v>131</v>
      </c>
      <c r="AW229" s="14" t="s">
        <v>29</v>
      </c>
      <c r="AX229" s="14" t="s">
        <v>73</v>
      </c>
      <c r="AY229" s="174" t="s">
        <v>123</v>
      </c>
    </row>
    <row r="230" spans="1:65" s="15" customFormat="1" ht="10.199999999999999" x14ac:dyDescent="0.2">
      <c r="B230" s="180"/>
      <c r="D230" s="167" t="s">
        <v>133</v>
      </c>
      <c r="E230" s="181" t="s">
        <v>1</v>
      </c>
      <c r="F230" s="182" t="s">
        <v>219</v>
      </c>
      <c r="H230" s="183">
        <v>438.74</v>
      </c>
      <c r="L230" s="180"/>
      <c r="M230" s="184"/>
      <c r="N230" s="185"/>
      <c r="O230" s="185"/>
      <c r="P230" s="185"/>
      <c r="Q230" s="185"/>
      <c r="R230" s="185"/>
      <c r="S230" s="185"/>
      <c r="T230" s="186"/>
      <c r="AT230" s="181" t="s">
        <v>133</v>
      </c>
      <c r="AU230" s="181" t="s">
        <v>131</v>
      </c>
      <c r="AV230" s="15" t="s">
        <v>130</v>
      </c>
      <c r="AW230" s="15" t="s">
        <v>29</v>
      </c>
      <c r="AX230" s="15" t="s">
        <v>81</v>
      </c>
      <c r="AY230" s="181" t="s">
        <v>123</v>
      </c>
    </row>
    <row r="231" spans="1:65" s="2" customFormat="1" ht="24.15" customHeight="1" x14ac:dyDescent="0.2">
      <c r="A231" s="29"/>
      <c r="B231" s="152"/>
      <c r="C231" s="187" t="s">
        <v>319</v>
      </c>
      <c r="D231" s="187" t="s">
        <v>303</v>
      </c>
      <c r="E231" s="188" t="s">
        <v>320</v>
      </c>
      <c r="F231" s="189" t="s">
        <v>321</v>
      </c>
      <c r="G231" s="190" t="s">
        <v>148</v>
      </c>
      <c r="H231" s="191">
        <v>504.55099999999999</v>
      </c>
      <c r="I231" s="192"/>
      <c r="J231" s="192">
        <f>ROUND(I231*H231,2)</f>
        <v>0</v>
      </c>
      <c r="K231" s="193"/>
      <c r="L231" s="194"/>
      <c r="M231" s="195" t="s">
        <v>1</v>
      </c>
      <c r="N231" s="196" t="s">
        <v>39</v>
      </c>
      <c r="O231" s="162">
        <v>0</v>
      </c>
      <c r="P231" s="162">
        <f>O231*H231</f>
        <v>0</v>
      </c>
      <c r="Q231" s="162">
        <v>1.9E-3</v>
      </c>
      <c r="R231" s="162">
        <f>Q231*H231</f>
        <v>0.95864689999999997</v>
      </c>
      <c r="S231" s="162">
        <v>0</v>
      </c>
      <c r="T231" s="163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4" t="s">
        <v>284</v>
      </c>
      <c r="AT231" s="164" t="s">
        <v>303</v>
      </c>
      <c r="AU231" s="164" t="s">
        <v>131</v>
      </c>
      <c r="AY231" s="17" t="s">
        <v>123</v>
      </c>
      <c r="BE231" s="165">
        <f>IF(N231="základná",J231,0)</f>
        <v>0</v>
      </c>
      <c r="BF231" s="165">
        <f>IF(N231="znížená",J231,0)</f>
        <v>0</v>
      </c>
      <c r="BG231" s="165">
        <f>IF(N231="zákl. prenesená",J231,0)</f>
        <v>0</v>
      </c>
      <c r="BH231" s="165">
        <f>IF(N231="zníž. prenesená",J231,0)</f>
        <v>0</v>
      </c>
      <c r="BI231" s="165">
        <f>IF(N231="nulová",J231,0)</f>
        <v>0</v>
      </c>
      <c r="BJ231" s="17" t="s">
        <v>131</v>
      </c>
      <c r="BK231" s="165">
        <f>ROUND(I231*H231,2)</f>
        <v>0</v>
      </c>
      <c r="BL231" s="17" t="s">
        <v>206</v>
      </c>
      <c r="BM231" s="164" t="s">
        <v>322</v>
      </c>
    </row>
    <row r="232" spans="1:65" s="14" customFormat="1" ht="10.199999999999999" x14ac:dyDescent="0.2">
      <c r="B232" s="173"/>
      <c r="D232" s="167" t="s">
        <v>133</v>
      </c>
      <c r="F232" s="175" t="s">
        <v>323</v>
      </c>
      <c r="H232" s="176">
        <v>504.55099999999999</v>
      </c>
      <c r="L232" s="173"/>
      <c r="M232" s="177"/>
      <c r="N232" s="178"/>
      <c r="O232" s="178"/>
      <c r="P232" s="178"/>
      <c r="Q232" s="178"/>
      <c r="R232" s="178"/>
      <c r="S232" s="178"/>
      <c r="T232" s="179"/>
      <c r="AT232" s="174" t="s">
        <v>133</v>
      </c>
      <c r="AU232" s="174" t="s">
        <v>131</v>
      </c>
      <c r="AV232" s="14" t="s">
        <v>131</v>
      </c>
      <c r="AW232" s="14" t="s">
        <v>3</v>
      </c>
      <c r="AX232" s="14" t="s">
        <v>81</v>
      </c>
      <c r="AY232" s="174" t="s">
        <v>123</v>
      </c>
    </row>
    <row r="233" spans="1:65" s="2" customFormat="1" ht="16.5" customHeight="1" x14ac:dyDescent="0.2">
      <c r="A233" s="29"/>
      <c r="B233" s="152"/>
      <c r="C233" s="187" t="s">
        <v>324</v>
      </c>
      <c r="D233" s="187" t="s">
        <v>303</v>
      </c>
      <c r="E233" s="188" t="s">
        <v>325</v>
      </c>
      <c r="F233" s="189" t="s">
        <v>326</v>
      </c>
      <c r="G233" s="190" t="s">
        <v>327</v>
      </c>
      <c r="H233" s="191">
        <v>1935</v>
      </c>
      <c r="I233" s="192"/>
      <c r="J233" s="192">
        <f>ROUND(I233*H233,2)</f>
        <v>0</v>
      </c>
      <c r="K233" s="193"/>
      <c r="L233" s="194"/>
      <c r="M233" s="195" t="s">
        <v>1</v>
      </c>
      <c r="N233" s="196" t="s">
        <v>39</v>
      </c>
      <c r="O233" s="162">
        <v>0</v>
      </c>
      <c r="P233" s="162">
        <f>O233*H233</f>
        <v>0</v>
      </c>
      <c r="Q233" s="162">
        <v>2.0000000000000001E-4</v>
      </c>
      <c r="R233" s="162">
        <f>Q233*H233</f>
        <v>0.38700000000000001</v>
      </c>
      <c r="S233" s="162">
        <v>0</v>
      </c>
      <c r="T233" s="163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4" t="s">
        <v>284</v>
      </c>
      <c r="AT233" s="164" t="s">
        <v>303</v>
      </c>
      <c r="AU233" s="164" t="s">
        <v>131</v>
      </c>
      <c r="AY233" s="17" t="s">
        <v>123</v>
      </c>
      <c r="BE233" s="165">
        <f>IF(N233="základná",J233,0)</f>
        <v>0</v>
      </c>
      <c r="BF233" s="165">
        <f>IF(N233="znížená",J233,0)</f>
        <v>0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131</v>
      </c>
      <c r="BK233" s="165">
        <f>ROUND(I233*H233,2)</f>
        <v>0</v>
      </c>
      <c r="BL233" s="17" t="s">
        <v>206</v>
      </c>
      <c r="BM233" s="164" t="s">
        <v>328</v>
      </c>
    </row>
    <row r="234" spans="1:65" s="14" customFormat="1" ht="10.199999999999999" x14ac:dyDescent="0.2">
      <c r="B234" s="173"/>
      <c r="D234" s="167" t="s">
        <v>133</v>
      </c>
      <c r="E234" s="174" t="s">
        <v>1</v>
      </c>
      <c r="F234" s="175" t="s">
        <v>329</v>
      </c>
      <c r="H234" s="176">
        <v>1930.95</v>
      </c>
      <c r="L234" s="173"/>
      <c r="M234" s="177"/>
      <c r="N234" s="178"/>
      <c r="O234" s="178"/>
      <c r="P234" s="178"/>
      <c r="Q234" s="178"/>
      <c r="R234" s="178"/>
      <c r="S234" s="178"/>
      <c r="T234" s="179"/>
      <c r="AT234" s="174" t="s">
        <v>133</v>
      </c>
      <c r="AU234" s="174" t="s">
        <v>131</v>
      </c>
      <c r="AV234" s="14" t="s">
        <v>131</v>
      </c>
      <c r="AW234" s="14" t="s">
        <v>29</v>
      </c>
      <c r="AX234" s="14" t="s">
        <v>73</v>
      </c>
      <c r="AY234" s="174" t="s">
        <v>123</v>
      </c>
    </row>
    <row r="235" spans="1:65" s="14" customFormat="1" ht="10.199999999999999" x14ac:dyDescent="0.2">
      <c r="B235" s="173"/>
      <c r="D235" s="167" t="s">
        <v>133</v>
      </c>
      <c r="E235" s="174" t="s">
        <v>1</v>
      </c>
      <c r="F235" s="175" t="s">
        <v>330</v>
      </c>
      <c r="H235" s="176">
        <v>1935</v>
      </c>
      <c r="L235" s="173"/>
      <c r="M235" s="177"/>
      <c r="N235" s="178"/>
      <c r="O235" s="178"/>
      <c r="P235" s="178"/>
      <c r="Q235" s="178"/>
      <c r="R235" s="178"/>
      <c r="S235" s="178"/>
      <c r="T235" s="179"/>
      <c r="AT235" s="174" t="s">
        <v>133</v>
      </c>
      <c r="AU235" s="174" t="s">
        <v>131</v>
      </c>
      <c r="AV235" s="14" t="s">
        <v>131</v>
      </c>
      <c r="AW235" s="14" t="s">
        <v>29</v>
      </c>
      <c r="AX235" s="14" t="s">
        <v>81</v>
      </c>
      <c r="AY235" s="174" t="s">
        <v>123</v>
      </c>
    </row>
    <row r="236" spans="1:65" s="2" customFormat="1" ht="24.15" customHeight="1" x14ac:dyDescent="0.2">
      <c r="A236" s="29"/>
      <c r="B236" s="152"/>
      <c r="C236" s="153" t="s">
        <v>331</v>
      </c>
      <c r="D236" s="153" t="s">
        <v>126</v>
      </c>
      <c r="E236" s="154" t="s">
        <v>332</v>
      </c>
      <c r="F236" s="155" t="s">
        <v>333</v>
      </c>
      <c r="G236" s="156" t="s">
        <v>327</v>
      </c>
      <c r="H236" s="157">
        <v>16</v>
      </c>
      <c r="I236" s="158"/>
      <c r="J236" s="158">
        <f>ROUND(I236*H236,2)</f>
        <v>0</v>
      </c>
      <c r="K236" s="159"/>
      <c r="L236" s="30"/>
      <c r="M236" s="160" t="s">
        <v>1</v>
      </c>
      <c r="N236" s="161" t="s">
        <v>39</v>
      </c>
      <c r="O236" s="162">
        <v>0.35202</v>
      </c>
      <c r="P236" s="162">
        <f>O236*H236</f>
        <v>5.63232</v>
      </c>
      <c r="Q236" s="162">
        <v>1.0000000000000001E-5</v>
      </c>
      <c r="R236" s="162">
        <f>Q236*H236</f>
        <v>1.6000000000000001E-4</v>
      </c>
      <c r="S236" s="162">
        <v>0</v>
      </c>
      <c r="T236" s="163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4" t="s">
        <v>206</v>
      </c>
      <c r="AT236" s="164" t="s">
        <v>126</v>
      </c>
      <c r="AU236" s="164" t="s">
        <v>131</v>
      </c>
      <c r="AY236" s="17" t="s">
        <v>123</v>
      </c>
      <c r="BE236" s="165">
        <f>IF(N236="základná",J236,0)</f>
        <v>0</v>
      </c>
      <c r="BF236" s="165">
        <f>IF(N236="znížená",J236,0)</f>
        <v>0</v>
      </c>
      <c r="BG236" s="165">
        <f>IF(N236="zákl. prenesená",J236,0)</f>
        <v>0</v>
      </c>
      <c r="BH236" s="165">
        <f>IF(N236="zníž. prenesená",J236,0)</f>
        <v>0</v>
      </c>
      <c r="BI236" s="165">
        <f>IF(N236="nulová",J236,0)</f>
        <v>0</v>
      </c>
      <c r="BJ236" s="17" t="s">
        <v>131</v>
      </c>
      <c r="BK236" s="165">
        <f>ROUND(I236*H236,2)</f>
        <v>0</v>
      </c>
      <c r="BL236" s="17" t="s">
        <v>206</v>
      </c>
      <c r="BM236" s="164" t="s">
        <v>334</v>
      </c>
    </row>
    <row r="237" spans="1:65" s="13" customFormat="1" ht="10.199999999999999" x14ac:dyDescent="0.2">
      <c r="B237" s="166"/>
      <c r="D237" s="167" t="s">
        <v>133</v>
      </c>
      <c r="E237" s="168" t="s">
        <v>1</v>
      </c>
      <c r="F237" s="169" t="s">
        <v>335</v>
      </c>
      <c r="H237" s="168" t="s">
        <v>1</v>
      </c>
      <c r="L237" s="166"/>
      <c r="M237" s="170"/>
      <c r="N237" s="171"/>
      <c r="O237" s="171"/>
      <c r="P237" s="171"/>
      <c r="Q237" s="171"/>
      <c r="R237" s="171"/>
      <c r="S237" s="171"/>
      <c r="T237" s="172"/>
      <c r="AT237" s="168" t="s">
        <v>133</v>
      </c>
      <c r="AU237" s="168" t="s">
        <v>131</v>
      </c>
      <c r="AV237" s="13" t="s">
        <v>81</v>
      </c>
      <c r="AW237" s="13" t="s">
        <v>29</v>
      </c>
      <c r="AX237" s="13" t="s">
        <v>73</v>
      </c>
      <c r="AY237" s="168" t="s">
        <v>123</v>
      </c>
    </row>
    <row r="238" spans="1:65" s="14" customFormat="1" ht="10.199999999999999" x14ac:dyDescent="0.2">
      <c r="B238" s="173"/>
      <c r="D238" s="167" t="s">
        <v>133</v>
      </c>
      <c r="E238" s="174" t="s">
        <v>1</v>
      </c>
      <c r="F238" s="175" t="s">
        <v>206</v>
      </c>
      <c r="H238" s="176">
        <v>16</v>
      </c>
      <c r="L238" s="173"/>
      <c r="M238" s="177"/>
      <c r="N238" s="178"/>
      <c r="O238" s="178"/>
      <c r="P238" s="178"/>
      <c r="Q238" s="178"/>
      <c r="R238" s="178"/>
      <c r="S238" s="178"/>
      <c r="T238" s="179"/>
      <c r="AT238" s="174" t="s">
        <v>133</v>
      </c>
      <c r="AU238" s="174" t="s">
        <v>131</v>
      </c>
      <c r="AV238" s="14" t="s">
        <v>131</v>
      </c>
      <c r="AW238" s="14" t="s">
        <v>29</v>
      </c>
      <c r="AX238" s="14" t="s">
        <v>81</v>
      </c>
      <c r="AY238" s="174" t="s">
        <v>123</v>
      </c>
    </row>
    <row r="239" spans="1:65" s="2" customFormat="1" ht="37.799999999999997" customHeight="1" x14ac:dyDescent="0.2">
      <c r="A239" s="29"/>
      <c r="B239" s="152"/>
      <c r="C239" s="187" t="s">
        <v>336</v>
      </c>
      <c r="D239" s="187" t="s">
        <v>303</v>
      </c>
      <c r="E239" s="188" t="s">
        <v>337</v>
      </c>
      <c r="F239" s="189" t="s">
        <v>338</v>
      </c>
      <c r="G239" s="190" t="s">
        <v>148</v>
      </c>
      <c r="H239" s="191">
        <v>15.555999999999999</v>
      </c>
      <c r="I239" s="192"/>
      <c r="J239" s="192">
        <f>ROUND(I239*H239,2)</f>
        <v>0</v>
      </c>
      <c r="K239" s="193"/>
      <c r="L239" s="194"/>
      <c r="M239" s="195" t="s">
        <v>1</v>
      </c>
      <c r="N239" s="196" t="s">
        <v>39</v>
      </c>
      <c r="O239" s="162">
        <v>0</v>
      </c>
      <c r="P239" s="162">
        <f>O239*H239</f>
        <v>0</v>
      </c>
      <c r="Q239" s="162">
        <v>2.5400000000000002E-3</v>
      </c>
      <c r="R239" s="162">
        <f>Q239*H239</f>
        <v>3.9512239999999997E-2</v>
      </c>
      <c r="S239" s="162">
        <v>0</v>
      </c>
      <c r="T239" s="163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4" t="s">
        <v>284</v>
      </c>
      <c r="AT239" s="164" t="s">
        <v>303</v>
      </c>
      <c r="AU239" s="164" t="s">
        <v>131</v>
      </c>
      <c r="AY239" s="17" t="s">
        <v>123</v>
      </c>
      <c r="BE239" s="165">
        <f>IF(N239="základná",J239,0)</f>
        <v>0</v>
      </c>
      <c r="BF239" s="165">
        <f>IF(N239="znížená",J239,0)</f>
        <v>0</v>
      </c>
      <c r="BG239" s="165">
        <f>IF(N239="zákl. prenesená",J239,0)</f>
        <v>0</v>
      </c>
      <c r="BH239" s="165">
        <f>IF(N239="zníž. prenesená",J239,0)</f>
        <v>0</v>
      </c>
      <c r="BI239" s="165">
        <f>IF(N239="nulová",J239,0)</f>
        <v>0</v>
      </c>
      <c r="BJ239" s="17" t="s">
        <v>131</v>
      </c>
      <c r="BK239" s="165">
        <f>ROUND(I239*H239,2)</f>
        <v>0</v>
      </c>
      <c r="BL239" s="17" t="s">
        <v>206</v>
      </c>
      <c r="BM239" s="164" t="s">
        <v>339</v>
      </c>
    </row>
    <row r="240" spans="1:65" s="2" customFormat="1" ht="37.799999999999997" customHeight="1" x14ac:dyDescent="0.2">
      <c r="A240" s="29"/>
      <c r="B240" s="152"/>
      <c r="C240" s="153" t="s">
        <v>340</v>
      </c>
      <c r="D240" s="153" t="s">
        <v>126</v>
      </c>
      <c r="E240" s="154" t="s">
        <v>341</v>
      </c>
      <c r="F240" s="155" t="s">
        <v>342</v>
      </c>
      <c r="G240" s="156" t="s">
        <v>343</v>
      </c>
      <c r="H240" s="157">
        <v>60.451999999999998</v>
      </c>
      <c r="I240" s="158"/>
      <c r="J240" s="158">
        <f>ROUND(I240*H240,2)</f>
        <v>0</v>
      </c>
      <c r="K240" s="159"/>
      <c r="L240" s="30"/>
      <c r="M240" s="160" t="s">
        <v>1</v>
      </c>
      <c r="N240" s="161" t="s">
        <v>39</v>
      </c>
      <c r="O240" s="162">
        <v>0.35533999999999999</v>
      </c>
      <c r="P240" s="162">
        <f>O240*H240</f>
        <v>21.48101368</v>
      </c>
      <c r="Q240" s="162">
        <v>6.9999999999999994E-5</v>
      </c>
      <c r="R240" s="162">
        <f>Q240*H240</f>
        <v>4.2316399999999992E-3</v>
      </c>
      <c r="S240" s="162">
        <v>0</v>
      </c>
      <c r="T240" s="163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4" t="s">
        <v>206</v>
      </c>
      <c r="AT240" s="164" t="s">
        <v>126</v>
      </c>
      <c r="AU240" s="164" t="s">
        <v>131</v>
      </c>
      <c r="AY240" s="17" t="s">
        <v>123</v>
      </c>
      <c r="BE240" s="165">
        <f>IF(N240="základná",J240,0)</f>
        <v>0</v>
      </c>
      <c r="BF240" s="165">
        <f>IF(N240="znížená",J240,0)</f>
        <v>0</v>
      </c>
      <c r="BG240" s="165">
        <f>IF(N240="zákl. prenesená",J240,0)</f>
        <v>0</v>
      </c>
      <c r="BH240" s="165">
        <f>IF(N240="zníž. prenesená",J240,0)</f>
        <v>0</v>
      </c>
      <c r="BI240" s="165">
        <f>IF(N240="nulová",J240,0)</f>
        <v>0</v>
      </c>
      <c r="BJ240" s="17" t="s">
        <v>131</v>
      </c>
      <c r="BK240" s="165">
        <f>ROUND(I240*H240,2)</f>
        <v>0</v>
      </c>
      <c r="BL240" s="17" t="s">
        <v>206</v>
      </c>
      <c r="BM240" s="164" t="s">
        <v>344</v>
      </c>
    </row>
    <row r="241" spans="1:65" s="14" customFormat="1" ht="10.199999999999999" x14ac:dyDescent="0.2">
      <c r="B241" s="173"/>
      <c r="D241" s="167" t="s">
        <v>133</v>
      </c>
      <c r="E241" s="174" t="s">
        <v>1</v>
      </c>
      <c r="F241" s="175" t="s">
        <v>345</v>
      </c>
      <c r="H241" s="176">
        <v>60.451999999999998</v>
      </c>
      <c r="L241" s="173"/>
      <c r="M241" s="177"/>
      <c r="N241" s="178"/>
      <c r="O241" s="178"/>
      <c r="P241" s="178"/>
      <c r="Q241" s="178"/>
      <c r="R241" s="178"/>
      <c r="S241" s="178"/>
      <c r="T241" s="179"/>
      <c r="AT241" s="174" t="s">
        <v>133</v>
      </c>
      <c r="AU241" s="174" t="s">
        <v>131</v>
      </c>
      <c r="AV241" s="14" t="s">
        <v>131</v>
      </c>
      <c r="AW241" s="14" t="s">
        <v>29</v>
      </c>
      <c r="AX241" s="14" t="s">
        <v>81</v>
      </c>
      <c r="AY241" s="174" t="s">
        <v>123</v>
      </c>
    </row>
    <row r="242" spans="1:65" s="2" customFormat="1" ht="16.5" customHeight="1" x14ac:dyDescent="0.2">
      <c r="A242" s="29"/>
      <c r="B242" s="152"/>
      <c r="C242" s="187" t="s">
        <v>346</v>
      </c>
      <c r="D242" s="187" t="s">
        <v>303</v>
      </c>
      <c r="E242" s="188" t="s">
        <v>325</v>
      </c>
      <c r="F242" s="189" t="s">
        <v>326</v>
      </c>
      <c r="G242" s="190" t="s">
        <v>327</v>
      </c>
      <c r="H242" s="191">
        <v>483.61599999999999</v>
      </c>
      <c r="I242" s="192"/>
      <c r="J242" s="192">
        <f>ROUND(I242*H242,2)</f>
        <v>0</v>
      </c>
      <c r="K242" s="193"/>
      <c r="L242" s="194"/>
      <c r="M242" s="195" t="s">
        <v>1</v>
      </c>
      <c r="N242" s="196" t="s">
        <v>39</v>
      </c>
      <c r="O242" s="162">
        <v>0</v>
      </c>
      <c r="P242" s="162">
        <f>O242*H242</f>
        <v>0</v>
      </c>
      <c r="Q242" s="162">
        <v>2.0000000000000001E-4</v>
      </c>
      <c r="R242" s="162">
        <f>Q242*H242</f>
        <v>9.6723199999999995E-2</v>
      </c>
      <c r="S242" s="162">
        <v>0</v>
      </c>
      <c r="T242" s="163">
        <f>S242*H242</f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4" t="s">
        <v>284</v>
      </c>
      <c r="AT242" s="164" t="s">
        <v>303</v>
      </c>
      <c r="AU242" s="164" t="s">
        <v>131</v>
      </c>
      <c r="AY242" s="17" t="s">
        <v>123</v>
      </c>
      <c r="BE242" s="165">
        <f>IF(N242="základná",J242,0)</f>
        <v>0</v>
      </c>
      <c r="BF242" s="165">
        <f>IF(N242="znížená",J242,0)</f>
        <v>0</v>
      </c>
      <c r="BG242" s="165">
        <f>IF(N242="zákl. prenesená",J242,0)</f>
        <v>0</v>
      </c>
      <c r="BH242" s="165">
        <f>IF(N242="zníž. prenesená",J242,0)</f>
        <v>0</v>
      </c>
      <c r="BI242" s="165">
        <f>IF(N242="nulová",J242,0)</f>
        <v>0</v>
      </c>
      <c r="BJ242" s="17" t="s">
        <v>131</v>
      </c>
      <c r="BK242" s="165">
        <f>ROUND(I242*H242,2)</f>
        <v>0</v>
      </c>
      <c r="BL242" s="17" t="s">
        <v>206</v>
      </c>
      <c r="BM242" s="164" t="s">
        <v>347</v>
      </c>
    </row>
    <row r="243" spans="1:65" s="2" customFormat="1" ht="33" customHeight="1" x14ac:dyDescent="0.2">
      <c r="A243" s="29"/>
      <c r="B243" s="152"/>
      <c r="C243" s="153" t="s">
        <v>348</v>
      </c>
      <c r="D243" s="153" t="s">
        <v>126</v>
      </c>
      <c r="E243" s="154" t="s">
        <v>349</v>
      </c>
      <c r="F243" s="155" t="s">
        <v>350</v>
      </c>
      <c r="G243" s="156" t="s">
        <v>343</v>
      </c>
      <c r="H243" s="157">
        <v>5.0919999999999996</v>
      </c>
      <c r="I243" s="158"/>
      <c r="J243" s="158">
        <f>ROUND(I243*H243,2)</f>
        <v>0</v>
      </c>
      <c r="K243" s="159"/>
      <c r="L243" s="30"/>
      <c r="M243" s="160" t="s">
        <v>1</v>
      </c>
      <c r="N243" s="161" t="s">
        <v>39</v>
      </c>
      <c r="O243" s="162">
        <v>0.54330999999999996</v>
      </c>
      <c r="P243" s="162">
        <f>O243*H243</f>
        <v>2.7665345199999996</v>
      </c>
      <c r="Q243" s="162">
        <v>4.0000000000000003E-5</v>
      </c>
      <c r="R243" s="162">
        <f>Q243*H243</f>
        <v>2.0368E-4</v>
      </c>
      <c r="S243" s="162">
        <v>0</v>
      </c>
      <c r="T243" s="163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4" t="s">
        <v>206</v>
      </c>
      <c r="AT243" s="164" t="s">
        <v>126</v>
      </c>
      <c r="AU243" s="164" t="s">
        <v>131</v>
      </c>
      <c r="AY243" s="17" t="s">
        <v>123</v>
      </c>
      <c r="BE243" s="165">
        <f>IF(N243="základná",J243,0)</f>
        <v>0</v>
      </c>
      <c r="BF243" s="165">
        <f>IF(N243="znížená",J243,0)</f>
        <v>0</v>
      </c>
      <c r="BG243" s="165">
        <f>IF(N243="zákl. prenesená",J243,0)</f>
        <v>0</v>
      </c>
      <c r="BH243" s="165">
        <f>IF(N243="zníž. prenesená",J243,0)</f>
        <v>0</v>
      </c>
      <c r="BI243" s="165">
        <f>IF(N243="nulová",J243,0)</f>
        <v>0</v>
      </c>
      <c r="BJ243" s="17" t="s">
        <v>131</v>
      </c>
      <c r="BK243" s="165">
        <f>ROUND(I243*H243,2)</f>
        <v>0</v>
      </c>
      <c r="BL243" s="17" t="s">
        <v>206</v>
      </c>
      <c r="BM243" s="164" t="s">
        <v>351</v>
      </c>
    </row>
    <row r="244" spans="1:65" s="13" customFormat="1" ht="10.199999999999999" x14ac:dyDescent="0.2">
      <c r="B244" s="166"/>
      <c r="D244" s="167" t="s">
        <v>133</v>
      </c>
      <c r="E244" s="168" t="s">
        <v>1</v>
      </c>
      <c r="F244" s="169" t="s">
        <v>352</v>
      </c>
      <c r="H244" s="168" t="s">
        <v>1</v>
      </c>
      <c r="L244" s="166"/>
      <c r="M244" s="170"/>
      <c r="N244" s="171"/>
      <c r="O244" s="171"/>
      <c r="P244" s="171"/>
      <c r="Q244" s="171"/>
      <c r="R244" s="171"/>
      <c r="S244" s="171"/>
      <c r="T244" s="172"/>
      <c r="AT244" s="168" t="s">
        <v>133</v>
      </c>
      <c r="AU244" s="168" t="s">
        <v>131</v>
      </c>
      <c r="AV244" s="13" t="s">
        <v>81</v>
      </c>
      <c r="AW244" s="13" t="s">
        <v>29</v>
      </c>
      <c r="AX244" s="13" t="s">
        <v>73</v>
      </c>
      <c r="AY244" s="168" t="s">
        <v>123</v>
      </c>
    </row>
    <row r="245" spans="1:65" s="14" customFormat="1" ht="10.199999999999999" x14ac:dyDescent="0.2">
      <c r="B245" s="173"/>
      <c r="D245" s="167" t="s">
        <v>133</v>
      </c>
      <c r="E245" s="174" t="s">
        <v>1</v>
      </c>
      <c r="F245" s="175" t="s">
        <v>353</v>
      </c>
      <c r="H245" s="176">
        <v>5.0919999999999996</v>
      </c>
      <c r="L245" s="173"/>
      <c r="M245" s="177"/>
      <c r="N245" s="178"/>
      <c r="O245" s="178"/>
      <c r="P245" s="178"/>
      <c r="Q245" s="178"/>
      <c r="R245" s="178"/>
      <c r="S245" s="178"/>
      <c r="T245" s="179"/>
      <c r="AT245" s="174" t="s">
        <v>133</v>
      </c>
      <c r="AU245" s="174" t="s">
        <v>131</v>
      </c>
      <c r="AV245" s="14" t="s">
        <v>131</v>
      </c>
      <c r="AW245" s="14" t="s">
        <v>29</v>
      </c>
      <c r="AX245" s="14" t="s">
        <v>81</v>
      </c>
      <c r="AY245" s="174" t="s">
        <v>123</v>
      </c>
    </row>
    <row r="246" spans="1:65" s="2" customFormat="1" ht="16.5" customHeight="1" x14ac:dyDescent="0.2">
      <c r="A246" s="29"/>
      <c r="B246" s="152"/>
      <c r="C246" s="187" t="s">
        <v>354</v>
      </c>
      <c r="D246" s="187" t="s">
        <v>303</v>
      </c>
      <c r="E246" s="188" t="s">
        <v>325</v>
      </c>
      <c r="F246" s="189" t="s">
        <v>326</v>
      </c>
      <c r="G246" s="190" t="s">
        <v>327</v>
      </c>
      <c r="H246" s="191">
        <v>40.735999999999997</v>
      </c>
      <c r="I246" s="192"/>
      <c r="J246" s="192">
        <f>ROUND(I246*H246,2)</f>
        <v>0</v>
      </c>
      <c r="K246" s="193"/>
      <c r="L246" s="194"/>
      <c r="M246" s="195" t="s">
        <v>1</v>
      </c>
      <c r="N246" s="196" t="s">
        <v>39</v>
      </c>
      <c r="O246" s="162">
        <v>0</v>
      </c>
      <c r="P246" s="162">
        <f>O246*H246</f>
        <v>0</v>
      </c>
      <c r="Q246" s="162">
        <v>2.0000000000000001E-4</v>
      </c>
      <c r="R246" s="162">
        <f>Q246*H246</f>
        <v>8.1472000000000003E-3</v>
      </c>
      <c r="S246" s="162">
        <v>0</v>
      </c>
      <c r="T246" s="163">
        <f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4" t="s">
        <v>284</v>
      </c>
      <c r="AT246" s="164" t="s">
        <v>303</v>
      </c>
      <c r="AU246" s="164" t="s">
        <v>131</v>
      </c>
      <c r="AY246" s="17" t="s">
        <v>123</v>
      </c>
      <c r="BE246" s="165">
        <f>IF(N246="základná",J246,0)</f>
        <v>0</v>
      </c>
      <c r="BF246" s="165">
        <f>IF(N246="znížená",J246,0)</f>
        <v>0</v>
      </c>
      <c r="BG246" s="165">
        <f>IF(N246="zákl. prenesená",J246,0)</f>
        <v>0</v>
      </c>
      <c r="BH246" s="165">
        <f>IF(N246="zníž. prenesená",J246,0)</f>
        <v>0</v>
      </c>
      <c r="BI246" s="165">
        <f>IF(N246="nulová",J246,0)</f>
        <v>0</v>
      </c>
      <c r="BJ246" s="17" t="s">
        <v>131</v>
      </c>
      <c r="BK246" s="165">
        <f>ROUND(I246*H246,2)</f>
        <v>0</v>
      </c>
      <c r="BL246" s="17" t="s">
        <v>206</v>
      </c>
      <c r="BM246" s="164" t="s">
        <v>355</v>
      </c>
    </row>
    <row r="247" spans="1:65" s="2" customFormat="1" ht="37.799999999999997" customHeight="1" x14ac:dyDescent="0.2">
      <c r="A247" s="29"/>
      <c r="B247" s="152"/>
      <c r="C247" s="153" t="s">
        <v>356</v>
      </c>
      <c r="D247" s="153" t="s">
        <v>126</v>
      </c>
      <c r="E247" s="154" t="s">
        <v>357</v>
      </c>
      <c r="F247" s="155" t="s">
        <v>358</v>
      </c>
      <c r="G247" s="156" t="s">
        <v>343</v>
      </c>
      <c r="H247" s="157">
        <v>96</v>
      </c>
      <c r="I247" s="158"/>
      <c r="J247" s="158">
        <f>ROUND(I247*H247,2)</f>
        <v>0</v>
      </c>
      <c r="K247" s="159"/>
      <c r="L247" s="30"/>
      <c r="M247" s="160" t="s">
        <v>1</v>
      </c>
      <c r="N247" s="161" t="s">
        <v>39</v>
      </c>
      <c r="O247" s="162">
        <v>0.61053000000000002</v>
      </c>
      <c r="P247" s="162">
        <f>O247*H247</f>
        <v>58.610880000000002</v>
      </c>
      <c r="Q247" s="162">
        <v>2.7E-4</v>
      </c>
      <c r="R247" s="162">
        <f>Q247*H247</f>
        <v>2.5919999999999999E-2</v>
      </c>
      <c r="S247" s="162">
        <v>0</v>
      </c>
      <c r="T247" s="163">
        <f>S247*H247</f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4" t="s">
        <v>206</v>
      </c>
      <c r="AT247" s="164" t="s">
        <v>126</v>
      </c>
      <c r="AU247" s="164" t="s">
        <v>131</v>
      </c>
      <c r="AY247" s="17" t="s">
        <v>123</v>
      </c>
      <c r="BE247" s="165">
        <f>IF(N247="základná",J247,0)</f>
        <v>0</v>
      </c>
      <c r="BF247" s="165">
        <f>IF(N247="znížená",J247,0)</f>
        <v>0</v>
      </c>
      <c r="BG247" s="165">
        <f>IF(N247="zákl. prenesená",J247,0)</f>
        <v>0</v>
      </c>
      <c r="BH247" s="165">
        <f>IF(N247="zníž. prenesená",J247,0)</f>
        <v>0</v>
      </c>
      <c r="BI247" s="165">
        <f>IF(N247="nulová",J247,0)</f>
        <v>0</v>
      </c>
      <c r="BJ247" s="17" t="s">
        <v>131</v>
      </c>
      <c r="BK247" s="165">
        <f>ROUND(I247*H247,2)</f>
        <v>0</v>
      </c>
      <c r="BL247" s="17" t="s">
        <v>206</v>
      </c>
      <c r="BM247" s="164" t="s">
        <v>359</v>
      </c>
    </row>
    <row r="248" spans="1:65" s="14" customFormat="1" ht="10.199999999999999" x14ac:dyDescent="0.2">
      <c r="B248" s="173"/>
      <c r="D248" s="167" t="s">
        <v>133</v>
      </c>
      <c r="E248" s="174" t="s">
        <v>1</v>
      </c>
      <c r="F248" s="175" t="s">
        <v>360</v>
      </c>
      <c r="H248" s="176">
        <v>96</v>
      </c>
      <c r="L248" s="173"/>
      <c r="M248" s="177"/>
      <c r="N248" s="178"/>
      <c r="O248" s="178"/>
      <c r="P248" s="178"/>
      <c r="Q248" s="178"/>
      <c r="R248" s="178"/>
      <c r="S248" s="178"/>
      <c r="T248" s="179"/>
      <c r="AT248" s="174" t="s">
        <v>133</v>
      </c>
      <c r="AU248" s="174" t="s">
        <v>131</v>
      </c>
      <c r="AV248" s="14" t="s">
        <v>131</v>
      </c>
      <c r="AW248" s="14" t="s">
        <v>29</v>
      </c>
      <c r="AX248" s="14" t="s">
        <v>81</v>
      </c>
      <c r="AY248" s="174" t="s">
        <v>123</v>
      </c>
    </row>
    <row r="249" spans="1:65" s="2" customFormat="1" ht="16.5" customHeight="1" x14ac:dyDescent="0.2">
      <c r="A249" s="29"/>
      <c r="B249" s="152"/>
      <c r="C249" s="187" t="s">
        <v>361</v>
      </c>
      <c r="D249" s="187" t="s">
        <v>303</v>
      </c>
      <c r="E249" s="188" t="s">
        <v>325</v>
      </c>
      <c r="F249" s="189" t="s">
        <v>326</v>
      </c>
      <c r="G249" s="190" t="s">
        <v>327</v>
      </c>
      <c r="H249" s="191">
        <v>768</v>
      </c>
      <c r="I249" s="192"/>
      <c r="J249" s="192">
        <f>ROUND(I249*H249,2)</f>
        <v>0</v>
      </c>
      <c r="K249" s="193"/>
      <c r="L249" s="194"/>
      <c r="M249" s="195" t="s">
        <v>1</v>
      </c>
      <c r="N249" s="196" t="s">
        <v>39</v>
      </c>
      <c r="O249" s="162">
        <v>0</v>
      </c>
      <c r="P249" s="162">
        <f>O249*H249</f>
        <v>0</v>
      </c>
      <c r="Q249" s="162">
        <v>2.0000000000000001E-4</v>
      </c>
      <c r="R249" s="162">
        <f>Q249*H249</f>
        <v>0.15360000000000001</v>
      </c>
      <c r="S249" s="162">
        <v>0</v>
      </c>
      <c r="T249" s="163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4" t="s">
        <v>284</v>
      </c>
      <c r="AT249" s="164" t="s">
        <v>303</v>
      </c>
      <c r="AU249" s="164" t="s">
        <v>131</v>
      </c>
      <c r="AY249" s="17" t="s">
        <v>123</v>
      </c>
      <c r="BE249" s="165">
        <f>IF(N249="základná",J249,0)</f>
        <v>0</v>
      </c>
      <c r="BF249" s="165">
        <f>IF(N249="znížená",J249,0)</f>
        <v>0</v>
      </c>
      <c r="BG249" s="165">
        <f>IF(N249="zákl. prenesená",J249,0)</f>
        <v>0</v>
      </c>
      <c r="BH249" s="165">
        <f>IF(N249="zníž. prenesená",J249,0)</f>
        <v>0</v>
      </c>
      <c r="BI249" s="165">
        <f>IF(N249="nulová",J249,0)</f>
        <v>0</v>
      </c>
      <c r="BJ249" s="17" t="s">
        <v>131</v>
      </c>
      <c r="BK249" s="165">
        <f>ROUND(I249*H249,2)</f>
        <v>0</v>
      </c>
      <c r="BL249" s="17" t="s">
        <v>206</v>
      </c>
      <c r="BM249" s="164" t="s">
        <v>362</v>
      </c>
    </row>
    <row r="250" spans="1:65" s="2" customFormat="1" ht="24.15" customHeight="1" x14ac:dyDescent="0.2">
      <c r="A250" s="29"/>
      <c r="B250" s="152"/>
      <c r="C250" s="153" t="s">
        <v>363</v>
      </c>
      <c r="D250" s="153" t="s">
        <v>126</v>
      </c>
      <c r="E250" s="154" t="s">
        <v>364</v>
      </c>
      <c r="F250" s="155" t="s">
        <v>365</v>
      </c>
      <c r="G250" s="156" t="s">
        <v>148</v>
      </c>
      <c r="H250" s="157">
        <v>438.74</v>
      </c>
      <c r="I250" s="158"/>
      <c r="J250" s="158">
        <f>ROUND(I250*H250,2)</f>
        <v>0</v>
      </c>
      <c r="K250" s="159"/>
      <c r="L250" s="30"/>
      <c r="M250" s="160" t="s">
        <v>1</v>
      </c>
      <c r="N250" s="161" t="s">
        <v>39</v>
      </c>
      <c r="O250" s="162">
        <v>2.802E-2</v>
      </c>
      <c r="P250" s="162">
        <f>O250*H250</f>
        <v>12.2934948</v>
      </c>
      <c r="Q250" s="162">
        <v>0</v>
      </c>
      <c r="R250" s="162">
        <f>Q250*H250</f>
        <v>0</v>
      </c>
      <c r="S250" s="162">
        <v>0</v>
      </c>
      <c r="T250" s="163">
        <f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4" t="s">
        <v>206</v>
      </c>
      <c r="AT250" s="164" t="s">
        <v>126</v>
      </c>
      <c r="AU250" s="164" t="s">
        <v>131</v>
      </c>
      <c r="AY250" s="17" t="s">
        <v>123</v>
      </c>
      <c r="BE250" s="165">
        <f>IF(N250="základná",J250,0)</f>
        <v>0</v>
      </c>
      <c r="BF250" s="165">
        <f>IF(N250="znížená",J250,0)</f>
        <v>0</v>
      </c>
      <c r="BG250" s="165">
        <f>IF(N250="zákl. prenesená",J250,0)</f>
        <v>0</v>
      </c>
      <c r="BH250" s="165">
        <f>IF(N250="zníž. prenesená",J250,0)</f>
        <v>0</v>
      </c>
      <c r="BI250" s="165">
        <f>IF(N250="nulová",J250,0)</f>
        <v>0</v>
      </c>
      <c r="BJ250" s="17" t="s">
        <v>131</v>
      </c>
      <c r="BK250" s="165">
        <f>ROUND(I250*H250,2)</f>
        <v>0</v>
      </c>
      <c r="BL250" s="17" t="s">
        <v>206</v>
      </c>
      <c r="BM250" s="164" t="s">
        <v>366</v>
      </c>
    </row>
    <row r="251" spans="1:65" s="13" customFormat="1" ht="10.199999999999999" x14ac:dyDescent="0.2">
      <c r="B251" s="166"/>
      <c r="D251" s="167" t="s">
        <v>133</v>
      </c>
      <c r="E251" s="168" t="s">
        <v>1</v>
      </c>
      <c r="F251" s="169" t="s">
        <v>316</v>
      </c>
      <c r="H251" s="168" t="s">
        <v>1</v>
      </c>
      <c r="L251" s="166"/>
      <c r="M251" s="170"/>
      <c r="N251" s="171"/>
      <c r="O251" s="171"/>
      <c r="P251" s="171"/>
      <c r="Q251" s="171"/>
      <c r="R251" s="171"/>
      <c r="S251" s="171"/>
      <c r="T251" s="172"/>
      <c r="AT251" s="168" t="s">
        <v>133</v>
      </c>
      <c r="AU251" s="168" t="s">
        <v>131</v>
      </c>
      <c r="AV251" s="13" t="s">
        <v>81</v>
      </c>
      <c r="AW251" s="13" t="s">
        <v>29</v>
      </c>
      <c r="AX251" s="13" t="s">
        <v>73</v>
      </c>
      <c r="AY251" s="168" t="s">
        <v>123</v>
      </c>
    </row>
    <row r="252" spans="1:65" s="14" customFormat="1" ht="10.199999999999999" x14ac:dyDescent="0.2">
      <c r="B252" s="173"/>
      <c r="D252" s="167" t="s">
        <v>133</v>
      </c>
      <c r="E252" s="174" t="s">
        <v>1</v>
      </c>
      <c r="F252" s="175" t="s">
        <v>317</v>
      </c>
      <c r="H252" s="176">
        <v>405.5</v>
      </c>
      <c r="L252" s="173"/>
      <c r="M252" s="177"/>
      <c r="N252" s="178"/>
      <c r="O252" s="178"/>
      <c r="P252" s="178"/>
      <c r="Q252" s="178"/>
      <c r="R252" s="178"/>
      <c r="S252" s="178"/>
      <c r="T252" s="179"/>
      <c r="AT252" s="174" t="s">
        <v>133</v>
      </c>
      <c r="AU252" s="174" t="s">
        <v>131</v>
      </c>
      <c r="AV252" s="14" t="s">
        <v>131</v>
      </c>
      <c r="AW252" s="14" t="s">
        <v>29</v>
      </c>
      <c r="AX252" s="14" t="s">
        <v>73</v>
      </c>
      <c r="AY252" s="174" t="s">
        <v>123</v>
      </c>
    </row>
    <row r="253" spans="1:65" s="13" customFormat="1" ht="10.199999999999999" x14ac:dyDescent="0.2">
      <c r="B253" s="166"/>
      <c r="D253" s="167" t="s">
        <v>133</v>
      </c>
      <c r="E253" s="168" t="s">
        <v>1</v>
      </c>
      <c r="F253" s="169" t="s">
        <v>134</v>
      </c>
      <c r="H253" s="168" t="s">
        <v>1</v>
      </c>
      <c r="L253" s="166"/>
      <c r="M253" s="170"/>
      <c r="N253" s="171"/>
      <c r="O253" s="171"/>
      <c r="P253" s="171"/>
      <c r="Q253" s="171"/>
      <c r="R253" s="171"/>
      <c r="S253" s="171"/>
      <c r="T253" s="172"/>
      <c r="AT253" s="168" t="s">
        <v>133</v>
      </c>
      <c r="AU253" s="168" t="s">
        <v>131</v>
      </c>
      <c r="AV253" s="13" t="s">
        <v>81</v>
      </c>
      <c r="AW253" s="13" t="s">
        <v>29</v>
      </c>
      <c r="AX253" s="13" t="s">
        <v>73</v>
      </c>
      <c r="AY253" s="168" t="s">
        <v>123</v>
      </c>
    </row>
    <row r="254" spans="1:65" s="14" customFormat="1" ht="10.199999999999999" x14ac:dyDescent="0.2">
      <c r="B254" s="173"/>
      <c r="D254" s="167" t="s">
        <v>133</v>
      </c>
      <c r="E254" s="174" t="s">
        <v>1</v>
      </c>
      <c r="F254" s="175" t="s">
        <v>318</v>
      </c>
      <c r="H254" s="176">
        <v>33.24</v>
      </c>
      <c r="L254" s="173"/>
      <c r="M254" s="177"/>
      <c r="N254" s="178"/>
      <c r="O254" s="178"/>
      <c r="P254" s="178"/>
      <c r="Q254" s="178"/>
      <c r="R254" s="178"/>
      <c r="S254" s="178"/>
      <c r="T254" s="179"/>
      <c r="AT254" s="174" t="s">
        <v>133</v>
      </c>
      <c r="AU254" s="174" t="s">
        <v>131</v>
      </c>
      <c r="AV254" s="14" t="s">
        <v>131</v>
      </c>
      <c r="AW254" s="14" t="s">
        <v>29</v>
      </c>
      <c r="AX254" s="14" t="s">
        <v>73</v>
      </c>
      <c r="AY254" s="174" t="s">
        <v>123</v>
      </c>
    </row>
    <row r="255" spans="1:65" s="15" customFormat="1" ht="10.199999999999999" x14ac:dyDescent="0.2">
      <c r="B255" s="180"/>
      <c r="D255" s="167" t="s">
        <v>133</v>
      </c>
      <c r="E255" s="181" t="s">
        <v>1</v>
      </c>
      <c r="F255" s="182" t="s">
        <v>219</v>
      </c>
      <c r="H255" s="183">
        <v>438.74</v>
      </c>
      <c r="L255" s="180"/>
      <c r="M255" s="184"/>
      <c r="N255" s="185"/>
      <c r="O255" s="185"/>
      <c r="P255" s="185"/>
      <c r="Q255" s="185"/>
      <c r="R255" s="185"/>
      <c r="S255" s="185"/>
      <c r="T255" s="186"/>
      <c r="AT255" s="181" t="s">
        <v>133</v>
      </c>
      <c r="AU255" s="181" t="s">
        <v>131</v>
      </c>
      <c r="AV255" s="15" t="s">
        <v>130</v>
      </c>
      <c r="AW255" s="15" t="s">
        <v>29</v>
      </c>
      <c r="AX255" s="15" t="s">
        <v>81</v>
      </c>
      <c r="AY255" s="181" t="s">
        <v>123</v>
      </c>
    </row>
    <row r="256" spans="1:65" s="2" customFormat="1" ht="16.5" customHeight="1" x14ac:dyDescent="0.2">
      <c r="A256" s="29"/>
      <c r="B256" s="152"/>
      <c r="C256" s="187" t="s">
        <v>367</v>
      </c>
      <c r="D256" s="187" t="s">
        <v>303</v>
      </c>
      <c r="E256" s="188" t="s">
        <v>368</v>
      </c>
      <c r="F256" s="189" t="s">
        <v>369</v>
      </c>
      <c r="G256" s="190" t="s">
        <v>148</v>
      </c>
      <c r="H256" s="191">
        <v>504.55099999999999</v>
      </c>
      <c r="I256" s="192"/>
      <c r="J256" s="192">
        <f>ROUND(I256*H256,2)</f>
        <v>0</v>
      </c>
      <c r="K256" s="193"/>
      <c r="L256" s="194"/>
      <c r="M256" s="195" t="s">
        <v>1</v>
      </c>
      <c r="N256" s="196" t="s">
        <v>39</v>
      </c>
      <c r="O256" s="162">
        <v>0</v>
      </c>
      <c r="P256" s="162">
        <f>O256*H256</f>
        <v>0</v>
      </c>
      <c r="Q256" s="162">
        <v>1.2E-4</v>
      </c>
      <c r="R256" s="162">
        <f>Q256*H256</f>
        <v>6.0546120000000002E-2</v>
      </c>
      <c r="S256" s="162">
        <v>0</v>
      </c>
      <c r="T256" s="163">
        <f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4" t="s">
        <v>284</v>
      </c>
      <c r="AT256" s="164" t="s">
        <v>303</v>
      </c>
      <c r="AU256" s="164" t="s">
        <v>131</v>
      </c>
      <c r="AY256" s="17" t="s">
        <v>123</v>
      </c>
      <c r="BE256" s="165">
        <f>IF(N256="základná",J256,0)</f>
        <v>0</v>
      </c>
      <c r="BF256" s="165">
        <f>IF(N256="znížená",J256,0)</f>
        <v>0</v>
      </c>
      <c r="BG256" s="165">
        <f>IF(N256="zákl. prenesená",J256,0)</f>
        <v>0</v>
      </c>
      <c r="BH256" s="165">
        <f>IF(N256="zníž. prenesená",J256,0)</f>
        <v>0</v>
      </c>
      <c r="BI256" s="165">
        <f>IF(N256="nulová",J256,0)</f>
        <v>0</v>
      </c>
      <c r="BJ256" s="17" t="s">
        <v>131</v>
      </c>
      <c r="BK256" s="165">
        <f>ROUND(I256*H256,2)</f>
        <v>0</v>
      </c>
      <c r="BL256" s="17" t="s">
        <v>206</v>
      </c>
      <c r="BM256" s="164" t="s">
        <v>370</v>
      </c>
    </row>
    <row r="257" spans="1:65" s="14" customFormat="1" ht="10.199999999999999" x14ac:dyDescent="0.2">
      <c r="B257" s="173"/>
      <c r="D257" s="167" t="s">
        <v>133</v>
      </c>
      <c r="F257" s="175" t="s">
        <v>323</v>
      </c>
      <c r="H257" s="176">
        <v>504.55099999999999</v>
      </c>
      <c r="L257" s="173"/>
      <c r="M257" s="177"/>
      <c r="N257" s="178"/>
      <c r="O257" s="178"/>
      <c r="P257" s="178"/>
      <c r="Q257" s="178"/>
      <c r="R257" s="178"/>
      <c r="S257" s="178"/>
      <c r="T257" s="179"/>
      <c r="AT257" s="174" t="s">
        <v>133</v>
      </c>
      <c r="AU257" s="174" t="s">
        <v>131</v>
      </c>
      <c r="AV257" s="14" t="s">
        <v>131</v>
      </c>
      <c r="AW257" s="14" t="s">
        <v>3</v>
      </c>
      <c r="AX257" s="14" t="s">
        <v>81</v>
      </c>
      <c r="AY257" s="174" t="s">
        <v>123</v>
      </c>
    </row>
    <row r="258" spans="1:65" s="2" customFormat="1" ht="33" customHeight="1" x14ac:dyDescent="0.2">
      <c r="A258" s="29"/>
      <c r="B258" s="152"/>
      <c r="C258" s="153" t="s">
        <v>371</v>
      </c>
      <c r="D258" s="153" t="s">
        <v>126</v>
      </c>
      <c r="E258" s="154" t="s">
        <v>372</v>
      </c>
      <c r="F258" s="155" t="s">
        <v>373</v>
      </c>
      <c r="G258" s="156" t="s">
        <v>343</v>
      </c>
      <c r="H258" s="157">
        <v>92.47</v>
      </c>
      <c r="I258" s="158"/>
      <c r="J258" s="158">
        <f>ROUND(I258*H258,2)</f>
        <v>0</v>
      </c>
      <c r="K258" s="159"/>
      <c r="L258" s="30"/>
      <c r="M258" s="160" t="s">
        <v>1</v>
      </c>
      <c r="N258" s="161" t="s">
        <v>39</v>
      </c>
      <c r="O258" s="162">
        <v>0.46825</v>
      </c>
      <c r="P258" s="162">
        <f>O258*H258</f>
        <v>43.299077500000003</v>
      </c>
      <c r="Q258" s="162">
        <v>3.0000000000000001E-5</v>
      </c>
      <c r="R258" s="162">
        <f>Q258*H258</f>
        <v>2.7740999999999998E-3</v>
      </c>
      <c r="S258" s="162">
        <v>0</v>
      </c>
      <c r="T258" s="163">
        <f>S258*H258</f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4" t="s">
        <v>206</v>
      </c>
      <c r="AT258" s="164" t="s">
        <v>126</v>
      </c>
      <c r="AU258" s="164" t="s">
        <v>131</v>
      </c>
      <c r="AY258" s="17" t="s">
        <v>123</v>
      </c>
      <c r="BE258" s="165">
        <f>IF(N258="základná",J258,0)</f>
        <v>0</v>
      </c>
      <c r="BF258" s="165">
        <f>IF(N258="znížená",J258,0)</f>
        <v>0</v>
      </c>
      <c r="BG258" s="165">
        <f>IF(N258="zákl. prenesená",J258,0)</f>
        <v>0</v>
      </c>
      <c r="BH258" s="165">
        <f>IF(N258="zníž. prenesená",J258,0)</f>
        <v>0</v>
      </c>
      <c r="BI258" s="165">
        <f>IF(N258="nulová",J258,0)</f>
        <v>0</v>
      </c>
      <c r="BJ258" s="17" t="s">
        <v>131</v>
      </c>
      <c r="BK258" s="165">
        <f>ROUND(I258*H258,2)</f>
        <v>0</v>
      </c>
      <c r="BL258" s="17" t="s">
        <v>206</v>
      </c>
      <c r="BM258" s="164" t="s">
        <v>374</v>
      </c>
    </row>
    <row r="259" spans="1:65" s="13" customFormat="1" ht="10.199999999999999" x14ac:dyDescent="0.2">
      <c r="B259" s="166"/>
      <c r="D259" s="167" t="s">
        <v>133</v>
      </c>
      <c r="E259" s="168" t="s">
        <v>1</v>
      </c>
      <c r="F259" s="169" t="s">
        <v>375</v>
      </c>
      <c r="H259" s="168" t="s">
        <v>1</v>
      </c>
      <c r="L259" s="166"/>
      <c r="M259" s="170"/>
      <c r="N259" s="171"/>
      <c r="O259" s="171"/>
      <c r="P259" s="171"/>
      <c r="Q259" s="171"/>
      <c r="R259" s="171"/>
      <c r="S259" s="171"/>
      <c r="T259" s="172"/>
      <c r="AT259" s="168" t="s">
        <v>133</v>
      </c>
      <c r="AU259" s="168" t="s">
        <v>131</v>
      </c>
      <c r="AV259" s="13" t="s">
        <v>81</v>
      </c>
      <c r="AW259" s="13" t="s">
        <v>29</v>
      </c>
      <c r="AX259" s="13" t="s">
        <v>73</v>
      </c>
      <c r="AY259" s="168" t="s">
        <v>123</v>
      </c>
    </row>
    <row r="260" spans="1:65" s="14" customFormat="1" ht="10.199999999999999" x14ac:dyDescent="0.2">
      <c r="B260" s="173"/>
      <c r="D260" s="167" t="s">
        <v>133</v>
      </c>
      <c r="E260" s="174" t="s">
        <v>1</v>
      </c>
      <c r="F260" s="175" t="s">
        <v>376</v>
      </c>
      <c r="H260" s="176">
        <v>37.015000000000001</v>
      </c>
      <c r="L260" s="173"/>
      <c r="M260" s="177"/>
      <c r="N260" s="178"/>
      <c r="O260" s="178"/>
      <c r="P260" s="178"/>
      <c r="Q260" s="178"/>
      <c r="R260" s="178"/>
      <c r="S260" s="178"/>
      <c r="T260" s="179"/>
      <c r="AT260" s="174" t="s">
        <v>133</v>
      </c>
      <c r="AU260" s="174" t="s">
        <v>131</v>
      </c>
      <c r="AV260" s="14" t="s">
        <v>131</v>
      </c>
      <c r="AW260" s="14" t="s">
        <v>29</v>
      </c>
      <c r="AX260" s="14" t="s">
        <v>73</v>
      </c>
      <c r="AY260" s="174" t="s">
        <v>123</v>
      </c>
    </row>
    <row r="261" spans="1:65" s="13" customFormat="1" ht="10.199999999999999" x14ac:dyDescent="0.2">
      <c r="B261" s="166"/>
      <c r="D261" s="167" t="s">
        <v>133</v>
      </c>
      <c r="E261" s="168" t="s">
        <v>1</v>
      </c>
      <c r="F261" s="169" t="s">
        <v>134</v>
      </c>
      <c r="H261" s="168" t="s">
        <v>1</v>
      </c>
      <c r="L261" s="166"/>
      <c r="M261" s="170"/>
      <c r="N261" s="171"/>
      <c r="O261" s="171"/>
      <c r="P261" s="171"/>
      <c r="Q261" s="171"/>
      <c r="R261" s="171"/>
      <c r="S261" s="171"/>
      <c r="T261" s="172"/>
      <c r="AT261" s="168" t="s">
        <v>133</v>
      </c>
      <c r="AU261" s="168" t="s">
        <v>131</v>
      </c>
      <c r="AV261" s="13" t="s">
        <v>81</v>
      </c>
      <c r="AW261" s="13" t="s">
        <v>29</v>
      </c>
      <c r="AX261" s="13" t="s">
        <v>73</v>
      </c>
      <c r="AY261" s="168" t="s">
        <v>123</v>
      </c>
    </row>
    <row r="262" spans="1:65" s="14" customFormat="1" ht="10.199999999999999" x14ac:dyDescent="0.2">
      <c r="B262" s="173"/>
      <c r="D262" s="167" t="s">
        <v>133</v>
      </c>
      <c r="E262" s="174" t="s">
        <v>1</v>
      </c>
      <c r="F262" s="175" t="s">
        <v>377</v>
      </c>
      <c r="H262" s="176">
        <v>55.454999999999998</v>
      </c>
      <c r="L262" s="173"/>
      <c r="M262" s="177"/>
      <c r="N262" s="178"/>
      <c r="O262" s="178"/>
      <c r="P262" s="178"/>
      <c r="Q262" s="178"/>
      <c r="R262" s="178"/>
      <c r="S262" s="178"/>
      <c r="T262" s="179"/>
      <c r="AT262" s="174" t="s">
        <v>133</v>
      </c>
      <c r="AU262" s="174" t="s">
        <v>131</v>
      </c>
      <c r="AV262" s="14" t="s">
        <v>131</v>
      </c>
      <c r="AW262" s="14" t="s">
        <v>29</v>
      </c>
      <c r="AX262" s="14" t="s">
        <v>73</v>
      </c>
      <c r="AY262" s="174" t="s">
        <v>123</v>
      </c>
    </row>
    <row r="263" spans="1:65" s="15" customFormat="1" ht="10.199999999999999" x14ac:dyDescent="0.2">
      <c r="B263" s="180"/>
      <c r="D263" s="167" t="s">
        <v>133</v>
      </c>
      <c r="E263" s="181" t="s">
        <v>1</v>
      </c>
      <c r="F263" s="182" t="s">
        <v>219</v>
      </c>
      <c r="H263" s="183">
        <v>92.47</v>
      </c>
      <c r="L263" s="180"/>
      <c r="M263" s="184"/>
      <c r="N263" s="185"/>
      <c r="O263" s="185"/>
      <c r="P263" s="185"/>
      <c r="Q263" s="185"/>
      <c r="R263" s="185"/>
      <c r="S263" s="185"/>
      <c r="T263" s="186"/>
      <c r="AT263" s="181" t="s">
        <v>133</v>
      </c>
      <c r="AU263" s="181" t="s">
        <v>131</v>
      </c>
      <c r="AV263" s="15" t="s">
        <v>130</v>
      </c>
      <c r="AW263" s="15" t="s">
        <v>29</v>
      </c>
      <c r="AX263" s="15" t="s">
        <v>81</v>
      </c>
      <c r="AY263" s="181" t="s">
        <v>123</v>
      </c>
    </row>
    <row r="264" spans="1:65" s="2" customFormat="1" ht="16.5" customHeight="1" x14ac:dyDescent="0.2">
      <c r="A264" s="29"/>
      <c r="B264" s="152"/>
      <c r="C264" s="187" t="s">
        <v>378</v>
      </c>
      <c r="D264" s="187" t="s">
        <v>303</v>
      </c>
      <c r="E264" s="188" t="s">
        <v>325</v>
      </c>
      <c r="F264" s="189" t="s">
        <v>326</v>
      </c>
      <c r="G264" s="190" t="s">
        <v>327</v>
      </c>
      <c r="H264" s="191">
        <v>739.76</v>
      </c>
      <c r="I264" s="192"/>
      <c r="J264" s="192">
        <f>ROUND(I264*H264,2)</f>
        <v>0</v>
      </c>
      <c r="K264" s="193"/>
      <c r="L264" s="194"/>
      <c r="M264" s="195" t="s">
        <v>1</v>
      </c>
      <c r="N264" s="196" t="s">
        <v>39</v>
      </c>
      <c r="O264" s="162">
        <v>0</v>
      </c>
      <c r="P264" s="162">
        <f>O264*H264</f>
        <v>0</v>
      </c>
      <c r="Q264" s="162">
        <v>2.0000000000000001E-4</v>
      </c>
      <c r="R264" s="162">
        <f>Q264*H264</f>
        <v>0.147952</v>
      </c>
      <c r="S264" s="162">
        <v>0</v>
      </c>
      <c r="T264" s="163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4" t="s">
        <v>284</v>
      </c>
      <c r="AT264" s="164" t="s">
        <v>303</v>
      </c>
      <c r="AU264" s="164" t="s">
        <v>131</v>
      </c>
      <c r="AY264" s="17" t="s">
        <v>123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7" t="s">
        <v>131</v>
      </c>
      <c r="BK264" s="165">
        <f>ROUND(I264*H264,2)</f>
        <v>0</v>
      </c>
      <c r="BL264" s="17" t="s">
        <v>206</v>
      </c>
      <c r="BM264" s="164" t="s">
        <v>379</v>
      </c>
    </row>
    <row r="265" spans="1:65" s="2" customFormat="1" ht="16.5" customHeight="1" x14ac:dyDescent="0.2">
      <c r="A265" s="29"/>
      <c r="B265" s="152"/>
      <c r="C265" s="187" t="s">
        <v>380</v>
      </c>
      <c r="D265" s="187" t="s">
        <v>303</v>
      </c>
      <c r="E265" s="188" t="s">
        <v>381</v>
      </c>
      <c r="F265" s="189" t="s">
        <v>382</v>
      </c>
      <c r="G265" s="190" t="s">
        <v>148</v>
      </c>
      <c r="H265" s="191">
        <v>28.666</v>
      </c>
      <c r="I265" s="192"/>
      <c r="J265" s="192">
        <f>ROUND(I265*H265,2)</f>
        <v>0</v>
      </c>
      <c r="K265" s="193"/>
      <c r="L265" s="194"/>
      <c r="M265" s="195" t="s">
        <v>1</v>
      </c>
      <c r="N265" s="196" t="s">
        <v>39</v>
      </c>
      <c r="O265" s="162">
        <v>0</v>
      </c>
      <c r="P265" s="162">
        <f>O265*H265</f>
        <v>0</v>
      </c>
      <c r="Q265" s="162">
        <v>7.92E-3</v>
      </c>
      <c r="R265" s="162">
        <f>Q265*H265</f>
        <v>0.22703472</v>
      </c>
      <c r="S265" s="162">
        <v>0</v>
      </c>
      <c r="T265" s="163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4" t="s">
        <v>284</v>
      </c>
      <c r="AT265" s="164" t="s">
        <v>303</v>
      </c>
      <c r="AU265" s="164" t="s">
        <v>131</v>
      </c>
      <c r="AY265" s="17" t="s">
        <v>123</v>
      </c>
      <c r="BE265" s="165">
        <f>IF(N265="základná",J265,0)</f>
        <v>0</v>
      </c>
      <c r="BF265" s="165">
        <f>IF(N265="znížená",J265,0)</f>
        <v>0</v>
      </c>
      <c r="BG265" s="165">
        <f>IF(N265="zákl. prenesená",J265,0)</f>
        <v>0</v>
      </c>
      <c r="BH265" s="165">
        <f>IF(N265="zníž. prenesená",J265,0)</f>
        <v>0</v>
      </c>
      <c r="BI265" s="165">
        <f>IF(N265="nulová",J265,0)</f>
        <v>0</v>
      </c>
      <c r="BJ265" s="17" t="s">
        <v>131</v>
      </c>
      <c r="BK265" s="165">
        <f>ROUND(I265*H265,2)</f>
        <v>0</v>
      </c>
      <c r="BL265" s="17" t="s">
        <v>206</v>
      </c>
      <c r="BM265" s="164" t="s">
        <v>383</v>
      </c>
    </row>
    <row r="266" spans="1:65" s="2" customFormat="1" ht="24.15" customHeight="1" x14ac:dyDescent="0.2">
      <c r="A266" s="29"/>
      <c r="B266" s="152"/>
      <c r="C266" s="153" t="s">
        <v>384</v>
      </c>
      <c r="D266" s="153" t="s">
        <v>126</v>
      </c>
      <c r="E266" s="154" t="s">
        <v>385</v>
      </c>
      <c r="F266" s="155" t="s">
        <v>386</v>
      </c>
      <c r="G266" s="156" t="s">
        <v>138</v>
      </c>
      <c r="H266" s="157">
        <v>2.2010000000000001</v>
      </c>
      <c r="I266" s="158"/>
      <c r="J266" s="158">
        <f>ROUND(I266*H266,2)</f>
        <v>0</v>
      </c>
      <c r="K266" s="159"/>
      <c r="L266" s="30"/>
      <c r="M266" s="160" t="s">
        <v>1</v>
      </c>
      <c r="N266" s="161" t="s">
        <v>39</v>
      </c>
      <c r="O266" s="162">
        <v>1.2470000000000001</v>
      </c>
      <c r="P266" s="162">
        <f>O266*H266</f>
        <v>2.7446470000000005</v>
      </c>
      <c r="Q266" s="162">
        <v>0</v>
      </c>
      <c r="R266" s="162">
        <f>Q266*H266</f>
        <v>0</v>
      </c>
      <c r="S266" s="162">
        <v>0</v>
      </c>
      <c r="T266" s="163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4" t="s">
        <v>206</v>
      </c>
      <c r="AT266" s="164" t="s">
        <v>126</v>
      </c>
      <c r="AU266" s="164" t="s">
        <v>131</v>
      </c>
      <c r="AY266" s="17" t="s">
        <v>123</v>
      </c>
      <c r="BE266" s="165">
        <f>IF(N266="základná",J266,0)</f>
        <v>0</v>
      </c>
      <c r="BF266" s="165">
        <f>IF(N266="znížená",J266,0)</f>
        <v>0</v>
      </c>
      <c r="BG266" s="165">
        <f>IF(N266="zákl. prenesená",J266,0)</f>
        <v>0</v>
      </c>
      <c r="BH266" s="165">
        <f>IF(N266="zníž. prenesená",J266,0)</f>
        <v>0</v>
      </c>
      <c r="BI266" s="165">
        <f>IF(N266="nulová",J266,0)</f>
        <v>0</v>
      </c>
      <c r="BJ266" s="17" t="s">
        <v>131</v>
      </c>
      <c r="BK266" s="165">
        <f>ROUND(I266*H266,2)</f>
        <v>0</v>
      </c>
      <c r="BL266" s="17" t="s">
        <v>206</v>
      </c>
      <c r="BM266" s="164" t="s">
        <v>387</v>
      </c>
    </row>
    <row r="267" spans="1:65" s="12" customFormat="1" ht="22.8" customHeight="1" x14ac:dyDescent="0.25">
      <c r="B267" s="140"/>
      <c r="D267" s="141" t="s">
        <v>72</v>
      </c>
      <c r="E267" s="150" t="s">
        <v>388</v>
      </c>
      <c r="F267" s="150" t="s">
        <v>389</v>
      </c>
      <c r="J267" s="151">
        <f>BK267</f>
        <v>0</v>
      </c>
      <c r="L267" s="140"/>
      <c r="M267" s="144"/>
      <c r="N267" s="145"/>
      <c r="O267" s="145"/>
      <c r="P267" s="146">
        <f>SUM(P268:P271)</f>
        <v>33.456589000000001</v>
      </c>
      <c r="Q267" s="145"/>
      <c r="R267" s="146">
        <f>SUM(R268:R271)</f>
        <v>1.2904632</v>
      </c>
      <c r="S267" s="145"/>
      <c r="T267" s="147">
        <f>SUM(T268:T271)</f>
        <v>0</v>
      </c>
      <c r="AR267" s="141" t="s">
        <v>131</v>
      </c>
      <c r="AT267" s="148" t="s">
        <v>72</v>
      </c>
      <c r="AU267" s="148" t="s">
        <v>81</v>
      </c>
      <c r="AY267" s="141" t="s">
        <v>123</v>
      </c>
      <c r="BK267" s="149">
        <f>SUM(BK268:BK271)</f>
        <v>0</v>
      </c>
    </row>
    <row r="268" spans="1:65" s="2" customFormat="1" ht="24.15" customHeight="1" x14ac:dyDescent="0.2">
      <c r="A268" s="29"/>
      <c r="B268" s="152"/>
      <c r="C268" s="153" t="s">
        <v>390</v>
      </c>
      <c r="D268" s="153" t="s">
        <v>126</v>
      </c>
      <c r="E268" s="154" t="s">
        <v>391</v>
      </c>
      <c r="F268" s="155" t="s">
        <v>392</v>
      </c>
      <c r="G268" s="156" t="s">
        <v>148</v>
      </c>
      <c r="H268" s="157">
        <v>405.5</v>
      </c>
      <c r="I268" s="158"/>
      <c r="J268" s="158">
        <f>ROUND(I268*H268,2)</f>
        <v>0</v>
      </c>
      <c r="K268" s="159"/>
      <c r="L268" s="30"/>
      <c r="M268" s="160" t="s">
        <v>1</v>
      </c>
      <c r="N268" s="161" t="s">
        <v>39</v>
      </c>
      <c r="O268" s="162">
        <v>7.6838000000000004E-2</v>
      </c>
      <c r="P268" s="162">
        <f>O268*H268</f>
        <v>31.157809</v>
      </c>
      <c r="Q268" s="162">
        <v>0</v>
      </c>
      <c r="R268" s="162">
        <f>Q268*H268</f>
        <v>0</v>
      </c>
      <c r="S268" s="162">
        <v>0</v>
      </c>
      <c r="T268" s="163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4" t="s">
        <v>206</v>
      </c>
      <c r="AT268" s="164" t="s">
        <v>126</v>
      </c>
      <c r="AU268" s="164" t="s">
        <v>131</v>
      </c>
      <c r="AY268" s="17" t="s">
        <v>123</v>
      </c>
      <c r="BE268" s="165">
        <f>IF(N268="základná",J268,0)</f>
        <v>0</v>
      </c>
      <c r="BF268" s="165">
        <f>IF(N268="znížená",J268,0)</f>
        <v>0</v>
      </c>
      <c r="BG268" s="165">
        <f>IF(N268="zákl. prenesená",J268,0)</f>
        <v>0</v>
      </c>
      <c r="BH268" s="165">
        <f>IF(N268="zníž. prenesená",J268,0)</f>
        <v>0</v>
      </c>
      <c r="BI268" s="165">
        <f>IF(N268="nulová",J268,0)</f>
        <v>0</v>
      </c>
      <c r="BJ268" s="17" t="s">
        <v>131</v>
      </c>
      <c r="BK268" s="165">
        <f>ROUND(I268*H268,2)</f>
        <v>0</v>
      </c>
      <c r="BL268" s="17" t="s">
        <v>206</v>
      </c>
      <c r="BM268" s="164" t="s">
        <v>393</v>
      </c>
    </row>
    <row r="269" spans="1:65" s="2" customFormat="1" ht="24.15" customHeight="1" x14ac:dyDescent="0.2">
      <c r="A269" s="29"/>
      <c r="B269" s="152"/>
      <c r="C269" s="187" t="s">
        <v>394</v>
      </c>
      <c r="D269" s="187" t="s">
        <v>303</v>
      </c>
      <c r="E269" s="188" t="s">
        <v>395</v>
      </c>
      <c r="F269" s="189" t="s">
        <v>396</v>
      </c>
      <c r="G269" s="190" t="s">
        <v>148</v>
      </c>
      <c r="H269" s="191">
        <v>413.61</v>
      </c>
      <c r="I269" s="192"/>
      <c r="J269" s="192">
        <f>ROUND(I269*H269,2)</f>
        <v>0</v>
      </c>
      <c r="K269" s="193"/>
      <c r="L269" s="194"/>
      <c r="M269" s="195" t="s">
        <v>1</v>
      </c>
      <c r="N269" s="196" t="s">
        <v>39</v>
      </c>
      <c r="O269" s="162">
        <v>0</v>
      </c>
      <c r="P269" s="162">
        <f>O269*H269</f>
        <v>0</v>
      </c>
      <c r="Q269" s="162">
        <v>3.1199999999999999E-3</v>
      </c>
      <c r="R269" s="162">
        <f>Q269*H269</f>
        <v>1.2904632</v>
      </c>
      <c r="S269" s="162">
        <v>0</v>
      </c>
      <c r="T269" s="163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4" t="s">
        <v>284</v>
      </c>
      <c r="AT269" s="164" t="s">
        <v>303</v>
      </c>
      <c r="AU269" s="164" t="s">
        <v>131</v>
      </c>
      <c r="AY269" s="17" t="s">
        <v>123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131</v>
      </c>
      <c r="BK269" s="165">
        <f>ROUND(I269*H269,2)</f>
        <v>0</v>
      </c>
      <c r="BL269" s="17" t="s">
        <v>206</v>
      </c>
      <c r="BM269" s="164" t="s">
        <v>397</v>
      </c>
    </row>
    <row r="270" spans="1:65" s="14" customFormat="1" ht="10.199999999999999" x14ac:dyDescent="0.2">
      <c r="B270" s="173"/>
      <c r="D270" s="167" t="s">
        <v>133</v>
      </c>
      <c r="F270" s="175" t="s">
        <v>398</v>
      </c>
      <c r="H270" s="176">
        <v>413.61</v>
      </c>
      <c r="L270" s="173"/>
      <c r="M270" s="177"/>
      <c r="N270" s="178"/>
      <c r="O270" s="178"/>
      <c r="P270" s="178"/>
      <c r="Q270" s="178"/>
      <c r="R270" s="178"/>
      <c r="S270" s="178"/>
      <c r="T270" s="179"/>
      <c r="AT270" s="174" t="s">
        <v>133</v>
      </c>
      <c r="AU270" s="174" t="s">
        <v>131</v>
      </c>
      <c r="AV270" s="14" t="s">
        <v>131</v>
      </c>
      <c r="AW270" s="14" t="s">
        <v>3</v>
      </c>
      <c r="AX270" s="14" t="s">
        <v>81</v>
      </c>
      <c r="AY270" s="174" t="s">
        <v>123</v>
      </c>
    </row>
    <row r="271" spans="1:65" s="2" customFormat="1" ht="24.15" customHeight="1" x14ac:dyDescent="0.2">
      <c r="A271" s="29"/>
      <c r="B271" s="152"/>
      <c r="C271" s="153" t="s">
        <v>399</v>
      </c>
      <c r="D271" s="153" t="s">
        <v>126</v>
      </c>
      <c r="E271" s="154" t="s">
        <v>400</v>
      </c>
      <c r="F271" s="155" t="s">
        <v>401</v>
      </c>
      <c r="G271" s="156" t="s">
        <v>138</v>
      </c>
      <c r="H271" s="157">
        <v>1.29</v>
      </c>
      <c r="I271" s="158"/>
      <c r="J271" s="158">
        <f>ROUND(I271*H271,2)</f>
        <v>0</v>
      </c>
      <c r="K271" s="159"/>
      <c r="L271" s="30"/>
      <c r="M271" s="160" t="s">
        <v>1</v>
      </c>
      <c r="N271" s="161" t="s">
        <v>39</v>
      </c>
      <c r="O271" s="162">
        <v>1.782</v>
      </c>
      <c r="P271" s="162">
        <f>O271*H271</f>
        <v>2.2987800000000003</v>
      </c>
      <c r="Q271" s="162">
        <v>0</v>
      </c>
      <c r="R271" s="162">
        <f>Q271*H271</f>
        <v>0</v>
      </c>
      <c r="S271" s="162">
        <v>0</v>
      </c>
      <c r="T271" s="163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4" t="s">
        <v>206</v>
      </c>
      <c r="AT271" s="164" t="s">
        <v>126</v>
      </c>
      <c r="AU271" s="164" t="s">
        <v>131</v>
      </c>
      <c r="AY271" s="17" t="s">
        <v>123</v>
      </c>
      <c r="BE271" s="165">
        <f>IF(N271="základná",J271,0)</f>
        <v>0</v>
      </c>
      <c r="BF271" s="165">
        <f>IF(N271="znížená",J271,0)</f>
        <v>0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7" t="s">
        <v>131</v>
      </c>
      <c r="BK271" s="165">
        <f>ROUND(I271*H271,2)</f>
        <v>0</v>
      </c>
      <c r="BL271" s="17" t="s">
        <v>206</v>
      </c>
      <c r="BM271" s="164" t="s">
        <v>402</v>
      </c>
    </row>
    <row r="272" spans="1:65" s="12" customFormat="1" ht="22.8" customHeight="1" x14ac:dyDescent="0.25">
      <c r="B272" s="140"/>
      <c r="D272" s="141" t="s">
        <v>72</v>
      </c>
      <c r="E272" s="150" t="s">
        <v>403</v>
      </c>
      <c r="F272" s="150" t="s">
        <v>404</v>
      </c>
      <c r="J272" s="151">
        <f>BK272</f>
        <v>0</v>
      </c>
      <c r="L272" s="140"/>
      <c r="M272" s="144"/>
      <c r="N272" s="145"/>
      <c r="O272" s="145"/>
      <c r="P272" s="146">
        <f>SUM(P273:P287)</f>
        <v>91.29325</v>
      </c>
      <c r="Q272" s="145"/>
      <c r="R272" s="146">
        <f>SUM(R273:R287)</f>
        <v>0.27759</v>
      </c>
      <c r="S272" s="145"/>
      <c r="T272" s="147">
        <f>SUM(T273:T287)</f>
        <v>0.38298100000000002</v>
      </c>
      <c r="AR272" s="141" t="s">
        <v>131</v>
      </c>
      <c r="AT272" s="148" t="s">
        <v>72</v>
      </c>
      <c r="AU272" s="148" t="s">
        <v>81</v>
      </c>
      <c r="AY272" s="141" t="s">
        <v>123</v>
      </c>
      <c r="BK272" s="149">
        <f>SUM(BK273:BK287)</f>
        <v>0</v>
      </c>
    </row>
    <row r="273" spans="1:65" s="2" customFormat="1" ht="24.15" customHeight="1" x14ac:dyDescent="0.2">
      <c r="A273" s="29"/>
      <c r="B273" s="152"/>
      <c r="C273" s="153" t="s">
        <v>405</v>
      </c>
      <c r="D273" s="153" t="s">
        <v>126</v>
      </c>
      <c r="E273" s="154" t="s">
        <v>406</v>
      </c>
      <c r="F273" s="155" t="s">
        <v>407</v>
      </c>
      <c r="G273" s="156" t="s">
        <v>148</v>
      </c>
      <c r="H273" s="157">
        <v>6</v>
      </c>
      <c r="I273" s="158"/>
      <c r="J273" s="158">
        <f>ROUND(I273*H273,2)</f>
        <v>0</v>
      </c>
      <c r="K273" s="159"/>
      <c r="L273" s="30"/>
      <c r="M273" s="160" t="s">
        <v>1</v>
      </c>
      <c r="N273" s="161" t="s">
        <v>39</v>
      </c>
      <c r="O273" s="162">
        <v>0.104</v>
      </c>
      <c r="P273" s="162">
        <f>O273*H273</f>
        <v>0.624</v>
      </c>
      <c r="Q273" s="162">
        <v>0</v>
      </c>
      <c r="R273" s="162">
        <f>Q273*H273</f>
        <v>0</v>
      </c>
      <c r="S273" s="162">
        <v>7.5100000000000002E-3</v>
      </c>
      <c r="T273" s="163">
        <f>S273*H273</f>
        <v>4.5060000000000003E-2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4" t="s">
        <v>206</v>
      </c>
      <c r="AT273" s="164" t="s">
        <v>126</v>
      </c>
      <c r="AU273" s="164" t="s">
        <v>131</v>
      </c>
      <c r="AY273" s="17" t="s">
        <v>123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7" t="s">
        <v>131</v>
      </c>
      <c r="BK273" s="165">
        <f>ROUND(I273*H273,2)</f>
        <v>0</v>
      </c>
      <c r="BL273" s="17" t="s">
        <v>206</v>
      </c>
      <c r="BM273" s="164" t="s">
        <v>408</v>
      </c>
    </row>
    <row r="274" spans="1:65" s="2" customFormat="1" ht="24.15" customHeight="1" x14ac:dyDescent="0.2">
      <c r="A274" s="29"/>
      <c r="B274" s="152"/>
      <c r="C274" s="153" t="s">
        <v>409</v>
      </c>
      <c r="D274" s="153" t="s">
        <v>126</v>
      </c>
      <c r="E274" s="154" t="s">
        <v>410</v>
      </c>
      <c r="F274" s="155" t="s">
        <v>411</v>
      </c>
      <c r="G274" s="156" t="s">
        <v>148</v>
      </c>
      <c r="H274" s="157">
        <v>6</v>
      </c>
      <c r="I274" s="158"/>
      <c r="J274" s="158">
        <f>ROUND(I274*H274,2)</f>
        <v>0</v>
      </c>
      <c r="K274" s="159"/>
      <c r="L274" s="30"/>
      <c r="M274" s="160" t="s">
        <v>1</v>
      </c>
      <c r="N274" s="161" t="s">
        <v>39</v>
      </c>
      <c r="O274" s="162">
        <v>1.4146099999999999</v>
      </c>
      <c r="P274" s="162">
        <f>O274*H274</f>
        <v>8.48766</v>
      </c>
      <c r="Q274" s="162">
        <v>9.11E-3</v>
      </c>
      <c r="R274" s="162">
        <f>Q274*H274</f>
        <v>5.466E-2</v>
      </c>
      <c r="S274" s="162">
        <v>0</v>
      </c>
      <c r="T274" s="163">
        <f>S274*H274</f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4" t="s">
        <v>206</v>
      </c>
      <c r="AT274" s="164" t="s">
        <v>126</v>
      </c>
      <c r="AU274" s="164" t="s">
        <v>131</v>
      </c>
      <c r="AY274" s="17" t="s">
        <v>123</v>
      </c>
      <c r="BE274" s="165">
        <f>IF(N274="základná",J274,0)</f>
        <v>0</v>
      </c>
      <c r="BF274" s="165">
        <f>IF(N274="znížená",J274,0)</f>
        <v>0</v>
      </c>
      <c r="BG274" s="165">
        <f>IF(N274="zákl. prenesená",J274,0)</f>
        <v>0</v>
      </c>
      <c r="BH274" s="165">
        <f>IF(N274="zníž. prenesená",J274,0)</f>
        <v>0</v>
      </c>
      <c r="BI274" s="165">
        <f>IF(N274="nulová",J274,0)</f>
        <v>0</v>
      </c>
      <c r="BJ274" s="17" t="s">
        <v>131</v>
      </c>
      <c r="BK274" s="165">
        <f>ROUND(I274*H274,2)</f>
        <v>0</v>
      </c>
      <c r="BL274" s="17" t="s">
        <v>206</v>
      </c>
      <c r="BM274" s="164" t="s">
        <v>412</v>
      </c>
    </row>
    <row r="275" spans="1:65" s="13" customFormat="1" ht="10.199999999999999" x14ac:dyDescent="0.2">
      <c r="B275" s="166"/>
      <c r="D275" s="167" t="s">
        <v>133</v>
      </c>
      <c r="E275" s="168" t="s">
        <v>1</v>
      </c>
      <c r="F275" s="169" t="s">
        <v>413</v>
      </c>
      <c r="H275" s="168" t="s">
        <v>1</v>
      </c>
      <c r="L275" s="166"/>
      <c r="M275" s="170"/>
      <c r="N275" s="171"/>
      <c r="O275" s="171"/>
      <c r="P275" s="171"/>
      <c r="Q275" s="171"/>
      <c r="R275" s="171"/>
      <c r="S275" s="171"/>
      <c r="T275" s="172"/>
      <c r="AT275" s="168" t="s">
        <v>133</v>
      </c>
      <c r="AU275" s="168" t="s">
        <v>131</v>
      </c>
      <c r="AV275" s="13" t="s">
        <v>81</v>
      </c>
      <c r="AW275" s="13" t="s">
        <v>29</v>
      </c>
      <c r="AX275" s="13" t="s">
        <v>73</v>
      </c>
      <c r="AY275" s="168" t="s">
        <v>123</v>
      </c>
    </row>
    <row r="276" spans="1:65" s="14" customFormat="1" ht="10.199999999999999" x14ac:dyDescent="0.2">
      <c r="B276" s="173"/>
      <c r="D276" s="167" t="s">
        <v>133</v>
      </c>
      <c r="E276" s="174" t="s">
        <v>1</v>
      </c>
      <c r="F276" s="175" t="s">
        <v>414</v>
      </c>
      <c r="H276" s="176">
        <v>6</v>
      </c>
      <c r="L276" s="173"/>
      <c r="M276" s="177"/>
      <c r="N276" s="178"/>
      <c r="O276" s="178"/>
      <c r="P276" s="178"/>
      <c r="Q276" s="178"/>
      <c r="R276" s="178"/>
      <c r="S276" s="178"/>
      <c r="T276" s="179"/>
      <c r="AT276" s="174" t="s">
        <v>133</v>
      </c>
      <c r="AU276" s="174" t="s">
        <v>131</v>
      </c>
      <c r="AV276" s="14" t="s">
        <v>131</v>
      </c>
      <c r="AW276" s="14" t="s">
        <v>29</v>
      </c>
      <c r="AX276" s="14" t="s">
        <v>81</v>
      </c>
      <c r="AY276" s="174" t="s">
        <v>123</v>
      </c>
    </row>
    <row r="277" spans="1:65" s="2" customFormat="1" ht="33" customHeight="1" x14ac:dyDescent="0.2">
      <c r="A277" s="29"/>
      <c r="B277" s="152"/>
      <c r="C277" s="153" t="s">
        <v>415</v>
      </c>
      <c r="D277" s="153" t="s">
        <v>126</v>
      </c>
      <c r="E277" s="154" t="s">
        <v>416</v>
      </c>
      <c r="F277" s="155" t="s">
        <v>417</v>
      </c>
      <c r="G277" s="156" t="s">
        <v>343</v>
      </c>
      <c r="H277" s="157">
        <v>37</v>
      </c>
      <c r="I277" s="158"/>
      <c r="J277" s="158">
        <f>ROUND(I277*H277,2)</f>
        <v>0</v>
      </c>
      <c r="K277" s="159"/>
      <c r="L277" s="30"/>
      <c r="M277" s="160" t="s">
        <v>1</v>
      </c>
      <c r="N277" s="161" t="s">
        <v>39</v>
      </c>
      <c r="O277" s="162">
        <v>0.86738000000000004</v>
      </c>
      <c r="P277" s="162">
        <f>O277*H277</f>
        <v>32.093060000000001</v>
      </c>
      <c r="Q277" s="162">
        <v>2.82E-3</v>
      </c>
      <c r="R277" s="162">
        <f>Q277*H277</f>
        <v>0.10434</v>
      </c>
      <c r="S277" s="162">
        <v>0</v>
      </c>
      <c r="T277" s="163">
        <f>S277*H277</f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4" t="s">
        <v>206</v>
      </c>
      <c r="AT277" s="164" t="s">
        <v>126</v>
      </c>
      <c r="AU277" s="164" t="s">
        <v>131</v>
      </c>
      <c r="AY277" s="17" t="s">
        <v>123</v>
      </c>
      <c r="BE277" s="165">
        <f>IF(N277="základná",J277,0)</f>
        <v>0</v>
      </c>
      <c r="BF277" s="165">
        <f>IF(N277="znížená",J277,0)</f>
        <v>0</v>
      </c>
      <c r="BG277" s="165">
        <f>IF(N277="zákl. prenesená",J277,0)</f>
        <v>0</v>
      </c>
      <c r="BH277" s="165">
        <f>IF(N277="zníž. prenesená",J277,0)</f>
        <v>0</v>
      </c>
      <c r="BI277" s="165">
        <f>IF(N277="nulová",J277,0)</f>
        <v>0</v>
      </c>
      <c r="BJ277" s="17" t="s">
        <v>131</v>
      </c>
      <c r="BK277" s="165">
        <f>ROUND(I277*H277,2)</f>
        <v>0</v>
      </c>
      <c r="BL277" s="17" t="s">
        <v>206</v>
      </c>
      <c r="BM277" s="164" t="s">
        <v>418</v>
      </c>
    </row>
    <row r="278" spans="1:65" s="2" customFormat="1" ht="37.799999999999997" customHeight="1" x14ac:dyDescent="0.2">
      <c r="A278" s="29"/>
      <c r="B278" s="152"/>
      <c r="C278" s="153" t="s">
        <v>419</v>
      </c>
      <c r="D278" s="153" t="s">
        <v>126</v>
      </c>
      <c r="E278" s="154" t="s">
        <v>420</v>
      </c>
      <c r="F278" s="155" t="s">
        <v>421</v>
      </c>
      <c r="G278" s="156" t="s">
        <v>343</v>
      </c>
      <c r="H278" s="157">
        <v>53.454999999999998</v>
      </c>
      <c r="I278" s="158"/>
      <c r="J278" s="158">
        <f>ROUND(I278*H278,2)</f>
        <v>0</v>
      </c>
      <c r="K278" s="159"/>
      <c r="L278" s="30"/>
      <c r="M278" s="160" t="s">
        <v>1</v>
      </c>
      <c r="N278" s="161" t="s">
        <v>39</v>
      </c>
      <c r="O278" s="162">
        <v>5.6000000000000001E-2</v>
      </c>
      <c r="P278" s="162">
        <f>O278*H278</f>
        <v>2.9934799999999999</v>
      </c>
      <c r="Q278" s="162">
        <v>0</v>
      </c>
      <c r="R278" s="162">
        <f>Q278*H278</f>
        <v>0</v>
      </c>
      <c r="S278" s="162">
        <v>3.2000000000000002E-3</v>
      </c>
      <c r="T278" s="163">
        <f>S278*H278</f>
        <v>0.17105600000000001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4" t="s">
        <v>206</v>
      </c>
      <c r="AT278" s="164" t="s">
        <v>126</v>
      </c>
      <c r="AU278" s="164" t="s">
        <v>131</v>
      </c>
      <c r="AY278" s="17" t="s">
        <v>123</v>
      </c>
      <c r="BE278" s="165">
        <f>IF(N278="základná",J278,0)</f>
        <v>0</v>
      </c>
      <c r="BF278" s="165">
        <f>IF(N278="znížená",J278,0)</f>
        <v>0</v>
      </c>
      <c r="BG278" s="165">
        <f>IF(N278="zákl. prenesená",J278,0)</f>
        <v>0</v>
      </c>
      <c r="BH278" s="165">
        <f>IF(N278="zníž. prenesená",J278,0)</f>
        <v>0</v>
      </c>
      <c r="BI278" s="165">
        <f>IF(N278="nulová",J278,0)</f>
        <v>0</v>
      </c>
      <c r="BJ278" s="17" t="s">
        <v>131</v>
      </c>
      <c r="BK278" s="165">
        <f>ROUND(I278*H278,2)</f>
        <v>0</v>
      </c>
      <c r="BL278" s="17" t="s">
        <v>206</v>
      </c>
      <c r="BM278" s="164" t="s">
        <v>422</v>
      </c>
    </row>
    <row r="279" spans="1:65" s="13" customFormat="1" ht="10.199999999999999" x14ac:dyDescent="0.2">
      <c r="B279" s="166"/>
      <c r="D279" s="167" t="s">
        <v>133</v>
      </c>
      <c r="E279" s="168" t="s">
        <v>1</v>
      </c>
      <c r="F279" s="169" t="s">
        <v>423</v>
      </c>
      <c r="H279" s="168" t="s">
        <v>1</v>
      </c>
      <c r="L279" s="166"/>
      <c r="M279" s="170"/>
      <c r="N279" s="171"/>
      <c r="O279" s="171"/>
      <c r="P279" s="171"/>
      <c r="Q279" s="171"/>
      <c r="R279" s="171"/>
      <c r="S279" s="171"/>
      <c r="T279" s="172"/>
      <c r="AT279" s="168" t="s">
        <v>133</v>
      </c>
      <c r="AU279" s="168" t="s">
        <v>131</v>
      </c>
      <c r="AV279" s="13" t="s">
        <v>81</v>
      </c>
      <c r="AW279" s="13" t="s">
        <v>29</v>
      </c>
      <c r="AX279" s="13" t="s">
        <v>73</v>
      </c>
      <c r="AY279" s="168" t="s">
        <v>123</v>
      </c>
    </row>
    <row r="280" spans="1:65" s="14" customFormat="1" ht="10.199999999999999" x14ac:dyDescent="0.2">
      <c r="B280" s="173"/>
      <c r="D280" s="167" t="s">
        <v>133</v>
      </c>
      <c r="E280" s="174" t="s">
        <v>1</v>
      </c>
      <c r="F280" s="175" t="s">
        <v>424</v>
      </c>
      <c r="H280" s="176">
        <v>53.454999999999998</v>
      </c>
      <c r="L280" s="173"/>
      <c r="M280" s="177"/>
      <c r="N280" s="178"/>
      <c r="O280" s="178"/>
      <c r="P280" s="178"/>
      <c r="Q280" s="178"/>
      <c r="R280" s="178"/>
      <c r="S280" s="178"/>
      <c r="T280" s="179"/>
      <c r="AT280" s="174" t="s">
        <v>133</v>
      </c>
      <c r="AU280" s="174" t="s">
        <v>131</v>
      </c>
      <c r="AV280" s="14" t="s">
        <v>131</v>
      </c>
      <c r="AW280" s="14" t="s">
        <v>29</v>
      </c>
      <c r="AX280" s="14" t="s">
        <v>81</v>
      </c>
      <c r="AY280" s="174" t="s">
        <v>123</v>
      </c>
    </row>
    <row r="281" spans="1:65" s="2" customFormat="1" ht="33" customHeight="1" x14ac:dyDescent="0.2">
      <c r="A281" s="29"/>
      <c r="B281" s="152"/>
      <c r="C281" s="153" t="s">
        <v>425</v>
      </c>
      <c r="D281" s="153" t="s">
        <v>126</v>
      </c>
      <c r="E281" s="154" t="s">
        <v>426</v>
      </c>
      <c r="F281" s="155" t="s">
        <v>427</v>
      </c>
      <c r="G281" s="156" t="s">
        <v>343</v>
      </c>
      <c r="H281" s="157">
        <v>37</v>
      </c>
      <c r="I281" s="158"/>
      <c r="J281" s="158">
        <f>ROUND(I281*H281,2)</f>
        <v>0</v>
      </c>
      <c r="K281" s="159"/>
      <c r="L281" s="30"/>
      <c r="M281" s="160" t="s">
        <v>1</v>
      </c>
      <c r="N281" s="161" t="s">
        <v>39</v>
      </c>
      <c r="O281" s="162">
        <v>5.6000000000000001E-2</v>
      </c>
      <c r="P281" s="162">
        <f>O281*H281</f>
        <v>2.0720000000000001</v>
      </c>
      <c r="Q281" s="162">
        <v>0</v>
      </c>
      <c r="R281" s="162">
        <f>Q281*H281</f>
        <v>0</v>
      </c>
      <c r="S281" s="162">
        <v>3.47E-3</v>
      </c>
      <c r="T281" s="163">
        <f>S281*H281</f>
        <v>0.12839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4" t="s">
        <v>206</v>
      </c>
      <c r="AT281" s="164" t="s">
        <v>126</v>
      </c>
      <c r="AU281" s="164" t="s">
        <v>131</v>
      </c>
      <c r="AY281" s="17" t="s">
        <v>123</v>
      </c>
      <c r="BE281" s="165">
        <f>IF(N281="základná",J281,0)</f>
        <v>0</v>
      </c>
      <c r="BF281" s="165">
        <f>IF(N281="znížená",J281,0)</f>
        <v>0</v>
      </c>
      <c r="BG281" s="165">
        <f>IF(N281="zákl. prenesená",J281,0)</f>
        <v>0</v>
      </c>
      <c r="BH281" s="165">
        <f>IF(N281="zníž. prenesená",J281,0)</f>
        <v>0</v>
      </c>
      <c r="BI281" s="165">
        <f>IF(N281="nulová",J281,0)</f>
        <v>0</v>
      </c>
      <c r="BJ281" s="17" t="s">
        <v>131</v>
      </c>
      <c r="BK281" s="165">
        <f>ROUND(I281*H281,2)</f>
        <v>0</v>
      </c>
      <c r="BL281" s="17" t="s">
        <v>206</v>
      </c>
      <c r="BM281" s="164" t="s">
        <v>428</v>
      </c>
    </row>
    <row r="282" spans="1:65" s="2" customFormat="1" ht="24.15" customHeight="1" x14ac:dyDescent="0.2">
      <c r="A282" s="29"/>
      <c r="B282" s="152"/>
      <c r="C282" s="153" t="s">
        <v>429</v>
      </c>
      <c r="D282" s="153" t="s">
        <v>126</v>
      </c>
      <c r="E282" s="154" t="s">
        <v>430</v>
      </c>
      <c r="F282" s="155" t="s">
        <v>431</v>
      </c>
      <c r="G282" s="156" t="s">
        <v>343</v>
      </c>
      <c r="H282" s="157">
        <v>37</v>
      </c>
      <c r="I282" s="158"/>
      <c r="J282" s="158">
        <f>ROUND(I282*H282,2)</f>
        <v>0</v>
      </c>
      <c r="K282" s="159"/>
      <c r="L282" s="30"/>
      <c r="M282" s="160" t="s">
        <v>1</v>
      </c>
      <c r="N282" s="161" t="s">
        <v>39</v>
      </c>
      <c r="O282" s="162">
        <v>0.89468000000000003</v>
      </c>
      <c r="P282" s="162">
        <f>O282*H282</f>
        <v>33.103160000000003</v>
      </c>
      <c r="Q282" s="162">
        <v>2.0699999999999998E-3</v>
      </c>
      <c r="R282" s="162">
        <f>Q282*H282</f>
        <v>7.6589999999999991E-2</v>
      </c>
      <c r="S282" s="162">
        <v>0</v>
      </c>
      <c r="T282" s="163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4" t="s">
        <v>206</v>
      </c>
      <c r="AT282" s="164" t="s">
        <v>126</v>
      </c>
      <c r="AU282" s="164" t="s">
        <v>131</v>
      </c>
      <c r="AY282" s="17" t="s">
        <v>123</v>
      </c>
      <c r="BE282" s="165">
        <f>IF(N282="základná",J282,0)</f>
        <v>0</v>
      </c>
      <c r="BF282" s="165">
        <f>IF(N282="znížená",J282,0)</f>
        <v>0</v>
      </c>
      <c r="BG282" s="165">
        <f>IF(N282="zákl. prenesená",J282,0)</f>
        <v>0</v>
      </c>
      <c r="BH282" s="165">
        <f>IF(N282="zníž. prenesená",J282,0)</f>
        <v>0</v>
      </c>
      <c r="BI282" s="165">
        <f>IF(N282="nulová",J282,0)</f>
        <v>0</v>
      </c>
      <c r="BJ282" s="17" t="s">
        <v>131</v>
      </c>
      <c r="BK282" s="165">
        <f>ROUND(I282*H282,2)</f>
        <v>0</v>
      </c>
      <c r="BL282" s="17" t="s">
        <v>206</v>
      </c>
      <c r="BM282" s="164" t="s">
        <v>432</v>
      </c>
    </row>
    <row r="283" spans="1:65" s="2" customFormat="1" ht="24.15" customHeight="1" x14ac:dyDescent="0.2">
      <c r="A283" s="29"/>
      <c r="B283" s="152"/>
      <c r="C283" s="153" t="s">
        <v>433</v>
      </c>
      <c r="D283" s="153" t="s">
        <v>126</v>
      </c>
      <c r="E283" s="154" t="s">
        <v>434</v>
      </c>
      <c r="F283" s="155" t="s">
        <v>435</v>
      </c>
      <c r="G283" s="156" t="s">
        <v>343</v>
      </c>
      <c r="H283" s="157">
        <v>15</v>
      </c>
      <c r="I283" s="158"/>
      <c r="J283" s="158">
        <f>ROUND(I283*H283,2)</f>
        <v>0</v>
      </c>
      <c r="K283" s="159"/>
      <c r="L283" s="30"/>
      <c r="M283" s="160" t="s">
        <v>1</v>
      </c>
      <c r="N283" s="161" t="s">
        <v>39</v>
      </c>
      <c r="O283" s="162">
        <v>0.66122999999999998</v>
      </c>
      <c r="P283" s="162">
        <f>O283*H283</f>
        <v>9.91845</v>
      </c>
      <c r="Q283" s="162">
        <v>2.8E-3</v>
      </c>
      <c r="R283" s="162">
        <f>Q283*H283</f>
        <v>4.2000000000000003E-2</v>
      </c>
      <c r="S283" s="162">
        <v>0</v>
      </c>
      <c r="T283" s="163">
        <f>S283*H283</f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4" t="s">
        <v>206</v>
      </c>
      <c r="AT283" s="164" t="s">
        <v>126</v>
      </c>
      <c r="AU283" s="164" t="s">
        <v>131</v>
      </c>
      <c r="AY283" s="17" t="s">
        <v>123</v>
      </c>
      <c r="BE283" s="165">
        <f>IF(N283="základná",J283,0)</f>
        <v>0</v>
      </c>
      <c r="BF283" s="165">
        <f>IF(N283="znížená",J283,0)</f>
        <v>0</v>
      </c>
      <c r="BG283" s="165">
        <f>IF(N283="zákl. prenesená",J283,0)</f>
        <v>0</v>
      </c>
      <c r="BH283" s="165">
        <f>IF(N283="zníž. prenesená",J283,0)</f>
        <v>0</v>
      </c>
      <c r="BI283" s="165">
        <f>IF(N283="nulová",J283,0)</f>
        <v>0</v>
      </c>
      <c r="BJ283" s="17" t="s">
        <v>131</v>
      </c>
      <c r="BK283" s="165">
        <f>ROUND(I283*H283,2)</f>
        <v>0</v>
      </c>
      <c r="BL283" s="17" t="s">
        <v>206</v>
      </c>
      <c r="BM283" s="164" t="s">
        <v>436</v>
      </c>
    </row>
    <row r="284" spans="1:65" s="14" customFormat="1" ht="10.199999999999999" x14ac:dyDescent="0.2">
      <c r="B284" s="173"/>
      <c r="D284" s="167" t="s">
        <v>133</v>
      </c>
      <c r="E284" s="174" t="s">
        <v>1</v>
      </c>
      <c r="F284" s="175" t="s">
        <v>437</v>
      </c>
      <c r="H284" s="176">
        <v>15</v>
      </c>
      <c r="L284" s="173"/>
      <c r="M284" s="177"/>
      <c r="N284" s="178"/>
      <c r="O284" s="178"/>
      <c r="P284" s="178"/>
      <c r="Q284" s="178"/>
      <c r="R284" s="178"/>
      <c r="S284" s="178"/>
      <c r="T284" s="179"/>
      <c r="AT284" s="174" t="s">
        <v>133</v>
      </c>
      <c r="AU284" s="174" t="s">
        <v>131</v>
      </c>
      <c r="AV284" s="14" t="s">
        <v>131</v>
      </c>
      <c r="AW284" s="14" t="s">
        <v>29</v>
      </c>
      <c r="AX284" s="14" t="s">
        <v>81</v>
      </c>
      <c r="AY284" s="174" t="s">
        <v>123</v>
      </c>
    </row>
    <row r="285" spans="1:65" s="2" customFormat="1" ht="24.15" customHeight="1" x14ac:dyDescent="0.2">
      <c r="A285" s="29"/>
      <c r="B285" s="152"/>
      <c r="C285" s="153" t="s">
        <v>438</v>
      </c>
      <c r="D285" s="153" t="s">
        <v>126</v>
      </c>
      <c r="E285" s="154" t="s">
        <v>439</v>
      </c>
      <c r="F285" s="155" t="s">
        <v>440</v>
      </c>
      <c r="G285" s="156" t="s">
        <v>343</v>
      </c>
      <c r="H285" s="157">
        <v>13.5</v>
      </c>
      <c r="I285" s="158"/>
      <c r="J285" s="158">
        <f>ROUND(I285*H285,2)</f>
        <v>0</v>
      </c>
      <c r="K285" s="159"/>
      <c r="L285" s="30"/>
      <c r="M285" s="160" t="s">
        <v>1</v>
      </c>
      <c r="N285" s="161" t="s">
        <v>39</v>
      </c>
      <c r="O285" s="162">
        <v>5.6000000000000001E-2</v>
      </c>
      <c r="P285" s="162">
        <f>O285*H285</f>
        <v>0.75600000000000001</v>
      </c>
      <c r="Q285" s="162">
        <v>0</v>
      </c>
      <c r="R285" s="162">
        <f>Q285*H285</f>
        <v>0</v>
      </c>
      <c r="S285" s="162">
        <v>2.8500000000000001E-3</v>
      </c>
      <c r="T285" s="163">
        <f>S285*H285</f>
        <v>3.8475000000000002E-2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4" t="s">
        <v>206</v>
      </c>
      <c r="AT285" s="164" t="s">
        <v>126</v>
      </c>
      <c r="AU285" s="164" t="s">
        <v>131</v>
      </c>
      <c r="AY285" s="17" t="s">
        <v>123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7" t="s">
        <v>131</v>
      </c>
      <c r="BK285" s="165">
        <f>ROUND(I285*H285,2)</f>
        <v>0</v>
      </c>
      <c r="BL285" s="17" t="s">
        <v>206</v>
      </c>
      <c r="BM285" s="164" t="s">
        <v>441</v>
      </c>
    </row>
    <row r="286" spans="1:65" s="14" customFormat="1" ht="10.199999999999999" x14ac:dyDescent="0.2">
      <c r="B286" s="173"/>
      <c r="D286" s="167" t="s">
        <v>133</v>
      </c>
      <c r="E286" s="174" t="s">
        <v>1</v>
      </c>
      <c r="F286" s="175" t="s">
        <v>442</v>
      </c>
      <c r="H286" s="176">
        <v>13.5</v>
      </c>
      <c r="L286" s="173"/>
      <c r="M286" s="177"/>
      <c r="N286" s="178"/>
      <c r="O286" s="178"/>
      <c r="P286" s="178"/>
      <c r="Q286" s="178"/>
      <c r="R286" s="178"/>
      <c r="S286" s="178"/>
      <c r="T286" s="179"/>
      <c r="AT286" s="174" t="s">
        <v>133</v>
      </c>
      <c r="AU286" s="174" t="s">
        <v>131</v>
      </c>
      <c r="AV286" s="14" t="s">
        <v>131</v>
      </c>
      <c r="AW286" s="14" t="s">
        <v>29</v>
      </c>
      <c r="AX286" s="14" t="s">
        <v>81</v>
      </c>
      <c r="AY286" s="174" t="s">
        <v>123</v>
      </c>
    </row>
    <row r="287" spans="1:65" s="2" customFormat="1" ht="24.15" customHeight="1" x14ac:dyDescent="0.2">
      <c r="A287" s="29"/>
      <c r="B287" s="152"/>
      <c r="C287" s="153" t="s">
        <v>443</v>
      </c>
      <c r="D287" s="153" t="s">
        <v>126</v>
      </c>
      <c r="E287" s="154" t="s">
        <v>444</v>
      </c>
      <c r="F287" s="155" t="s">
        <v>445</v>
      </c>
      <c r="G287" s="156" t="s">
        <v>138</v>
      </c>
      <c r="H287" s="157">
        <v>0.27800000000000002</v>
      </c>
      <c r="I287" s="158"/>
      <c r="J287" s="158">
        <f>ROUND(I287*H287,2)</f>
        <v>0</v>
      </c>
      <c r="K287" s="159"/>
      <c r="L287" s="30"/>
      <c r="M287" s="160" t="s">
        <v>1</v>
      </c>
      <c r="N287" s="161" t="s">
        <v>39</v>
      </c>
      <c r="O287" s="162">
        <v>4.4800000000000004</v>
      </c>
      <c r="P287" s="162">
        <f>O287*H287</f>
        <v>1.2454400000000003</v>
      </c>
      <c r="Q287" s="162">
        <v>0</v>
      </c>
      <c r="R287" s="162">
        <f>Q287*H287</f>
        <v>0</v>
      </c>
      <c r="S287" s="162">
        <v>0</v>
      </c>
      <c r="T287" s="163">
        <f>S287*H287</f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4" t="s">
        <v>206</v>
      </c>
      <c r="AT287" s="164" t="s">
        <v>126</v>
      </c>
      <c r="AU287" s="164" t="s">
        <v>131</v>
      </c>
      <c r="AY287" s="17" t="s">
        <v>123</v>
      </c>
      <c r="BE287" s="165">
        <f>IF(N287="základná",J287,0)</f>
        <v>0</v>
      </c>
      <c r="BF287" s="165">
        <f>IF(N287="znížená",J287,0)</f>
        <v>0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7" t="s">
        <v>131</v>
      </c>
      <c r="BK287" s="165">
        <f>ROUND(I287*H287,2)</f>
        <v>0</v>
      </c>
      <c r="BL287" s="17" t="s">
        <v>206</v>
      </c>
      <c r="BM287" s="164" t="s">
        <v>446</v>
      </c>
    </row>
    <row r="288" spans="1:65" s="12" customFormat="1" ht="25.95" customHeight="1" x14ac:dyDescent="0.25">
      <c r="B288" s="140"/>
      <c r="D288" s="141" t="s">
        <v>72</v>
      </c>
      <c r="E288" s="142" t="s">
        <v>447</v>
      </c>
      <c r="F288" s="142" t="s">
        <v>448</v>
      </c>
      <c r="J288" s="143">
        <f>BK288</f>
        <v>0</v>
      </c>
      <c r="L288" s="140"/>
      <c r="M288" s="144"/>
      <c r="N288" s="145"/>
      <c r="O288" s="145"/>
      <c r="P288" s="146">
        <f>SUM(P289:P291)</f>
        <v>16.96</v>
      </c>
      <c r="Q288" s="145"/>
      <c r="R288" s="146">
        <f>SUM(R289:R291)</f>
        <v>0</v>
      </c>
      <c r="S288" s="145"/>
      <c r="T288" s="147">
        <f>SUM(T289:T291)</f>
        <v>0</v>
      </c>
      <c r="AR288" s="141" t="s">
        <v>130</v>
      </c>
      <c r="AT288" s="148" t="s">
        <v>72</v>
      </c>
      <c r="AU288" s="148" t="s">
        <v>73</v>
      </c>
      <c r="AY288" s="141" t="s">
        <v>123</v>
      </c>
      <c r="BK288" s="149">
        <f>SUM(BK289:BK291)</f>
        <v>0</v>
      </c>
    </row>
    <row r="289" spans="1:65" s="2" customFormat="1" ht="33" customHeight="1" x14ac:dyDescent="0.2">
      <c r="A289" s="29"/>
      <c r="B289" s="152"/>
      <c r="C289" s="153" t="s">
        <v>449</v>
      </c>
      <c r="D289" s="153" t="s">
        <v>126</v>
      </c>
      <c r="E289" s="154" t="s">
        <v>450</v>
      </c>
      <c r="F289" s="155" t="s">
        <v>451</v>
      </c>
      <c r="G289" s="156" t="s">
        <v>452</v>
      </c>
      <c r="H289" s="157">
        <v>16</v>
      </c>
      <c r="I289" s="158"/>
      <c r="J289" s="158">
        <f>ROUND(I289*H289,2)</f>
        <v>0</v>
      </c>
      <c r="K289" s="159"/>
      <c r="L289" s="30"/>
      <c r="M289" s="160" t="s">
        <v>1</v>
      </c>
      <c r="N289" s="161" t="s">
        <v>39</v>
      </c>
      <c r="O289" s="162">
        <v>1.06</v>
      </c>
      <c r="P289" s="162">
        <f>O289*H289</f>
        <v>16.96</v>
      </c>
      <c r="Q289" s="162">
        <v>0</v>
      </c>
      <c r="R289" s="162">
        <f>Q289*H289</f>
        <v>0</v>
      </c>
      <c r="S289" s="162">
        <v>0</v>
      </c>
      <c r="T289" s="163">
        <f>S289*H289</f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4" t="s">
        <v>453</v>
      </c>
      <c r="AT289" s="164" t="s">
        <v>126</v>
      </c>
      <c r="AU289" s="164" t="s">
        <v>81</v>
      </c>
      <c r="AY289" s="17" t="s">
        <v>123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7" t="s">
        <v>131</v>
      </c>
      <c r="BK289" s="165">
        <f>ROUND(I289*H289,2)</f>
        <v>0</v>
      </c>
      <c r="BL289" s="17" t="s">
        <v>453</v>
      </c>
      <c r="BM289" s="164" t="s">
        <v>454</v>
      </c>
    </row>
    <row r="290" spans="1:65" s="13" customFormat="1" ht="20.399999999999999" x14ac:dyDescent="0.2">
      <c r="B290" s="166"/>
      <c r="D290" s="167" t="s">
        <v>133</v>
      </c>
      <c r="E290" s="168" t="s">
        <v>1</v>
      </c>
      <c r="F290" s="169" t="s">
        <v>455</v>
      </c>
      <c r="H290" s="168" t="s">
        <v>1</v>
      </c>
      <c r="L290" s="166"/>
      <c r="M290" s="170"/>
      <c r="N290" s="171"/>
      <c r="O290" s="171"/>
      <c r="P290" s="171"/>
      <c r="Q290" s="171"/>
      <c r="R290" s="171"/>
      <c r="S290" s="171"/>
      <c r="T290" s="172"/>
      <c r="AT290" s="168" t="s">
        <v>133</v>
      </c>
      <c r="AU290" s="168" t="s">
        <v>81</v>
      </c>
      <c r="AV290" s="13" t="s">
        <v>81</v>
      </c>
      <c r="AW290" s="13" t="s">
        <v>29</v>
      </c>
      <c r="AX290" s="13" t="s">
        <v>73</v>
      </c>
      <c r="AY290" s="168" t="s">
        <v>123</v>
      </c>
    </row>
    <row r="291" spans="1:65" s="14" customFormat="1" ht="10.199999999999999" x14ac:dyDescent="0.2">
      <c r="B291" s="173"/>
      <c r="D291" s="167" t="s">
        <v>133</v>
      </c>
      <c r="E291" s="174" t="s">
        <v>1</v>
      </c>
      <c r="F291" s="175" t="s">
        <v>206</v>
      </c>
      <c r="H291" s="176">
        <v>16</v>
      </c>
      <c r="L291" s="173"/>
      <c r="M291" s="197"/>
      <c r="N291" s="198"/>
      <c r="O291" s="198"/>
      <c r="P291" s="198"/>
      <c r="Q291" s="198"/>
      <c r="R291" s="198"/>
      <c r="S291" s="198"/>
      <c r="T291" s="199"/>
      <c r="AT291" s="174" t="s">
        <v>133</v>
      </c>
      <c r="AU291" s="174" t="s">
        <v>81</v>
      </c>
      <c r="AV291" s="14" t="s">
        <v>131</v>
      </c>
      <c r="AW291" s="14" t="s">
        <v>29</v>
      </c>
      <c r="AX291" s="14" t="s">
        <v>81</v>
      </c>
      <c r="AY291" s="174" t="s">
        <v>123</v>
      </c>
    </row>
    <row r="292" spans="1:65" s="2" customFormat="1" ht="6.9" customHeight="1" x14ac:dyDescent="0.2">
      <c r="A292" s="29"/>
      <c r="B292" s="45"/>
      <c r="C292" s="46"/>
      <c r="D292" s="46"/>
      <c r="E292" s="46"/>
      <c r="F292" s="46"/>
      <c r="G292" s="46"/>
      <c r="H292" s="46"/>
      <c r="I292" s="46"/>
      <c r="J292" s="46"/>
      <c r="K292" s="46"/>
      <c r="L292" s="30"/>
      <c r="M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</row>
  </sheetData>
  <autoFilter ref="C130:K291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1"/>
  <sheetViews>
    <sheetView showGridLines="0" tabSelected="1" topLeftCell="A119" workbookViewId="0">
      <selection activeCell="I129" sqref="I129:I220"/>
    </sheetView>
  </sheetViews>
  <sheetFormatPr defaultRowHeight="14.4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 x14ac:dyDescent="0.2">
      <c r="A1" s="91"/>
    </row>
    <row r="2" spans="1:46" s="1" customFormat="1" ht="36.9" customHeight="1" x14ac:dyDescent="0.2">
      <c r="L2" s="237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85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" customHeight="1" x14ac:dyDescent="0.2">
      <c r="B4" s="20"/>
      <c r="D4" s="21" t="s">
        <v>86</v>
      </c>
      <c r="L4" s="20"/>
      <c r="M4" s="92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6" t="s">
        <v>13</v>
      </c>
      <c r="L6" s="20"/>
    </row>
    <row r="7" spans="1:46" s="1" customFormat="1" ht="16.5" customHeight="1" x14ac:dyDescent="0.2">
      <c r="B7" s="20"/>
      <c r="E7" s="238" t="str">
        <f>'Rekapitulácia stavby'!K6</f>
        <v>Skladová hala</v>
      </c>
      <c r="F7" s="239"/>
      <c r="G7" s="239"/>
      <c r="H7" s="239"/>
      <c r="L7" s="20"/>
    </row>
    <row r="8" spans="1:46" s="2" customFormat="1" ht="12" customHeight="1" x14ac:dyDescent="0.2">
      <c r="A8" s="29"/>
      <c r="B8" s="30"/>
      <c r="C8" s="29"/>
      <c r="D8" s="26" t="s">
        <v>87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8" t="s">
        <v>456</v>
      </c>
      <c r="F9" s="240"/>
      <c r="G9" s="240"/>
      <c r="H9" s="240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17</v>
      </c>
      <c r="E12" s="29"/>
      <c r="F12" s="24" t="s">
        <v>18</v>
      </c>
      <c r="G12" s="29"/>
      <c r="H12" s="29"/>
      <c r="I12" s="26" t="s">
        <v>19</v>
      </c>
      <c r="J12" s="53"/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21</v>
      </c>
      <c r="E14" s="29"/>
      <c r="F14" s="29"/>
      <c r="G14" s="29"/>
      <c r="H14" s="29"/>
      <c r="I14" s="26" t="s">
        <v>22</v>
      </c>
      <c r="J14" s="24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">
        <v>23</v>
      </c>
      <c r="F15" s="29"/>
      <c r="G15" s="29"/>
      <c r="H15" s="29"/>
      <c r="I15" s="26" t="s">
        <v>24</v>
      </c>
      <c r="J15" s="24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22</v>
      </c>
      <c r="J17" s="24" t="str">
        <f>'Rekapitulácia stavby'!AN13</f>
        <v/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04" t="str">
        <f>'Rekapitulácia stavby'!E14</f>
        <v xml:space="preserve"> </v>
      </c>
      <c r="F18" s="204"/>
      <c r="G18" s="204"/>
      <c r="H18" s="204"/>
      <c r="I18" s="26" t="s">
        <v>24</v>
      </c>
      <c r="J18" s="24" t="str">
        <f>'Rekapitulácia stavby'!AN14</f>
        <v/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27</v>
      </c>
      <c r="E20" s="29"/>
      <c r="F20" s="29"/>
      <c r="G20" s="29"/>
      <c r="H20" s="29"/>
      <c r="I20" s="26" t="s">
        <v>22</v>
      </c>
      <c r="J20" s="24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">
        <v>28</v>
      </c>
      <c r="F21" s="29"/>
      <c r="G21" s="29"/>
      <c r="H21" s="29"/>
      <c r="I21" s="26" t="s">
        <v>24</v>
      </c>
      <c r="J21" s="24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30</v>
      </c>
      <c r="E23" s="29"/>
      <c r="F23" s="29"/>
      <c r="G23" s="29"/>
      <c r="H23" s="29"/>
      <c r="I23" s="26" t="s">
        <v>22</v>
      </c>
      <c r="J23" s="24" t="s">
        <v>1</v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/>
      <c r="F24" s="29"/>
      <c r="G24" s="29"/>
      <c r="H24" s="29"/>
      <c r="I24" s="26" t="s">
        <v>24</v>
      </c>
      <c r="J24" s="24" t="s">
        <v>1</v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32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3"/>
      <c r="B27" s="94"/>
      <c r="C27" s="93"/>
      <c r="D27" s="93"/>
      <c r="E27" s="207" t="s">
        <v>1</v>
      </c>
      <c r="F27" s="207"/>
      <c r="G27" s="207"/>
      <c r="H27" s="20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40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" customHeight="1" x14ac:dyDescent="0.2">
      <c r="A30" s="29"/>
      <c r="B30" s="30"/>
      <c r="C30" s="29"/>
      <c r="D30" s="24" t="s">
        <v>89</v>
      </c>
      <c r="E30" s="29"/>
      <c r="F30" s="29"/>
      <c r="G30" s="29"/>
      <c r="H30" s="29"/>
      <c r="I30" s="29"/>
      <c r="J30" s="98">
        <f>J96</f>
        <v>0</v>
      </c>
      <c r="K30" s="29"/>
      <c r="L30" s="40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" customHeight="1" x14ac:dyDescent="0.2">
      <c r="A31" s="29"/>
      <c r="B31" s="30"/>
      <c r="C31" s="29"/>
      <c r="D31" s="99" t="s">
        <v>90</v>
      </c>
      <c r="E31" s="29"/>
      <c r="F31" s="29"/>
      <c r="G31" s="29"/>
      <c r="H31" s="29"/>
      <c r="I31" s="29"/>
      <c r="J31" s="98">
        <f>J105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 x14ac:dyDescent="0.2">
      <c r="A32" s="29"/>
      <c r="B32" s="30"/>
      <c r="C32" s="29"/>
      <c r="D32" s="100" t="s">
        <v>33</v>
      </c>
      <c r="E32" s="29"/>
      <c r="F32" s="29"/>
      <c r="G32" s="29"/>
      <c r="H32" s="29"/>
      <c r="I32" s="29"/>
      <c r="J32" s="69">
        <f>ROUND(J30 + J31, 2)</f>
        <v>0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" customHeight="1" x14ac:dyDescent="0.2">
      <c r="A33" s="29"/>
      <c r="B33" s="30"/>
      <c r="C33" s="29"/>
      <c r="D33" s="64"/>
      <c r="E33" s="64"/>
      <c r="F33" s="64"/>
      <c r="G33" s="64"/>
      <c r="H33" s="64"/>
      <c r="I33" s="64"/>
      <c r="J33" s="64"/>
      <c r="K33" s="64"/>
      <c r="L33" s="4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29"/>
      <c r="F34" s="33" t="s">
        <v>35</v>
      </c>
      <c r="G34" s="29"/>
      <c r="H34" s="29"/>
      <c r="I34" s="33" t="s">
        <v>34</v>
      </c>
      <c r="J34" s="33" t="s">
        <v>36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customHeight="1" x14ac:dyDescent="0.2">
      <c r="A35" s="29"/>
      <c r="B35" s="30"/>
      <c r="C35" s="29"/>
      <c r="D35" s="101" t="s">
        <v>37</v>
      </c>
      <c r="E35" s="35" t="s">
        <v>38</v>
      </c>
      <c r="F35" s="102">
        <f>ROUND((SUM(BE105:BE106) + SUM(BE126:BE220)),  2)</f>
        <v>0</v>
      </c>
      <c r="G35" s="97"/>
      <c r="H35" s="97"/>
      <c r="I35" s="103">
        <v>0.2</v>
      </c>
      <c r="J35" s="102">
        <f>ROUND(((SUM(BE105:BE106) + SUM(BE126:BE220))*I35),  2)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customHeight="1" x14ac:dyDescent="0.2">
      <c r="A36" s="29"/>
      <c r="B36" s="30"/>
      <c r="C36" s="29"/>
      <c r="D36" s="29"/>
      <c r="E36" s="35" t="s">
        <v>39</v>
      </c>
      <c r="F36" s="104">
        <f>ROUND((SUM(BF105:BF106) + SUM(BF126:BF220)),  2)</f>
        <v>0</v>
      </c>
      <c r="G36" s="29"/>
      <c r="H36" s="29"/>
      <c r="I36" s="105">
        <v>0.2</v>
      </c>
      <c r="J36" s="104">
        <f>ROUND(((SUM(BF105:BF106) + SUM(BF126:BF220))*I36),  2)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26" t="s">
        <v>40</v>
      </c>
      <c r="F37" s="104">
        <f>ROUND((SUM(BG105:BG106) + SUM(BG126:BG220)),  2)</f>
        <v>0</v>
      </c>
      <c r="G37" s="29"/>
      <c r="H37" s="29"/>
      <c r="I37" s="105">
        <v>0.2</v>
      </c>
      <c r="J37" s="104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" hidden="1" customHeight="1" x14ac:dyDescent="0.2">
      <c r="A38" s="29"/>
      <c r="B38" s="30"/>
      <c r="C38" s="29"/>
      <c r="D38" s="29"/>
      <c r="E38" s="26" t="s">
        <v>41</v>
      </c>
      <c r="F38" s="104">
        <f>ROUND((SUM(BH105:BH106) + SUM(BH126:BH220)),  2)</f>
        <v>0</v>
      </c>
      <c r="G38" s="29"/>
      <c r="H38" s="29"/>
      <c r="I38" s="105">
        <v>0.2</v>
      </c>
      <c r="J38" s="104">
        <f>0</f>
        <v>0</v>
      </c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" hidden="1" customHeight="1" x14ac:dyDescent="0.2">
      <c r="A39" s="29"/>
      <c r="B39" s="30"/>
      <c r="C39" s="29"/>
      <c r="D39" s="29"/>
      <c r="E39" s="35" t="s">
        <v>42</v>
      </c>
      <c r="F39" s="102">
        <f>ROUND((SUM(BI105:BI106) + SUM(BI126:BI220)),  2)</f>
        <v>0</v>
      </c>
      <c r="G39" s="97"/>
      <c r="H39" s="97"/>
      <c r="I39" s="103">
        <v>0</v>
      </c>
      <c r="J39" s="102">
        <f>0</f>
        <v>0</v>
      </c>
      <c r="K39" s="29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 x14ac:dyDescent="0.2">
      <c r="A41" s="29"/>
      <c r="B41" s="30"/>
      <c r="C41" s="106"/>
      <c r="D41" s="107" t="s">
        <v>43</v>
      </c>
      <c r="E41" s="58"/>
      <c r="F41" s="58"/>
      <c r="G41" s="108" t="s">
        <v>44</v>
      </c>
      <c r="H41" s="109" t="s">
        <v>45</v>
      </c>
      <c r="I41" s="58"/>
      <c r="J41" s="110">
        <f>SUM(J32:J39)</f>
        <v>0</v>
      </c>
      <c r="K41" s="111"/>
      <c r="L41" s="40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0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0.199999999999999" x14ac:dyDescent="0.2">
      <c r="B51" s="20"/>
      <c r="L51" s="20"/>
    </row>
    <row r="52" spans="1:31" ht="10.199999999999999" x14ac:dyDescent="0.2">
      <c r="B52" s="20"/>
      <c r="L52" s="20"/>
    </row>
    <row r="53" spans="1:31" ht="10.199999999999999" x14ac:dyDescent="0.2">
      <c r="B53" s="20"/>
      <c r="L53" s="20"/>
    </row>
    <row r="54" spans="1:31" ht="10.199999999999999" x14ac:dyDescent="0.2">
      <c r="B54" s="20"/>
      <c r="L54" s="20"/>
    </row>
    <row r="55" spans="1:31" ht="10.199999999999999" x14ac:dyDescent="0.2">
      <c r="B55" s="20"/>
      <c r="L55" s="20"/>
    </row>
    <row r="56" spans="1:31" ht="10.199999999999999" x14ac:dyDescent="0.2">
      <c r="B56" s="20"/>
      <c r="L56" s="20"/>
    </row>
    <row r="57" spans="1:31" ht="10.199999999999999" x14ac:dyDescent="0.2">
      <c r="B57" s="20"/>
      <c r="L57" s="20"/>
    </row>
    <row r="58" spans="1:31" ht="10.199999999999999" x14ac:dyDescent="0.2">
      <c r="B58" s="20"/>
      <c r="L58" s="20"/>
    </row>
    <row r="59" spans="1:31" ht="10.199999999999999" x14ac:dyDescent="0.2">
      <c r="B59" s="20"/>
      <c r="L59" s="20"/>
    </row>
    <row r="60" spans="1:31" ht="10.199999999999999" x14ac:dyDescent="0.2">
      <c r="B60" s="20"/>
      <c r="L60" s="20"/>
    </row>
    <row r="61" spans="1:31" s="2" customFormat="1" ht="13.2" x14ac:dyDescent="0.2">
      <c r="A61" s="29"/>
      <c r="B61" s="30"/>
      <c r="C61" s="29"/>
      <c r="D61" s="43" t="s">
        <v>48</v>
      </c>
      <c r="E61" s="32"/>
      <c r="F61" s="112" t="s">
        <v>49</v>
      </c>
      <c r="G61" s="43" t="s">
        <v>48</v>
      </c>
      <c r="H61" s="32"/>
      <c r="I61" s="32"/>
      <c r="J61" s="113" t="s">
        <v>49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 x14ac:dyDescent="0.2">
      <c r="B62" s="20"/>
      <c r="L62" s="20"/>
    </row>
    <row r="63" spans="1:31" ht="10.199999999999999" x14ac:dyDescent="0.2">
      <c r="B63" s="20"/>
      <c r="L63" s="20"/>
    </row>
    <row r="64" spans="1:31" ht="10.199999999999999" x14ac:dyDescent="0.2">
      <c r="B64" s="20"/>
      <c r="L64" s="20"/>
    </row>
    <row r="65" spans="1:31" s="2" customFormat="1" ht="13.2" x14ac:dyDescent="0.2">
      <c r="A65" s="29"/>
      <c r="B65" s="30"/>
      <c r="C65" s="29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 x14ac:dyDescent="0.2">
      <c r="B66" s="20"/>
      <c r="L66" s="20"/>
    </row>
    <row r="67" spans="1:31" ht="10.199999999999999" x14ac:dyDescent="0.2">
      <c r="B67" s="20"/>
      <c r="L67" s="20"/>
    </row>
    <row r="68" spans="1:31" ht="10.199999999999999" x14ac:dyDescent="0.2">
      <c r="B68" s="20"/>
      <c r="L68" s="20"/>
    </row>
    <row r="69" spans="1:31" ht="10.199999999999999" x14ac:dyDescent="0.2">
      <c r="B69" s="20"/>
      <c r="L69" s="20"/>
    </row>
    <row r="70" spans="1:31" ht="10.199999999999999" x14ac:dyDescent="0.2">
      <c r="B70" s="20"/>
      <c r="L70" s="20"/>
    </row>
    <row r="71" spans="1:31" ht="10.199999999999999" x14ac:dyDescent="0.2">
      <c r="B71" s="20"/>
      <c r="L71" s="20"/>
    </row>
    <row r="72" spans="1:31" ht="10.199999999999999" x14ac:dyDescent="0.2">
      <c r="B72" s="20"/>
      <c r="L72" s="20"/>
    </row>
    <row r="73" spans="1:31" ht="10.199999999999999" x14ac:dyDescent="0.2">
      <c r="B73" s="20"/>
      <c r="L73" s="20"/>
    </row>
    <row r="74" spans="1:31" ht="10.199999999999999" x14ac:dyDescent="0.2">
      <c r="B74" s="20"/>
      <c r="L74" s="20"/>
    </row>
    <row r="75" spans="1:31" ht="10.199999999999999" x14ac:dyDescent="0.2">
      <c r="B75" s="20"/>
      <c r="L75" s="20"/>
    </row>
    <row r="76" spans="1:31" s="2" customFormat="1" ht="13.2" x14ac:dyDescent="0.2">
      <c r="A76" s="29"/>
      <c r="B76" s="30"/>
      <c r="C76" s="29"/>
      <c r="D76" s="43" t="s">
        <v>48</v>
      </c>
      <c r="E76" s="32"/>
      <c r="F76" s="112" t="s">
        <v>49</v>
      </c>
      <c r="G76" s="43" t="s">
        <v>48</v>
      </c>
      <c r="H76" s="32"/>
      <c r="I76" s="32"/>
      <c r="J76" s="113" t="s">
        <v>49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 x14ac:dyDescent="0.2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 x14ac:dyDescent="0.2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 x14ac:dyDescent="0.2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 x14ac:dyDescent="0.2">
      <c r="A85" s="29"/>
      <c r="B85" s="30"/>
      <c r="C85" s="29"/>
      <c r="D85" s="29"/>
      <c r="E85" s="238" t="str">
        <f>E7</f>
        <v>Skladová hala</v>
      </c>
      <c r="F85" s="239"/>
      <c r="G85" s="239"/>
      <c r="H85" s="239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 x14ac:dyDescent="0.2">
      <c r="A86" s="29"/>
      <c r="B86" s="30"/>
      <c r="C86" s="26" t="s">
        <v>87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 x14ac:dyDescent="0.2">
      <c r="A87" s="29"/>
      <c r="B87" s="30"/>
      <c r="C87" s="29"/>
      <c r="D87" s="29"/>
      <c r="E87" s="218" t="str">
        <f>E9</f>
        <v>02 - Elektroinštalácie</v>
      </c>
      <c r="F87" s="240"/>
      <c r="G87" s="240"/>
      <c r="H87" s="240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 x14ac:dyDescent="0.2">
      <c r="A89" s="29"/>
      <c r="B89" s="30"/>
      <c r="C89" s="26" t="s">
        <v>17</v>
      </c>
      <c r="D89" s="29"/>
      <c r="E89" s="29"/>
      <c r="F89" s="24" t="str">
        <f>F12</f>
        <v>Popudinské Močidľany</v>
      </c>
      <c r="G89" s="29"/>
      <c r="H89" s="29"/>
      <c r="I89" s="26" t="s">
        <v>19</v>
      </c>
      <c r="J89" s="53" t="str">
        <f>IF(J12="","",J12)</f>
        <v/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65" hidden="1" customHeight="1" x14ac:dyDescent="0.2">
      <c r="A91" s="29"/>
      <c r="B91" s="30"/>
      <c r="C91" s="26" t="s">
        <v>21</v>
      </c>
      <c r="D91" s="29"/>
      <c r="E91" s="29"/>
      <c r="F91" s="24" t="str">
        <f>E15</f>
        <v xml:space="preserve">Gergel s.r.o., Prietržka </v>
      </c>
      <c r="G91" s="29"/>
      <c r="H91" s="29"/>
      <c r="I91" s="26" t="s">
        <v>27</v>
      </c>
      <c r="J91" s="27" t="str">
        <f>E21</f>
        <v>ATELIÉR BUDO s.r.o., Trnovec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hidden="1" customHeight="1" x14ac:dyDescent="0.2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30</v>
      </c>
      <c r="J92" s="27">
        <f>E24</f>
        <v>0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 x14ac:dyDescent="0.2">
      <c r="A94" s="29"/>
      <c r="B94" s="30"/>
      <c r="C94" s="114" t="s">
        <v>92</v>
      </c>
      <c r="D94" s="106"/>
      <c r="E94" s="106"/>
      <c r="F94" s="106"/>
      <c r="G94" s="106"/>
      <c r="H94" s="106"/>
      <c r="I94" s="106"/>
      <c r="J94" s="115" t="s">
        <v>93</v>
      </c>
      <c r="K94" s="106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 x14ac:dyDescent="0.2">
      <c r="A96" s="29"/>
      <c r="B96" s="30"/>
      <c r="C96" s="116" t="s">
        <v>94</v>
      </c>
      <c r="D96" s="29"/>
      <c r="E96" s="29"/>
      <c r="F96" s="29"/>
      <c r="G96" s="29"/>
      <c r="H96" s="29"/>
      <c r="I96" s="29"/>
      <c r="J96" s="69">
        <f>J126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" hidden="1" customHeight="1" x14ac:dyDescent="0.2">
      <c r="B97" s="117"/>
      <c r="D97" s="118" t="s">
        <v>457</v>
      </c>
      <c r="E97" s="119"/>
      <c r="F97" s="119"/>
      <c r="G97" s="119"/>
      <c r="H97" s="119"/>
      <c r="I97" s="119"/>
      <c r="J97" s="120">
        <f>J127</f>
        <v>0</v>
      </c>
      <c r="L97" s="117"/>
    </row>
    <row r="98" spans="1:31" s="10" customFormat="1" ht="19.95" hidden="1" customHeight="1" x14ac:dyDescent="0.2">
      <c r="B98" s="121"/>
      <c r="D98" s="122" t="s">
        <v>458</v>
      </c>
      <c r="E98" s="123"/>
      <c r="F98" s="123"/>
      <c r="G98" s="123"/>
      <c r="H98" s="123"/>
      <c r="I98" s="123"/>
      <c r="J98" s="124">
        <f>J128</f>
        <v>0</v>
      </c>
      <c r="L98" s="121"/>
    </row>
    <row r="99" spans="1:31" s="10" customFormat="1" ht="19.95" hidden="1" customHeight="1" x14ac:dyDescent="0.2">
      <c r="B99" s="121"/>
      <c r="D99" s="122" t="s">
        <v>459</v>
      </c>
      <c r="E99" s="123"/>
      <c r="F99" s="123"/>
      <c r="G99" s="123"/>
      <c r="H99" s="123"/>
      <c r="I99" s="123"/>
      <c r="J99" s="124">
        <f>J206</f>
        <v>0</v>
      </c>
      <c r="L99" s="121"/>
    </row>
    <row r="100" spans="1:31" s="10" customFormat="1" ht="19.95" hidden="1" customHeight="1" x14ac:dyDescent="0.2">
      <c r="B100" s="121"/>
      <c r="D100" s="122" t="s">
        <v>460</v>
      </c>
      <c r="E100" s="123"/>
      <c r="F100" s="123"/>
      <c r="G100" s="123"/>
      <c r="H100" s="123"/>
      <c r="I100" s="123"/>
      <c r="J100" s="124">
        <f>J211</f>
        <v>0</v>
      </c>
      <c r="L100" s="121"/>
    </row>
    <row r="101" spans="1:31" s="10" customFormat="1" ht="19.95" hidden="1" customHeight="1" x14ac:dyDescent="0.2">
      <c r="B101" s="121"/>
      <c r="D101" s="122" t="s">
        <v>461</v>
      </c>
      <c r="E101" s="123"/>
      <c r="F101" s="123"/>
      <c r="G101" s="123"/>
      <c r="H101" s="123"/>
      <c r="I101" s="123"/>
      <c r="J101" s="124">
        <f>J217</f>
        <v>0</v>
      </c>
      <c r="L101" s="121"/>
    </row>
    <row r="102" spans="1:31" s="9" customFormat="1" ht="24.9" hidden="1" customHeight="1" x14ac:dyDescent="0.2">
      <c r="B102" s="117"/>
      <c r="D102" s="118" t="s">
        <v>462</v>
      </c>
      <c r="E102" s="119"/>
      <c r="F102" s="119"/>
      <c r="G102" s="119"/>
      <c r="H102" s="119"/>
      <c r="I102" s="119"/>
      <c r="J102" s="120">
        <f>J219</f>
        <v>0</v>
      </c>
      <c r="L102" s="117"/>
    </row>
    <row r="103" spans="1:31" s="2" customFormat="1" ht="21.75" hidden="1" customHeight="1" x14ac:dyDescent="0.2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0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hidden="1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9.25" hidden="1" customHeight="1" x14ac:dyDescent="0.2">
      <c r="A105" s="29"/>
      <c r="B105" s="30"/>
      <c r="C105" s="116" t="s">
        <v>107</v>
      </c>
      <c r="D105" s="29"/>
      <c r="E105" s="29"/>
      <c r="F105" s="29"/>
      <c r="G105" s="29"/>
      <c r="H105" s="29"/>
      <c r="I105" s="29"/>
      <c r="J105" s="125">
        <v>0</v>
      </c>
      <c r="K105" s="29"/>
      <c r="L105" s="40"/>
      <c r="N105" s="126" t="s">
        <v>37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8" hidden="1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0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9.25" hidden="1" customHeight="1" x14ac:dyDescent="0.2">
      <c r="A107" s="29"/>
      <c r="B107" s="30"/>
      <c r="C107" s="127" t="s">
        <v>108</v>
      </c>
      <c r="D107" s="106"/>
      <c r="E107" s="106"/>
      <c r="F107" s="106"/>
      <c r="G107" s="106"/>
      <c r="H107" s="106"/>
      <c r="I107" s="106"/>
      <c r="J107" s="128">
        <f>ROUND(J96+J105,2)</f>
        <v>0</v>
      </c>
      <c r="K107" s="106"/>
      <c r="L107" s="40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" hidden="1" customHeight="1" x14ac:dyDescent="0.2">
      <c r="A108" s="29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t="10.199999999999999" hidden="1" x14ac:dyDescent="0.2"/>
    <row r="110" spans="1:31" ht="10.199999999999999" hidden="1" x14ac:dyDescent="0.2"/>
    <row r="111" spans="1:31" ht="10.199999999999999" hidden="1" x14ac:dyDescent="0.2"/>
    <row r="112" spans="1:31" s="2" customFormat="1" ht="6.9" customHeight="1" x14ac:dyDescent="0.2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" customHeight="1" x14ac:dyDescent="0.2">
      <c r="A113" s="29"/>
      <c r="B113" s="30"/>
      <c r="C113" s="21" t="s">
        <v>109</v>
      </c>
      <c r="D113" s="29"/>
      <c r="E113" s="29"/>
      <c r="F113" s="29"/>
      <c r="G113" s="29"/>
      <c r="H113" s="29"/>
      <c r="I113" s="29"/>
      <c r="J113" s="29"/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 x14ac:dyDescent="0.2">
      <c r="A115" s="29"/>
      <c r="B115" s="30"/>
      <c r="C115" s="26" t="s">
        <v>13</v>
      </c>
      <c r="D115" s="29"/>
      <c r="E115" s="29"/>
      <c r="F115" s="29"/>
      <c r="G115" s="29"/>
      <c r="H115" s="29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 x14ac:dyDescent="0.2">
      <c r="A116" s="29"/>
      <c r="B116" s="30"/>
      <c r="C116" s="29"/>
      <c r="D116" s="29"/>
      <c r="E116" s="238" t="str">
        <f>E7</f>
        <v>Skladová hala</v>
      </c>
      <c r="F116" s="239"/>
      <c r="G116" s="239"/>
      <c r="H116" s="23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 x14ac:dyDescent="0.2">
      <c r="A117" s="29"/>
      <c r="B117" s="30"/>
      <c r="C117" s="26" t="s">
        <v>87</v>
      </c>
      <c r="D117" s="29"/>
      <c r="E117" s="29"/>
      <c r="F117" s="29"/>
      <c r="G117" s="29"/>
      <c r="H117" s="29"/>
      <c r="I117" s="29"/>
      <c r="J117" s="29"/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 x14ac:dyDescent="0.2">
      <c r="A118" s="29"/>
      <c r="B118" s="30"/>
      <c r="C118" s="29"/>
      <c r="D118" s="29"/>
      <c r="E118" s="218" t="str">
        <f>E9</f>
        <v>02 - Elektroinštalácie</v>
      </c>
      <c r="F118" s="240"/>
      <c r="G118" s="240"/>
      <c r="H118" s="240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 x14ac:dyDescent="0.2">
      <c r="A120" s="29"/>
      <c r="B120" s="30"/>
      <c r="C120" s="26" t="s">
        <v>17</v>
      </c>
      <c r="D120" s="29"/>
      <c r="E120" s="29"/>
      <c r="F120" s="24" t="str">
        <f>F12</f>
        <v>Popudinské Močidľany</v>
      </c>
      <c r="G120" s="29"/>
      <c r="H120" s="29"/>
      <c r="I120" s="26" t="s">
        <v>19</v>
      </c>
      <c r="J120" s="53" t="str">
        <f>IF(J12="","",J12)</f>
        <v/>
      </c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25.65" customHeight="1" x14ac:dyDescent="0.2">
      <c r="A122" s="29"/>
      <c r="B122" s="30"/>
      <c r="C122" s="26" t="s">
        <v>21</v>
      </c>
      <c r="D122" s="29"/>
      <c r="E122" s="29"/>
      <c r="F122" s="24" t="str">
        <f>E15</f>
        <v xml:space="preserve">Gergel s.r.o., Prietržka </v>
      </c>
      <c r="G122" s="29"/>
      <c r="H122" s="29"/>
      <c r="I122" s="26" t="s">
        <v>27</v>
      </c>
      <c r="J122" s="27" t="str">
        <f>E21</f>
        <v>ATELIÉR BUDO s.r.o., Trnovec</v>
      </c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65" customHeight="1" x14ac:dyDescent="0.2">
      <c r="A123" s="29"/>
      <c r="B123" s="30"/>
      <c r="C123" s="26" t="s">
        <v>25</v>
      </c>
      <c r="D123" s="29"/>
      <c r="E123" s="29"/>
      <c r="F123" s="24" t="str">
        <f>IF(E18="","",E18)</f>
        <v xml:space="preserve"> </v>
      </c>
      <c r="G123" s="29"/>
      <c r="H123" s="29"/>
      <c r="I123" s="26" t="s">
        <v>30</v>
      </c>
      <c r="J123" s="27">
        <f>E24</f>
        <v>0</v>
      </c>
      <c r="K123" s="29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 x14ac:dyDescent="0.2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 x14ac:dyDescent="0.2">
      <c r="A125" s="129"/>
      <c r="B125" s="130"/>
      <c r="C125" s="131" t="s">
        <v>110</v>
      </c>
      <c r="D125" s="132" t="s">
        <v>58</v>
      </c>
      <c r="E125" s="132" t="s">
        <v>54</v>
      </c>
      <c r="F125" s="132" t="s">
        <v>55</v>
      </c>
      <c r="G125" s="132" t="s">
        <v>111</v>
      </c>
      <c r="H125" s="132" t="s">
        <v>112</v>
      </c>
      <c r="I125" s="132" t="s">
        <v>113</v>
      </c>
      <c r="J125" s="133" t="s">
        <v>93</v>
      </c>
      <c r="K125" s="134" t="s">
        <v>114</v>
      </c>
      <c r="L125" s="135"/>
      <c r="M125" s="60" t="s">
        <v>1</v>
      </c>
      <c r="N125" s="61" t="s">
        <v>37</v>
      </c>
      <c r="O125" s="61" t="s">
        <v>115</v>
      </c>
      <c r="P125" s="61" t="s">
        <v>116</v>
      </c>
      <c r="Q125" s="61" t="s">
        <v>117</v>
      </c>
      <c r="R125" s="61" t="s">
        <v>118</v>
      </c>
      <c r="S125" s="61" t="s">
        <v>119</v>
      </c>
      <c r="T125" s="62" t="s">
        <v>120</v>
      </c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</row>
    <row r="126" spans="1:63" s="2" customFormat="1" ht="22.8" customHeight="1" x14ac:dyDescent="0.3">
      <c r="A126" s="29"/>
      <c r="B126" s="30"/>
      <c r="C126" s="67" t="s">
        <v>89</v>
      </c>
      <c r="D126" s="29"/>
      <c r="E126" s="29"/>
      <c r="F126" s="29"/>
      <c r="G126" s="29"/>
      <c r="H126" s="29"/>
      <c r="I126" s="29"/>
      <c r="J126" s="136">
        <f>BK126</f>
        <v>0</v>
      </c>
      <c r="K126" s="29"/>
      <c r="L126" s="30"/>
      <c r="M126" s="63"/>
      <c r="N126" s="54"/>
      <c r="O126" s="64"/>
      <c r="P126" s="137">
        <f>P127+P219</f>
        <v>201.22825000000003</v>
      </c>
      <c r="Q126" s="64"/>
      <c r="R126" s="137">
        <f>R127+R219</f>
        <v>0.77455378000000019</v>
      </c>
      <c r="S126" s="64"/>
      <c r="T126" s="138">
        <f>T127+T219</f>
        <v>1.5680000000000003E-2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7" t="s">
        <v>72</v>
      </c>
      <c r="AU126" s="17" t="s">
        <v>95</v>
      </c>
      <c r="BK126" s="139">
        <f>BK127+BK219</f>
        <v>0</v>
      </c>
    </row>
    <row r="127" spans="1:63" s="12" customFormat="1" ht="25.95" customHeight="1" x14ac:dyDescent="0.25">
      <c r="B127" s="140"/>
      <c r="D127" s="141" t="s">
        <v>72</v>
      </c>
      <c r="E127" s="142" t="s">
        <v>303</v>
      </c>
      <c r="F127" s="142" t="s">
        <v>463</v>
      </c>
      <c r="J127" s="143">
        <f>BK127</f>
        <v>0</v>
      </c>
      <c r="L127" s="140"/>
      <c r="M127" s="144"/>
      <c r="N127" s="145"/>
      <c r="O127" s="145"/>
      <c r="P127" s="146">
        <f>P128+P206+P211+P217</f>
        <v>201.22825000000003</v>
      </c>
      <c r="Q127" s="145"/>
      <c r="R127" s="146">
        <f>R128+R206+R211+R217</f>
        <v>0.77455378000000019</v>
      </c>
      <c r="S127" s="145"/>
      <c r="T127" s="147">
        <f>T128+T206+T211+T217</f>
        <v>1.5680000000000003E-2</v>
      </c>
      <c r="AR127" s="141" t="s">
        <v>124</v>
      </c>
      <c r="AT127" s="148" t="s">
        <v>72</v>
      </c>
      <c r="AU127" s="148" t="s">
        <v>73</v>
      </c>
      <c r="AY127" s="141" t="s">
        <v>123</v>
      </c>
      <c r="BK127" s="149">
        <f>BK128+BK206+BK211+BK217</f>
        <v>0</v>
      </c>
    </row>
    <row r="128" spans="1:63" s="12" customFormat="1" ht="22.8" customHeight="1" x14ac:dyDescent="0.25">
      <c r="B128" s="140"/>
      <c r="D128" s="141" t="s">
        <v>72</v>
      </c>
      <c r="E128" s="150" t="s">
        <v>464</v>
      </c>
      <c r="F128" s="150" t="s">
        <v>465</v>
      </c>
      <c r="J128" s="151">
        <f>BK128</f>
        <v>0</v>
      </c>
      <c r="L128" s="140"/>
      <c r="M128" s="144"/>
      <c r="N128" s="145"/>
      <c r="O128" s="145"/>
      <c r="P128" s="146">
        <f>SUM(P129:P205)</f>
        <v>143.71600000000004</v>
      </c>
      <c r="Q128" s="145"/>
      <c r="R128" s="146">
        <f>SUM(R129:R205)</f>
        <v>0.72875378000000024</v>
      </c>
      <c r="S128" s="145"/>
      <c r="T128" s="147">
        <f>SUM(T129:T205)</f>
        <v>1.5680000000000003E-2</v>
      </c>
      <c r="AR128" s="141" t="s">
        <v>124</v>
      </c>
      <c r="AT128" s="148" t="s">
        <v>72</v>
      </c>
      <c r="AU128" s="148" t="s">
        <v>81</v>
      </c>
      <c r="AY128" s="141" t="s">
        <v>123</v>
      </c>
      <c r="BK128" s="149">
        <f>SUM(BK129:BK205)</f>
        <v>0</v>
      </c>
    </row>
    <row r="129" spans="1:65" s="2" customFormat="1" ht="24.15" customHeight="1" x14ac:dyDescent="0.2">
      <c r="A129" s="29"/>
      <c r="B129" s="152"/>
      <c r="C129" s="153" t="s">
        <v>81</v>
      </c>
      <c r="D129" s="153" t="s">
        <v>126</v>
      </c>
      <c r="E129" s="154" t="s">
        <v>466</v>
      </c>
      <c r="F129" s="155" t="s">
        <v>467</v>
      </c>
      <c r="G129" s="156" t="s">
        <v>327</v>
      </c>
      <c r="H129" s="157">
        <v>20</v>
      </c>
      <c r="I129" s="158"/>
      <c r="J129" s="158">
        <f t="shared" ref="J129:J172" si="0">ROUND(I129*H129,2)</f>
        <v>0</v>
      </c>
      <c r="K129" s="159"/>
      <c r="L129" s="30"/>
      <c r="M129" s="160" t="s">
        <v>1</v>
      </c>
      <c r="N129" s="161" t="s">
        <v>39</v>
      </c>
      <c r="O129" s="162">
        <v>0.59199999999999997</v>
      </c>
      <c r="P129" s="162">
        <f t="shared" ref="P129:P172" si="1">O129*H129</f>
        <v>11.84</v>
      </c>
      <c r="Q129" s="162">
        <v>0</v>
      </c>
      <c r="R129" s="162">
        <f t="shared" ref="R129:R172" si="2">Q129*H129</f>
        <v>0</v>
      </c>
      <c r="S129" s="162">
        <v>0</v>
      </c>
      <c r="T129" s="163">
        <f t="shared" ref="T129:T172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4" t="s">
        <v>438</v>
      </c>
      <c r="AT129" s="164" t="s">
        <v>126</v>
      </c>
      <c r="AU129" s="164" t="s">
        <v>131</v>
      </c>
      <c r="AY129" s="17" t="s">
        <v>123</v>
      </c>
      <c r="BE129" s="165">
        <f t="shared" ref="BE129:BE172" si="4">IF(N129="základná",J129,0)</f>
        <v>0</v>
      </c>
      <c r="BF129" s="165">
        <f t="shared" ref="BF129:BF172" si="5">IF(N129="znížená",J129,0)</f>
        <v>0</v>
      </c>
      <c r="BG129" s="165">
        <f t="shared" ref="BG129:BG172" si="6">IF(N129="zákl. prenesená",J129,0)</f>
        <v>0</v>
      </c>
      <c r="BH129" s="165">
        <f t="shared" ref="BH129:BH172" si="7">IF(N129="zníž. prenesená",J129,0)</f>
        <v>0</v>
      </c>
      <c r="BI129" s="165">
        <f t="shared" ref="BI129:BI172" si="8">IF(N129="nulová",J129,0)</f>
        <v>0</v>
      </c>
      <c r="BJ129" s="17" t="s">
        <v>131</v>
      </c>
      <c r="BK129" s="165">
        <f t="shared" ref="BK129:BK172" si="9">ROUND(I129*H129,2)</f>
        <v>0</v>
      </c>
      <c r="BL129" s="17" t="s">
        <v>438</v>
      </c>
      <c r="BM129" s="164" t="s">
        <v>468</v>
      </c>
    </row>
    <row r="130" spans="1:65" s="2" customFormat="1" ht="16.5" customHeight="1" x14ac:dyDescent="0.2">
      <c r="A130" s="29"/>
      <c r="B130" s="152"/>
      <c r="C130" s="187" t="s">
        <v>131</v>
      </c>
      <c r="D130" s="187" t="s">
        <v>303</v>
      </c>
      <c r="E130" s="188" t="s">
        <v>469</v>
      </c>
      <c r="F130" s="189" t="s">
        <v>470</v>
      </c>
      <c r="G130" s="190" t="s">
        <v>327</v>
      </c>
      <c r="H130" s="191">
        <v>20</v>
      </c>
      <c r="I130" s="192"/>
      <c r="J130" s="192">
        <f t="shared" si="0"/>
        <v>0</v>
      </c>
      <c r="K130" s="193"/>
      <c r="L130" s="194"/>
      <c r="M130" s="195" t="s">
        <v>1</v>
      </c>
      <c r="N130" s="196" t="s">
        <v>39</v>
      </c>
      <c r="O130" s="162">
        <v>0</v>
      </c>
      <c r="P130" s="162">
        <f t="shared" si="1"/>
        <v>0</v>
      </c>
      <c r="Q130" s="162">
        <v>1.0000000000000001E-5</v>
      </c>
      <c r="R130" s="162">
        <f t="shared" si="2"/>
        <v>2.0000000000000001E-4</v>
      </c>
      <c r="S130" s="162">
        <v>0</v>
      </c>
      <c r="T130" s="16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4" t="s">
        <v>471</v>
      </c>
      <c r="AT130" s="164" t="s">
        <v>303</v>
      </c>
      <c r="AU130" s="164" t="s">
        <v>131</v>
      </c>
      <c r="AY130" s="17" t="s">
        <v>123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7" t="s">
        <v>131</v>
      </c>
      <c r="BK130" s="165">
        <f t="shared" si="9"/>
        <v>0</v>
      </c>
      <c r="BL130" s="17" t="s">
        <v>471</v>
      </c>
      <c r="BM130" s="164" t="s">
        <v>472</v>
      </c>
    </row>
    <row r="131" spans="1:65" s="2" customFormat="1" ht="24.15" customHeight="1" x14ac:dyDescent="0.2">
      <c r="A131" s="29"/>
      <c r="B131" s="152"/>
      <c r="C131" s="153" t="s">
        <v>124</v>
      </c>
      <c r="D131" s="153" t="s">
        <v>126</v>
      </c>
      <c r="E131" s="154" t="s">
        <v>473</v>
      </c>
      <c r="F131" s="155" t="s">
        <v>474</v>
      </c>
      <c r="G131" s="156" t="s">
        <v>343</v>
      </c>
      <c r="H131" s="157">
        <v>74</v>
      </c>
      <c r="I131" s="158"/>
      <c r="J131" s="158">
        <f t="shared" si="0"/>
        <v>0</v>
      </c>
      <c r="K131" s="159"/>
      <c r="L131" s="30"/>
      <c r="M131" s="160" t="s">
        <v>1</v>
      </c>
      <c r="N131" s="161" t="s">
        <v>39</v>
      </c>
      <c r="O131" s="162">
        <v>0.08</v>
      </c>
      <c r="P131" s="162">
        <f t="shared" si="1"/>
        <v>5.92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4" t="s">
        <v>438</v>
      </c>
      <c r="AT131" s="164" t="s">
        <v>126</v>
      </c>
      <c r="AU131" s="164" t="s">
        <v>131</v>
      </c>
      <c r="AY131" s="17" t="s">
        <v>123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7" t="s">
        <v>131</v>
      </c>
      <c r="BK131" s="165">
        <f t="shared" si="9"/>
        <v>0</v>
      </c>
      <c r="BL131" s="17" t="s">
        <v>438</v>
      </c>
      <c r="BM131" s="164" t="s">
        <v>475</v>
      </c>
    </row>
    <row r="132" spans="1:65" s="2" customFormat="1" ht="33" customHeight="1" x14ac:dyDescent="0.2">
      <c r="A132" s="29"/>
      <c r="B132" s="152"/>
      <c r="C132" s="187" t="s">
        <v>130</v>
      </c>
      <c r="D132" s="187" t="s">
        <v>303</v>
      </c>
      <c r="E132" s="188" t="s">
        <v>476</v>
      </c>
      <c r="F132" s="189" t="s">
        <v>477</v>
      </c>
      <c r="G132" s="190" t="s">
        <v>343</v>
      </c>
      <c r="H132" s="191">
        <v>74</v>
      </c>
      <c r="I132" s="192"/>
      <c r="J132" s="192">
        <f t="shared" si="0"/>
        <v>0</v>
      </c>
      <c r="K132" s="193"/>
      <c r="L132" s="194"/>
      <c r="M132" s="195" t="s">
        <v>1</v>
      </c>
      <c r="N132" s="196" t="s">
        <v>39</v>
      </c>
      <c r="O132" s="162">
        <v>0</v>
      </c>
      <c r="P132" s="162">
        <f t="shared" si="1"/>
        <v>0</v>
      </c>
      <c r="Q132" s="162">
        <v>6.4000000000000005E-4</v>
      </c>
      <c r="R132" s="162">
        <f t="shared" si="2"/>
        <v>4.7360000000000006E-2</v>
      </c>
      <c r="S132" s="162">
        <v>0</v>
      </c>
      <c r="T132" s="16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4" t="s">
        <v>471</v>
      </c>
      <c r="AT132" s="164" t="s">
        <v>303</v>
      </c>
      <c r="AU132" s="164" t="s">
        <v>131</v>
      </c>
      <c r="AY132" s="17" t="s">
        <v>123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7" t="s">
        <v>131</v>
      </c>
      <c r="BK132" s="165">
        <f t="shared" si="9"/>
        <v>0</v>
      </c>
      <c r="BL132" s="17" t="s">
        <v>471</v>
      </c>
      <c r="BM132" s="164" t="s">
        <v>478</v>
      </c>
    </row>
    <row r="133" spans="1:65" s="2" customFormat="1" ht="24.15" customHeight="1" x14ac:dyDescent="0.2">
      <c r="A133" s="29"/>
      <c r="B133" s="152"/>
      <c r="C133" s="187" t="s">
        <v>151</v>
      </c>
      <c r="D133" s="187" t="s">
        <v>303</v>
      </c>
      <c r="E133" s="188" t="s">
        <v>479</v>
      </c>
      <c r="F133" s="189" t="s">
        <v>480</v>
      </c>
      <c r="G133" s="190" t="s">
        <v>327</v>
      </c>
      <c r="H133" s="191">
        <v>24.396999999999998</v>
      </c>
      <c r="I133" s="192"/>
      <c r="J133" s="192">
        <f t="shared" si="0"/>
        <v>0</v>
      </c>
      <c r="K133" s="193"/>
      <c r="L133" s="194"/>
      <c r="M133" s="195" t="s">
        <v>1</v>
      </c>
      <c r="N133" s="196" t="s">
        <v>39</v>
      </c>
      <c r="O133" s="162">
        <v>0</v>
      </c>
      <c r="P133" s="162">
        <f t="shared" si="1"/>
        <v>0</v>
      </c>
      <c r="Q133" s="162">
        <v>6.9999999999999994E-5</v>
      </c>
      <c r="R133" s="162">
        <f t="shared" si="2"/>
        <v>1.7077899999999998E-3</v>
      </c>
      <c r="S133" s="162">
        <v>0</v>
      </c>
      <c r="T133" s="16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4" t="s">
        <v>471</v>
      </c>
      <c r="AT133" s="164" t="s">
        <v>303</v>
      </c>
      <c r="AU133" s="164" t="s">
        <v>131</v>
      </c>
      <c r="AY133" s="17" t="s">
        <v>123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7" t="s">
        <v>131</v>
      </c>
      <c r="BK133" s="165">
        <f t="shared" si="9"/>
        <v>0</v>
      </c>
      <c r="BL133" s="17" t="s">
        <v>471</v>
      </c>
      <c r="BM133" s="164" t="s">
        <v>481</v>
      </c>
    </row>
    <row r="134" spans="1:65" s="2" customFormat="1" ht="24.15" customHeight="1" x14ac:dyDescent="0.2">
      <c r="A134" s="29"/>
      <c r="B134" s="152"/>
      <c r="C134" s="153" t="s">
        <v>155</v>
      </c>
      <c r="D134" s="153" t="s">
        <v>126</v>
      </c>
      <c r="E134" s="154" t="s">
        <v>482</v>
      </c>
      <c r="F134" s="155" t="s">
        <v>483</v>
      </c>
      <c r="G134" s="156" t="s">
        <v>343</v>
      </c>
      <c r="H134" s="157">
        <v>112</v>
      </c>
      <c r="I134" s="158"/>
      <c r="J134" s="158">
        <f t="shared" si="0"/>
        <v>0</v>
      </c>
      <c r="K134" s="159"/>
      <c r="L134" s="30"/>
      <c r="M134" s="160" t="s">
        <v>1</v>
      </c>
      <c r="N134" s="161" t="s">
        <v>39</v>
      </c>
      <c r="O134" s="162">
        <v>8.5000000000000006E-2</v>
      </c>
      <c r="P134" s="162">
        <f t="shared" si="1"/>
        <v>9.5200000000000014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438</v>
      </c>
      <c r="AT134" s="164" t="s">
        <v>126</v>
      </c>
      <c r="AU134" s="164" t="s">
        <v>131</v>
      </c>
      <c r="AY134" s="17" t="s">
        <v>123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7" t="s">
        <v>131</v>
      </c>
      <c r="BK134" s="165">
        <f t="shared" si="9"/>
        <v>0</v>
      </c>
      <c r="BL134" s="17" t="s">
        <v>438</v>
      </c>
      <c r="BM134" s="164" t="s">
        <v>484</v>
      </c>
    </row>
    <row r="135" spans="1:65" s="2" customFormat="1" ht="33" customHeight="1" x14ac:dyDescent="0.2">
      <c r="A135" s="29"/>
      <c r="B135" s="152"/>
      <c r="C135" s="187" t="s">
        <v>162</v>
      </c>
      <c r="D135" s="187" t="s">
        <v>303</v>
      </c>
      <c r="E135" s="188" t="s">
        <v>485</v>
      </c>
      <c r="F135" s="189" t="s">
        <v>486</v>
      </c>
      <c r="G135" s="190" t="s">
        <v>343</v>
      </c>
      <c r="H135" s="191">
        <v>112</v>
      </c>
      <c r="I135" s="192"/>
      <c r="J135" s="192">
        <f t="shared" si="0"/>
        <v>0</v>
      </c>
      <c r="K135" s="193"/>
      <c r="L135" s="194"/>
      <c r="M135" s="195" t="s">
        <v>1</v>
      </c>
      <c r="N135" s="196" t="s">
        <v>39</v>
      </c>
      <c r="O135" s="162">
        <v>0</v>
      </c>
      <c r="P135" s="162">
        <f t="shared" si="1"/>
        <v>0</v>
      </c>
      <c r="Q135" s="162">
        <v>8.8999999999999995E-4</v>
      </c>
      <c r="R135" s="162">
        <f t="shared" si="2"/>
        <v>9.9679999999999991E-2</v>
      </c>
      <c r="S135" s="162">
        <v>0</v>
      </c>
      <c r="T135" s="16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4" t="s">
        <v>471</v>
      </c>
      <c r="AT135" s="164" t="s">
        <v>303</v>
      </c>
      <c r="AU135" s="164" t="s">
        <v>131</v>
      </c>
      <c r="AY135" s="17" t="s">
        <v>123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7" t="s">
        <v>131</v>
      </c>
      <c r="BK135" s="165">
        <f t="shared" si="9"/>
        <v>0</v>
      </c>
      <c r="BL135" s="17" t="s">
        <v>471</v>
      </c>
      <c r="BM135" s="164" t="s">
        <v>487</v>
      </c>
    </row>
    <row r="136" spans="1:65" s="2" customFormat="1" ht="24.15" customHeight="1" x14ac:dyDescent="0.2">
      <c r="A136" s="29"/>
      <c r="B136" s="152"/>
      <c r="C136" s="187" t="s">
        <v>167</v>
      </c>
      <c r="D136" s="187" t="s">
        <v>303</v>
      </c>
      <c r="E136" s="188" t="s">
        <v>488</v>
      </c>
      <c r="F136" s="189" t="s">
        <v>489</v>
      </c>
      <c r="G136" s="190" t="s">
        <v>327</v>
      </c>
      <c r="H136" s="191">
        <v>37.332999999999998</v>
      </c>
      <c r="I136" s="192"/>
      <c r="J136" s="192">
        <f t="shared" si="0"/>
        <v>0</v>
      </c>
      <c r="K136" s="193"/>
      <c r="L136" s="194"/>
      <c r="M136" s="195" t="s">
        <v>1</v>
      </c>
      <c r="N136" s="196" t="s">
        <v>39</v>
      </c>
      <c r="O136" s="162">
        <v>0</v>
      </c>
      <c r="P136" s="162">
        <f t="shared" si="1"/>
        <v>0</v>
      </c>
      <c r="Q136" s="162">
        <v>1.0000000000000001E-5</v>
      </c>
      <c r="R136" s="162">
        <f t="shared" si="2"/>
        <v>3.7333000000000001E-4</v>
      </c>
      <c r="S136" s="162">
        <v>0</v>
      </c>
      <c r="T136" s="16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4" t="s">
        <v>471</v>
      </c>
      <c r="AT136" s="164" t="s">
        <v>303</v>
      </c>
      <c r="AU136" s="164" t="s">
        <v>131</v>
      </c>
      <c r="AY136" s="17" t="s">
        <v>123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7" t="s">
        <v>131</v>
      </c>
      <c r="BK136" s="165">
        <f t="shared" si="9"/>
        <v>0</v>
      </c>
      <c r="BL136" s="17" t="s">
        <v>471</v>
      </c>
      <c r="BM136" s="164" t="s">
        <v>490</v>
      </c>
    </row>
    <row r="137" spans="1:65" s="2" customFormat="1" ht="24.15" customHeight="1" x14ac:dyDescent="0.2">
      <c r="A137" s="29"/>
      <c r="B137" s="152"/>
      <c r="C137" s="153" t="s">
        <v>172</v>
      </c>
      <c r="D137" s="153" t="s">
        <v>126</v>
      </c>
      <c r="E137" s="154" t="s">
        <v>491</v>
      </c>
      <c r="F137" s="155" t="s">
        <v>492</v>
      </c>
      <c r="G137" s="156" t="s">
        <v>343</v>
      </c>
      <c r="H137" s="157">
        <v>40</v>
      </c>
      <c r="I137" s="158"/>
      <c r="J137" s="158">
        <f t="shared" si="0"/>
        <v>0</v>
      </c>
      <c r="K137" s="159"/>
      <c r="L137" s="30"/>
      <c r="M137" s="160" t="s">
        <v>1</v>
      </c>
      <c r="N137" s="161" t="s">
        <v>39</v>
      </c>
      <c r="O137" s="162">
        <v>9.2999999999999999E-2</v>
      </c>
      <c r="P137" s="162">
        <f t="shared" si="1"/>
        <v>3.7199999999999998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438</v>
      </c>
      <c r="AT137" s="164" t="s">
        <v>126</v>
      </c>
      <c r="AU137" s="164" t="s">
        <v>131</v>
      </c>
      <c r="AY137" s="17" t="s">
        <v>123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7" t="s">
        <v>131</v>
      </c>
      <c r="BK137" s="165">
        <f t="shared" si="9"/>
        <v>0</v>
      </c>
      <c r="BL137" s="17" t="s">
        <v>438</v>
      </c>
      <c r="BM137" s="164" t="s">
        <v>493</v>
      </c>
    </row>
    <row r="138" spans="1:65" s="2" customFormat="1" ht="33" customHeight="1" x14ac:dyDescent="0.2">
      <c r="A138" s="29"/>
      <c r="B138" s="152"/>
      <c r="C138" s="187" t="s">
        <v>176</v>
      </c>
      <c r="D138" s="187" t="s">
        <v>303</v>
      </c>
      <c r="E138" s="188" t="s">
        <v>494</v>
      </c>
      <c r="F138" s="189" t="s">
        <v>495</v>
      </c>
      <c r="G138" s="190" t="s">
        <v>343</v>
      </c>
      <c r="H138" s="191">
        <v>40</v>
      </c>
      <c r="I138" s="192"/>
      <c r="J138" s="192">
        <f t="shared" si="0"/>
        <v>0</v>
      </c>
      <c r="K138" s="193"/>
      <c r="L138" s="194"/>
      <c r="M138" s="195" t="s">
        <v>1</v>
      </c>
      <c r="N138" s="196" t="s">
        <v>39</v>
      </c>
      <c r="O138" s="162">
        <v>0</v>
      </c>
      <c r="P138" s="162">
        <f t="shared" si="1"/>
        <v>0</v>
      </c>
      <c r="Q138" s="162">
        <v>1.1E-4</v>
      </c>
      <c r="R138" s="162">
        <f t="shared" si="2"/>
        <v>4.4000000000000003E-3</v>
      </c>
      <c r="S138" s="162">
        <v>0</v>
      </c>
      <c r="T138" s="16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471</v>
      </c>
      <c r="AT138" s="164" t="s">
        <v>303</v>
      </c>
      <c r="AU138" s="164" t="s">
        <v>131</v>
      </c>
      <c r="AY138" s="17" t="s">
        <v>123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7" t="s">
        <v>131</v>
      </c>
      <c r="BK138" s="165">
        <f t="shared" si="9"/>
        <v>0</v>
      </c>
      <c r="BL138" s="17" t="s">
        <v>471</v>
      </c>
      <c r="BM138" s="164" t="s">
        <v>496</v>
      </c>
    </row>
    <row r="139" spans="1:65" s="2" customFormat="1" ht="24.15" customHeight="1" x14ac:dyDescent="0.2">
      <c r="A139" s="29"/>
      <c r="B139" s="152"/>
      <c r="C139" s="187" t="s">
        <v>183</v>
      </c>
      <c r="D139" s="187" t="s">
        <v>303</v>
      </c>
      <c r="E139" s="188" t="s">
        <v>497</v>
      </c>
      <c r="F139" s="189" t="s">
        <v>498</v>
      </c>
      <c r="G139" s="190" t="s">
        <v>327</v>
      </c>
      <c r="H139" s="191">
        <v>13.333</v>
      </c>
      <c r="I139" s="192"/>
      <c r="J139" s="192">
        <f t="shared" si="0"/>
        <v>0</v>
      </c>
      <c r="K139" s="193"/>
      <c r="L139" s="194"/>
      <c r="M139" s="195" t="s">
        <v>1</v>
      </c>
      <c r="N139" s="196" t="s">
        <v>39</v>
      </c>
      <c r="O139" s="162">
        <v>0</v>
      </c>
      <c r="P139" s="162">
        <f t="shared" si="1"/>
        <v>0</v>
      </c>
      <c r="Q139" s="162">
        <v>2.0000000000000002E-5</v>
      </c>
      <c r="R139" s="162">
        <f t="shared" si="2"/>
        <v>2.6666000000000005E-4</v>
      </c>
      <c r="S139" s="162">
        <v>0</v>
      </c>
      <c r="T139" s="16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4" t="s">
        <v>471</v>
      </c>
      <c r="AT139" s="164" t="s">
        <v>303</v>
      </c>
      <c r="AU139" s="164" t="s">
        <v>131</v>
      </c>
      <c r="AY139" s="17" t="s">
        <v>123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7" t="s">
        <v>131</v>
      </c>
      <c r="BK139" s="165">
        <f t="shared" si="9"/>
        <v>0</v>
      </c>
      <c r="BL139" s="17" t="s">
        <v>471</v>
      </c>
      <c r="BM139" s="164" t="s">
        <v>499</v>
      </c>
    </row>
    <row r="140" spans="1:65" s="2" customFormat="1" ht="24.15" customHeight="1" x14ac:dyDescent="0.2">
      <c r="A140" s="29"/>
      <c r="B140" s="152"/>
      <c r="C140" s="153" t="s">
        <v>188</v>
      </c>
      <c r="D140" s="153" t="s">
        <v>126</v>
      </c>
      <c r="E140" s="154" t="s">
        <v>500</v>
      </c>
      <c r="F140" s="155" t="s">
        <v>501</v>
      </c>
      <c r="G140" s="156" t="s">
        <v>327</v>
      </c>
      <c r="H140" s="157">
        <v>2</v>
      </c>
      <c r="I140" s="158"/>
      <c r="J140" s="158">
        <f t="shared" si="0"/>
        <v>0</v>
      </c>
      <c r="K140" s="159"/>
      <c r="L140" s="30"/>
      <c r="M140" s="160" t="s">
        <v>1</v>
      </c>
      <c r="N140" s="161" t="s">
        <v>39</v>
      </c>
      <c r="O140" s="162">
        <v>0.28799999999999998</v>
      </c>
      <c r="P140" s="162">
        <f t="shared" si="1"/>
        <v>0.57599999999999996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438</v>
      </c>
      <c r="AT140" s="164" t="s">
        <v>126</v>
      </c>
      <c r="AU140" s="164" t="s">
        <v>131</v>
      </c>
      <c r="AY140" s="17" t="s">
        <v>123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7" t="s">
        <v>131</v>
      </c>
      <c r="BK140" s="165">
        <f t="shared" si="9"/>
        <v>0</v>
      </c>
      <c r="BL140" s="17" t="s">
        <v>438</v>
      </c>
      <c r="BM140" s="164" t="s">
        <v>502</v>
      </c>
    </row>
    <row r="141" spans="1:65" s="2" customFormat="1" ht="16.5" customHeight="1" x14ac:dyDescent="0.2">
      <c r="A141" s="29"/>
      <c r="B141" s="152"/>
      <c r="C141" s="187" t="s">
        <v>194</v>
      </c>
      <c r="D141" s="187" t="s">
        <v>303</v>
      </c>
      <c r="E141" s="188" t="s">
        <v>503</v>
      </c>
      <c r="F141" s="189" t="s">
        <v>504</v>
      </c>
      <c r="G141" s="190" t="s">
        <v>327</v>
      </c>
      <c r="H141" s="191">
        <v>2</v>
      </c>
      <c r="I141" s="192"/>
      <c r="J141" s="192">
        <f t="shared" si="0"/>
        <v>0</v>
      </c>
      <c r="K141" s="193"/>
      <c r="L141" s="194"/>
      <c r="M141" s="195" t="s">
        <v>1</v>
      </c>
      <c r="N141" s="196" t="s">
        <v>39</v>
      </c>
      <c r="O141" s="162">
        <v>0</v>
      </c>
      <c r="P141" s="162">
        <f t="shared" si="1"/>
        <v>0</v>
      </c>
      <c r="Q141" s="162">
        <v>1E-4</v>
      </c>
      <c r="R141" s="162">
        <f t="shared" si="2"/>
        <v>2.0000000000000001E-4</v>
      </c>
      <c r="S141" s="162">
        <v>0</v>
      </c>
      <c r="T141" s="16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4" t="s">
        <v>471</v>
      </c>
      <c r="AT141" s="164" t="s">
        <v>303</v>
      </c>
      <c r="AU141" s="164" t="s">
        <v>131</v>
      </c>
      <c r="AY141" s="17" t="s">
        <v>123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7" t="s">
        <v>131</v>
      </c>
      <c r="BK141" s="165">
        <f t="shared" si="9"/>
        <v>0</v>
      </c>
      <c r="BL141" s="17" t="s">
        <v>471</v>
      </c>
      <c r="BM141" s="164" t="s">
        <v>505</v>
      </c>
    </row>
    <row r="142" spans="1:65" s="2" customFormat="1" ht="24.15" customHeight="1" x14ac:dyDescent="0.2">
      <c r="A142" s="29"/>
      <c r="B142" s="152"/>
      <c r="C142" s="153" t="s">
        <v>198</v>
      </c>
      <c r="D142" s="153" t="s">
        <v>126</v>
      </c>
      <c r="E142" s="154" t="s">
        <v>506</v>
      </c>
      <c r="F142" s="155" t="s">
        <v>507</v>
      </c>
      <c r="G142" s="156" t="s">
        <v>327</v>
      </c>
      <c r="H142" s="157">
        <v>4</v>
      </c>
      <c r="I142" s="158"/>
      <c r="J142" s="158">
        <f t="shared" si="0"/>
        <v>0</v>
      </c>
      <c r="K142" s="159"/>
      <c r="L142" s="30"/>
      <c r="M142" s="160" t="s">
        <v>1</v>
      </c>
      <c r="N142" s="161" t="s">
        <v>39</v>
      </c>
      <c r="O142" s="162">
        <v>0.34899999999999998</v>
      </c>
      <c r="P142" s="162">
        <f t="shared" si="1"/>
        <v>1.3959999999999999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438</v>
      </c>
      <c r="AT142" s="164" t="s">
        <v>126</v>
      </c>
      <c r="AU142" s="164" t="s">
        <v>131</v>
      </c>
      <c r="AY142" s="17" t="s">
        <v>123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7" t="s">
        <v>131</v>
      </c>
      <c r="BK142" s="165">
        <f t="shared" si="9"/>
        <v>0</v>
      </c>
      <c r="BL142" s="17" t="s">
        <v>438</v>
      </c>
      <c r="BM142" s="164" t="s">
        <v>508</v>
      </c>
    </row>
    <row r="143" spans="1:65" s="2" customFormat="1" ht="21.75" customHeight="1" x14ac:dyDescent="0.2">
      <c r="A143" s="29"/>
      <c r="B143" s="152"/>
      <c r="C143" s="187" t="s">
        <v>202</v>
      </c>
      <c r="D143" s="187" t="s">
        <v>303</v>
      </c>
      <c r="E143" s="188" t="s">
        <v>509</v>
      </c>
      <c r="F143" s="189" t="s">
        <v>510</v>
      </c>
      <c r="G143" s="190" t="s">
        <v>327</v>
      </c>
      <c r="H143" s="191">
        <v>4</v>
      </c>
      <c r="I143" s="192"/>
      <c r="J143" s="192">
        <f t="shared" si="0"/>
        <v>0</v>
      </c>
      <c r="K143" s="193"/>
      <c r="L143" s="194"/>
      <c r="M143" s="195" t="s">
        <v>1</v>
      </c>
      <c r="N143" s="196" t="s">
        <v>39</v>
      </c>
      <c r="O143" s="162">
        <v>0</v>
      </c>
      <c r="P143" s="162">
        <f t="shared" si="1"/>
        <v>0</v>
      </c>
      <c r="Q143" s="162">
        <v>1.2E-4</v>
      </c>
      <c r="R143" s="162">
        <f t="shared" si="2"/>
        <v>4.8000000000000001E-4</v>
      </c>
      <c r="S143" s="162">
        <v>0</v>
      </c>
      <c r="T143" s="16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4" t="s">
        <v>471</v>
      </c>
      <c r="AT143" s="164" t="s">
        <v>303</v>
      </c>
      <c r="AU143" s="164" t="s">
        <v>131</v>
      </c>
      <c r="AY143" s="17" t="s">
        <v>123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7" t="s">
        <v>131</v>
      </c>
      <c r="BK143" s="165">
        <f t="shared" si="9"/>
        <v>0</v>
      </c>
      <c r="BL143" s="17" t="s">
        <v>471</v>
      </c>
      <c r="BM143" s="164" t="s">
        <v>511</v>
      </c>
    </row>
    <row r="144" spans="1:65" s="2" customFormat="1" ht="24.15" customHeight="1" x14ac:dyDescent="0.2">
      <c r="A144" s="29"/>
      <c r="B144" s="152"/>
      <c r="C144" s="153" t="s">
        <v>206</v>
      </c>
      <c r="D144" s="153" t="s">
        <v>126</v>
      </c>
      <c r="E144" s="154" t="s">
        <v>512</v>
      </c>
      <c r="F144" s="155" t="s">
        <v>513</v>
      </c>
      <c r="G144" s="156" t="s">
        <v>327</v>
      </c>
      <c r="H144" s="157">
        <v>2</v>
      </c>
      <c r="I144" s="158"/>
      <c r="J144" s="158">
        <f t="shared" si="0"/>
        <v>0</v>
      </c>
      <c r="K144" s="159"/>
      <c r="L144" s="30"/>
      <c r="M144" s="160" t="s">
        <v>1</v>
      </c>
      <c r="N144" s="161" t="s">
        <v>39</v>
      </c>
      <c r="O144" s="162">
        <v>0.437</v>
      </c>
      <c r="P144" s="162">
        <f t="shared" si="1"/>
        <v>0.874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438</v>
      </c>
      <c r="AT144" s="164" t="s">
        <v>126</v>
      </c>
      <c r="AU144" s="164" t="s">
        <v>131</v>
      </c>
      <c r="AY144" s="17" t="s">
        <v>123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7" t="s">
        <v>131</v>
      </c>
      <c r="BK144" s="165">
        <f t="shared" si="9"/>
        <v>0</v>
      </c>
      <c r="BL144" s="17" t="s">
        <v>438</v>
      </c>
      <c r="BM144" s="164" t="s">
        <v>514</v>
      </c>
    </row>
    <row r="145" spans="1:65" s="2" customFormat="1" ht="24.15" customHeight="1" x14ac:dyDescent="0.2">
      <c r="A145" s="29"/>
      <c r="B145" s="152"/>
      <c r="C145" s="187" t="s">
        <v>210</v>
      </c>
      <c r="D145" s="187" t="s">
        <v>303</v>
      </c>
      <c r="E145" s="188" t="s">
        <v>515</v>
      </c>
      <c r="F145" s="189" t="s">
        <v>516</v>
      </c>
      <c r="G145" s="190" t="s">
        <v>327</v>
      </c>
      <c r="H145" s="191">
        <v>2</v>
      </c>
      <c r="I145" s="192"/>
      <c r="J145" s="192">
        <f t="shared" si="0"/>
        <v>0</v>
      </c>
      <c r="K145" s="193"/>
      <c r="L145" s="194"/>
      <c r="M145" s="195" t="s">
        <v>1</v>
      </c>
      <c r="N145" s="196" t="s">
        <v>39</v>
      </c>
      <c r="O145" s="162">
        <v>0</v>
      </c>
      <c r="P145" s="162">
        <f t="shared" si="1"/>
        <v>0</v>
      </c>
      <c r="Q145" s="162">
        <v>1E-4</v>
      </c>
      <c r="R145" s="162">
        <f t="shared" si="2"/>
        <v>2.0000000000000001E-4</v>
      </c>
      <c r="S145" s="162">
        <v>0</v>
      </c>
      <c r="T145" s="16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471</v>
      </c>
      <c r="AT145" s="164" t="s">
        <v>303</v>
      </c>
      <c r="AU145" s="164" t="s">
        <v>131</v>
      </c>
      <c r="AY145" s="17" t="s">
        <v>123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7" t="s">
        <v>131</v>
      </c>
      <c r="BK145" s="165">
        <f t="shared" si="9"/>
        <v>0</v>
      </c>
      <c r="BL145" s="17" t="s">
        <v>471</v>
      </c>
      <c r="BM145" s="164" t="s">
        <v>517</v>
      </c>
    </row>
    <row r="146" spans="1:65" s="2" customFormat="1" ht="16.5" customHeight="1" x14ac:dyDescent="0.2">
      <c r="A146" s="29"/>
      <c r="B146" s="152"/>
      <c r="C146" s="153" t="s">
        <v>220</v>
      </c>
      <c r="D146" s="153" t="s">
        <v>126</v>
      </c>
      <c r="E146" s="154" t="s">
        <v>518</v>
      </c>
      <c r="F146" s="155" t="s">
        <v>519</v>
      </c>
      <c r="G146" s="156" t="s">
        <v>327</v>
      </c>
      <c r="H146" s="157">
        <v>3</v>
      </c>
      <c r="I146" s="158"/>
      <c r="J146" s="158">
        <f t="shared" si="0"/>
        <v>0</v>
      </c>
      <c r="K146" s="159"/>
      <c r="L146" s="30"/>
      <c r="M146" s="160" t="s">
        <v>1</v>
      </c>
      <c r="N146" s="161" t="s">
        <v>39</v>
      </c>
      <c r="O146" s="162">
        <v>1.58</v>
      </c>
      <c r="P146" s="162">
        <f t="shared" si="1"/>
        <v>4.74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438</v>
      </c>
      <c r="AT146" s="164" t="s">
        <v>126</v>
      </c>
      <c r="AU146" s="164" t="s">
        <v>131</v>
      </c>
      <c r="AY146" s="17" t="s">
        <v>123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7" t="s">
        <v>131</v>
      </c>
      <c r="BK146" s="165">
        <f t="shared" si="9"/>
        <v>0</v>
      </c>
      <c r="BL146" s="17" t="s">
        <v>438</v>
      </c>
      <c r="BM146" s="164" t="s">
        <v>520</v>
      </c>
    </row>
    <row r="147" spans="1:65" s="2" customFormat="1" ht="16.5" customHeight="1" x14ac:dyDescent="0.2">
      <c r="A147" s="29"/>
      <c r="B147" s="152"/>
      <c r="C147" s="187" t="s">
        <v>224</v>
      </c>
      <c r="D147" s="187" t="s">
        <v>303</v>
      </c>
      <c r="E147" s="188" t="s">
        <v>521</v>
      </c>
      <c r="F147" s="189" t="s">
        <v>522</v>
      </c>
      <c r="G147" s="190" t="s">
        <v>327</v>
      </c>
      <c r="H147" s="191">
        <v>3</v>
      </c>
      <c r="I147" s="192"/>
      <c r="J147" s="192">
        <f t="shared" si="0"/>
        <v>0</v>
      </c>
      <c r="K147" s="193"/>
      <c r="L147" s="194"/>
      <c r="M147" s="195" t="s">
        <v>1</v>
      </c>
      <c r="N147" s="196" t="s">
        <v>39</v>
      </c>
      <c r="O147" s="162">
        <v>0</v>
      </c>
      <c r="P147" s="162">
        <f t="shared" si="1"/>
        <v>0</v>
      </c>
      <c r="Q147" s="162">
        <v>1.35E-2</v>
      </c>
      <c r="R147" s="162">
        <f t="shared" si="2"/>
        <v>4.0500000000000001E-2</v>
      </c>
      <c r="S147" s="162">
        <v>0</v>
      </c>
      <c r="T147" s="16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471</v>
      </c>
      <c r="AT147" s="164" t="s">
        <v>303</v>
      </c>
      <c r="AU147" s="164" t="s">
        <v>131</v>
      </c>
      <c r="AY147" s="17" t="s">
        <v>123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7" t="s">
        <v>131</v>
      </c>
      <c r="BK147" s="165">
        <f t="shared" si="9"/>
        <v>0</v>
      </c>
      <c r="BL147" s="17" t="s">
        <v>471</v>
      </c>
      <c r="BM147" s="164" t="s">
        <v>523</v>
      </c>
    </row>
    <row r="148" spans="1:65" s="2" customFormat="1" ht="21.75" customHeight="1" x14ac:dyDescent="0.2">
      <c r="A148" s="29"/>
      <c r="B148" s="152"/>
      <c r="C148" s="153" t="s">
        <v>7</v>
      </c>
      <c r="D148" s="153" t="s">
        <v>126</v>
      </c>
      <c r="E148" s="154" t="s">
        <v>524</v>
      </c>
      <c r="F148" s="155" t="s">
        <v>525</v>
      </c>
      <c r="G148" s="156" t="s">
        <v>327</v>
      </c>
      <c r="H148" s="157">
        <v>2</v>
      </c>
      <c r="I148" s="158"/>
      <c r="J148" s="158">
        <f t="shared" si="0"/>
        <v>0</v>
      </c>
      <c r="K148" s="159"/>
      <c r="L148" s="30"/>
      <c r="M148" s="160" t="s">
        <v>1</v>
      </c>
      <c r="N148" s="161" t="s">
        <v>39</v>
      </c>
      <c r="O148" s="162">
        <v>0.39</v>
      </c>
      <c r="P148" s="162">
        <f t="shared" si="1"/>
        <v>0.78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438</v>
      </c>
      <c r="AT148" s="164" t="s">
        <v>126</v>
      </c>
      <c r="AU148" s="164" t="s">
        <v>131</v>
      </c>
      <c r="AY148" s="17" t="s">
        <v>123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131</v>
      </c>
      <c r="BK148" s="165">
        <f t="shared" si="9"/>
        <v>0</v>
      </c>
      <c r="BL148" s="17" t="s">
        <v>438</v>
      </c>
      <c r="BM148" s="164" t="s">
        <v>526</v>
      </c>
    </row>
    <row r="149" spans="1:65" s="2" customFormat="1" ht="24.15" customHeight="1" x14ac:dyDescent="0.2">
      <c r="A149" s="29"/>
      <c r="B149" s="152"/>
      <c r="C149" s="187" t="s">
        <v>235</v>
      </c>
      <c r="D149" s="187" t="s">
        <v>303</v>
      </c>
      <c r="E149" s="188" t="s">
        <v>527</v>
      </c>
      <c r="F149" s="189" t="s">
        <v>528</v>
      </c>
      <c r="G149" s="190" t="s">
        <v>327</v>
      </c>
      <c r="H149" s="191">
        <v>2</v>
      </c>
      <c r="I149" s="192"/>
      <c r="J149" s="192">
        <f t="shared" si="0"/>
        <v>0</v>
      </c>
      <c r="K149" s="193"/>
      <c r="L149" s="194"/>
      <c r="M149" s="195" t="s">
        <v>1</v>
      </c>
      <c r="N149" s="196" t="s">
        <v>39</v>
      </c>
      <c r="O149" s="162">
        <v>0</v>
      </c>
      <c r="P149" s="162">
        <f t="shared" si="1"/>
        <v>0</v>
      </c>
      <c r="Q149" s="162">
        <v>4.8999999999999998E-3</v>
      </c>
      <c r="R149" s="162">
        <f t="shared" si="2"/>
        <v>9.7999999999999997E-3</v>
      </c>
      <c r="S149" s="162">
        <v>0</v>
      </c>
      <c r="T149" s="16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471</v>
      </c>
      <c r="AT149" s="164" t="s">
        <v>303</v>
      </c>
      <c r="AU149" s="164" t="s">
        <v>131</v>
      </c>
      <c r="AY149" s="17" t="s">
        <v>123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131</v>
      </c>
      <c r="BK149" s="165">
        <f t="shared" si="9"/>
        <v>0</v>
      </c>
      <c r="BL149" s="17" t="s">
        <v>471</v>
      </c>
      <c r="BM149" s="164" t="s">
        <v>529</v>
      </c>
    </row>
    <row r="150" spans="1:65" s="2" customFormat="1" ht="21.75" customHeight="1" x14ac:dyDescent="0.2">
      <c r="A150" s="29"/>
      <c r="B150" s="152"/>
      <c r="C150" s="153" t="s">
        <v>239</v>
      </c>
      <c r="D150" s="153" t="s">
        <v>126</v>
      </c>
      <c r="E150" s="154" t="s">
        <v>530</v>
      </c>
      <c r="F150" s="155" t="s">
        <v>531</v>
      </c>
      <c r="G150" s="156" t="s">
        <v>327</v>
      </c>
      <c r="H150" s="157">
        <v>18</v>
      </c>
      <c r="I150" s="158"/>
      <c r="J150" s="158">
        <f t="shared" si="0"/>
        <v>0</v>
      </c>
      <c r="K150" s="159"/>
      <c r="L150" s="30"/>
      <c r="M150" s="160" t="s">
        <v>1</v>
      </c>
      <c r="N150" s="161" t="s">
        <v>39</v>
      </c>
      <c r="O150" s="162">
        <v>0.38</v>
      </c>
      <c r="P150" s="162">
        <f t="shared" si="1"/>
        <v>6.84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438</v>
      </c>
      <c r="AT150" s="164" t="s">
        <v>126</v>
      </c>
      <c r="AU150" s="164" t="s">
        <v>131</v>
      </c>
      <c r="AY150" s="17" t="s">
        <v>123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131</v>
      </c>
      <c r="BK150" s="165">
        <f t="shared" si="9"/>
        <v>0</v>
      </c>
      <c r="BL150" s="17" t="s">
        <v>438</v>
      </c>
      <c r="BM150" s="164" t="s">
        <v>532</v>
      </c>
    </row>
    <row r="151" spans="1:65" s="2" customFormat="1" ht="16.5" customHeight="1" x14ac:dyDescent="0.2">
      <c r="A151" s="29"/>
      <c r="B151" s="152"/>
      <c r="C151" s="187" t="s">
        <v>243</v>
      </c>
      <c r="D151" s="187" t="s">
        <v>303</v>
      </c>
      <c r="E151" s="188" t="s">
        <v>533</v>
      </c>
      <c r="F151" s="189" t="s">
        <v>534</v>
      </c>
      <c r="G151" s="190" t="s">
        <v>327</v>
      </c>
      <c r="H151" s="191">
        <v>18</v>
      </c>
      <c r="I151" s="192"/>
      <c r="J151" s="192">
        <f t="shared" si="0"/>
        <v>0</v>
      </c>
      <c r="K151" s="193"/>
      <c r="L151" s="194"/>
      <c r="M151" s="195" t="s">
        <v>1</v>
      </c>
      <c r="N151" s="196" t="s">
        <v>39</v>
      </c>
      <c r="O151" s="162">
        <v>0</v>
      </c>
      <c r="P151" s="162">
        <f t="shared" si="1"/>
        <v>0</v>
      </c>
      <c r="Q151" s="162">
        <v>3.5000000000000001E-3</v>
      </c>
      <c r="R151" s="162">
        <f t="shared" si="2"/>
        <v>6.3E-2</v>
      </c>
      <c r="S151" s="162">
        <v>0</v>
      </c>
      <c r="T151" s="16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471</v>
      </c>
      <c r="AT151" s="164" t="s">
        <v>303</v>
      </c>
      <c r="AU151" s="164" t="s">
        <v>131</v>
      </c>
      <c r="AY151" s="17" t="s">
        <v>123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131</v>
      </c>
      <c r="BK151" s="165">
        <f t="shared" si="9"/>
        <v>0</v>
      </c>
      <c r="BL151" s="17" t="s">
        <v>471</v>
      </c>
      <c r="BM151" s="164" t="s">
        <v>535</v>
      </c>
    </row>
    <row r="152" spans="1:65" s="2" customFormat="1" ht="21.75" customHeight="1" x14ac:dyDescent="0.2">
      <c r="A152" s="29"/>
      <c r="B152" s="152"/>
      <c r="C152" s="153" t="s">
        <v>248</v>
      </c>
      <c r="D152" s="153" t="s">
        <v>126</v>
      </c>
      <c r="E152" s="154" t="s">
        <v>536</v>
      </c>
      <c r="F152" s="155" t="s">
        <v>537</v>
      </c>
      <c r="G152" s="156" t="s">
        <v>327</v>
      </c>
      <c r="H152" s="157">
        <v>1</v>
      </c>
      <c r="I152" s="158"/>
      <c r="J152" s="158">
        <f t="shared" si="0"/>
        <v>0</v>
      </c>
      <c r="K152" s="159"/>
      <c r="L152" s="30"/>
      <c r="M152" s="160" t="s">
        <v>1</v>
      </c>
      <c r="N152" s="161" t="s">
        <v>39</v>
      </c>
      <c r="O152" s="162">
        <v>1.18</v>
      </c>
      <c r="P152" s="162">
        <f t="shared" si="1"/>
        <v>1.18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438</v>
      </c>
      <c r="AT152" s="164" t="s">
        <v>126</v>
      </c>
      <c r="AU152" s="164" t="s">
        <v>131</v>
      </c>
      <c r="AY152" s="17" t="s">
        <v>123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131</v>
      </c>
      <c r="BK152" s="165">
        <f t="shared" si="9"/>
        <v>0</v>
      </c>
      <c r="BL152" s="17" t="s">
        <v>438</v>
      </c>
      <c r="BM152" s="164" t="s">
        <v>538</v>
      </c>
    </row>
    <row r="153" spans="1:65" s="2" customFormat="1" ht="24.15" customHeight="1" x14ac:dyDescent="0.2">
      <c r="A153" s="29"/>
      <c r="B153" s="152"/>
      <c r="C153" s="187" t="s">
        <v>253</v>
      </c>
      <c r="D153" s="187" t="s">
        <v>303</v>
      </c>
      <c r="E153" s="188" t="s">
        <v>539</v>
      </c>
      <c r="F153" s="189" t="s">
        <v>540</v>
      </c>
      <c r="G153" s="190" t="s">
        <v>327</v>
      </c>
      <c r="H153" s="191">
        <v>1</v>
      </c>
      <c r="I153" s="192"/>
      <c r="J153" s="192">
        <f t="shared" si="0"/>
        <v>0</v>
      </c>
      <c r="K153" s="193"/>
      <c r="L153" s="194"/>
      <c r="M153" s="195" t="s">
        <v>1</v>
      </c>
      <c r="N153" s="196" t="s">
        <v>39</v>
      </c>
      <c r="O153" s="162">
        <v>0</v>
      </c>
      <c r="P153" s="162">
        <f t="shared" si="1"/>
        <v>0</v>
      </c>
      <c r="Q153" s="162">
        <v>2.7999999999999998E-4</v>
      </c>
      <c r="R153" s="162">
        <f t="shared" si="2"/>
        <v>2.7999999999999998E-4</v>
      </c>
      <c r="S153" s="162">
        <v>0</v>
      </c>
      <c r="T153" s="163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471</v>
      </c>
      <c r="AT153" s="164" t="s">
        <v>303</v>
      </c>
      <c r="AU153" s="164" t="s">
        <v>131</v>
      </c>
      <c r="AY153" s="17" t="s">
        <v>123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131</v>
      </c>
      <c r="BK153" s="165">
        <f t="shared" si="9"/>
        <v>0</v>
      </c>
      <c r="BL153" s="17" t="s">
        <v>471</v>
      </c>
      <c r="BM153" s="164" t="s">
        <v>541</v>
      </c>
    </row>
    <row r="154" spans="1:65" s="2" customFormat="1" ht="16.5" customHeight="1" x14ac:dyDescent="0.2">
      <c r="A154" s="29"/>
      <c r="B154" s="152"/>
      <c r="C154" s="187" t="s">
        <v>257</v>
      </c>
      <c r="D154" s="187" t="s">
        <v>303</v>
      </c>
      <c r="E154" s="188" t="s">
        <v>542</v>
      </c>
      <c r="F154" s="189" t="s">
        <v>543</v>
      </c>
      <c r="G154" s="190" t="s">
        <v>327</v>
      </c>
      <c r="H154" s="191">
        <v>1</v>
      </c>
      <c r="I154" s="192"/>
      <c r="J154" s="192">
        <f t="shared" si="0"/>
        <v>0</v>
      </c>
      <c r="K154" s="193"/>
      <c r="L154" s="194"/>
      <c r="M154" s="195" t="s">
        <v>1</v>
      </c>
      <c r="N154" s="196" t="s">
        <v>39</v>
      </c>
      <c r="O154" s="162">
        <v>0</v>
      </c>
      <c r="P154" s="162">
        <f t="shared" si="1"/>
        <v>0</v>
      </c>
      <c r="Q154" s="162">
        <v>2.4000000000000001E-4</v>
      </c>
      <c r="R154" s="162">
        <f t="shared" si="2"/>
        <v>2.4000000000000001E-4</v>
      </c>
      <c r="S154" s="162">
        <v>0</v>
      </c>
      <c r="T154" s="163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471</v>
      </c>
      <c r="AT154" s="164" t="s">
        <v>303</v>
      </c>
      <c r="AU154" s="164" t="s">
        <v>131</v>
      </c>
      <c r="AY154" s="17" t="s">
        <v>123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131</v>
      </c>
      <c r="BK154" s="165">
        <f t="shared" si="9"/>
        <v>0</v>
      </c>
      <c r="BL154" s="17" t="s">
        <v>471</v>
      </c>
      <c r="BM154" s="164" t="s">
        <v>544</v>
      </c>
    </row>
    <row r="155" spans="1:65" s="2" customFormat="1" ht="16.5" customHeight="1" x14ac:dyDescent="0.2">
      <c r="A155" s="29"/>
      <c r="B155" s="152"/>
      <c r="C155" s="153" t="s">
        <v>261</v>
      </c>
      <c r="D155" s="153" t="s">
        <v>126</v>
      </c>
      <c r="E155" s="154" t="s">
        <v>545</v>
      </c>
      <c r="F155" s="155" t="s">
        <v>546</v>
      </c>
      <c r="G155" s="156" t="s">
        <v>327</v>
      </c>
      <c r="H155" s="157">
        <v>6</v>
      </c>
      <c r="I155" s="158"/>
      <c r="J155" s="158">
        <f t="shared" si="0"/>
        <v>0</v>
      </c>
      <c r="K155" s="159"/>
      <c r="L155" s="30"/>
      <c r="M155" s="160" t="s">
        <v>1</v>
      </c>
      <c r="N155" s="161" t="s">
        <v>39</v>
      </c>
      <c r="O155" s="162">
        <v>5.1999999999999998E-2</v>
      </c>
      <c r="P155" s="162">
        <f t="shared" si="1"/>
        <v>0.312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438</v>
      </c>
      <c r="AT155" s="164" t="s">
        <v>126</v>
      </c>
      <c r="AU155" s="164" t="s">
        <v>131</v>
      </c>
      <c r="AY155" s="17" t="s">
        <v>123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7" t="s">
        <v>131</v>
      </c>
      <c r="BK155" s="165">
        <f t="shared" si="9"/>
        <v>0</v>
      </c>
      <c r="BL155" s="17" t="s">
        <v>438</v>
      </c>
      <c r="BM155" s="164" t="s">
        <v>547</v>
      </c>
    </row>
    <row r="156" spans="1:65" s="2" customFormat="1" ht="16.5" customHeight="1" x14ac:dyDescent="0.2">
      <c r="A156" s="29"/>
      <c r="B156" s="152"/>
      <c r="C156" s="187" t="s">
        <v>265</v>
      </c>
      <c r="D156" s="187" t="s">
        <v>303</v>
      </c>
      <c r="E156" s="188" t="s">
        <v>548</v>
      </c>
      <c r="F156" s="189" t="s">
        <v>549</v>
      </c>
      <c r="G156" s="190" t="s">
        <v>327</v>
      </c>
      <c r="H156" s="191">
        <v>6</v>
      </c>
      <c r="I156" s="192"/>
      <c r="J156" s="192">
        <f t="shared" si="0"/>
        <v>0</v>
      </c>
      <c r="K156" s="193"/>
      <c r="L156" s="194"/>
      <c r="M156" s="195" t="s">
        <v>1</v>
      </c>
      <c r="N156" s="196" t="s">
        <v>39</v>
      </c>
      <c r="O156" s="162">
        <v>0</v>
      </c>
      <c r="P156" s="162">
        <f t="shared" si="1"/>
        <v>0</v>
      </c>
      <c r="Q156" s="162">
        <v>3.0000000000000001E-5</v>
      </c>
      <c r="R156" s="162">
        <f t="shared" si="2"/>
        <v>1.8000000000000001E-4</v>
      </c>
      <c r="S156" s="162">
        <v>0</v>
      </c>
      <c r="T156" s="163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4" t="s">
        <v>471</v>
      </c>
      <c r="AT156" s="164" t="s">
        <v>303</v>
      </c>
      <c r="AU156" s="164" t="s">
        <v>131</v>
      </c>
      <c r="AY156" s="17" t="s">
        <v>123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7" t="s">
        <v>131</v>
      </c>
      <c r="BK156" s="165">
        <f t="shared" si="9"/>
        <v>0</v>
      </c>
      <c r="BL156" s="17" t="s">
        <v>471</v>
      </c>
      <c r="BM156" s="164" t="s">
        <v>550</v>
      </c>
    </row>
    <row r="157" spans="1:65" s="2" customFormat="1" ht="16.5" customHeight="1" x14ac:dyDescent="0.2">
      <c r="A157" s="29"/>
      <c r="B157" s="152"/>
      <c r="C157" s="153" t="s">
        <v>271</v>
      </c>
      <c r="D157" s="153" t="s">
        <v>126</v>
      </c>
      <c r="E157" s="154" t="s">
        <v>551</v>
      </c>
      <c r="F157" s="155" t="s">
        <v>552</v>
      </c>
      <c r="G157" s="156" t="s">
        <v>327</v>
      </c>
      <c r="H157" s="157">
        <v>1</v>
      </c>
      <c r="I157" s="158"/>
      <c r="J157" s="158">
        <f t="shared" si="0"/>
        <v>0</v>
      </c>
      <c r="K157" s="159"/>
      <c r="L157" s="30"/>
      <c r="M157" s="160" t="s">
        <v>1</v>
      </c>
      <c r="N157" s="161" t="s">
        <v>39</v>
      </c>
      <c r="O157" s="162">
        <v>0.41799999999999998</v>
      </c>
      <c r="P157" s="162">
        <f t="shared" si="1"/>
        <v>0.41799999999999998</v>
      </c>
      <c r="Q157" s="162">
        <v>0</v>
      </c>
      <c r="R157" s="162">
        <f t="shared" si="2"/>
        <v>0</v>
      </c>
      <c r="S157" s="162">
        <v>0</v>
      </c>
      <c r="T157" s="163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438</v>
      </c>
      <c r="AT157" s="164" t="s">
        <v>126</v>
      </c>
      <c r="AU157" s="164" t="s">
        <v>131</v>
      </c>
      <c r="AY157" s="17" t="s">
        <v>123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7" t="s">
        <v>131</v>
      </c>
      <c r="BK157" s="165">
        <f t="shared" si="9"/>
        <v>0</v>
      </c>
      <c r="BL157" s="17" t="s">
        <v>438</v>
      </c>
      <c r="BM157" s="164" t="s">
        <v>553</v>
      </c>
    </row>
    <row r="158" spans="1:65" s="2" customFormat="1" ht="16.5" customHeight="1" x14ac:dyDescent="0.2">
      <c r="A158" s="29"/>
      <c r="B158" s="152"/>
      <c r="C158" s="187" t="s">
        <v>275</v>
      </c>
      <c r="D158" s="187" t="s">
        <v>303</v>
      </c>
      <c r="E158" s="188" t="s">
        <v>554</v>
      </c>
      <c r="F158" s="189" t="s">
        <v>555</v>
      </c>
      <c r="G158" s="190" t="s">
        <v>327</v>
      </c>
      <c r="H158" s="191">
        <v>1</v>
      </c>
      <c r="I158" s="192"/>
      <c r="J158" s="192">
        <f t="shared" si="0"/>
        <v>0</v>
      </c>
      <c r="K158" s="193"/>
      <c r="L158" s="194"/>
      <c r="M158" s="195" t="s">
        <v>1</v>
      </c>
      <c r="N158" s="196" t="s">
        <v>39</v>
      </c>
      <c r="O158" s="162">
        <v>0</v>
      </c>
      <c r="P158" s="162">
        <f t="shared" si="1"/>
        <v>0</v>
      </c>
      <c r="Q158" s="162">
        <v>4.1999999999999997E-3</v>
      </c>
      <c r="R158" s="162">
        <f t="shared" si="2"/>
        <v>4.1999999999999997E-3</v>
      </c>
      <c r="S158" s="162">
        <v>0</v>
      </c>
      <c r="T158" s="163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471</v>
      </c>
      <c r="AT158" s="164" t="s">
        <v>303</v>
      </c>
      <c r="AU158" s="164" t="s">
        <v>131</v>
      </c>
      <c r="AY158" s="17" t="s">
        <v>123</v>
      </c>
      <c r="BE158" s="165">
        <f t="shared" si="4"/>
        <v>0</v>
      </c>
      <c r="BF158" s="165">
        <f t="shared" si="5"/>
        <v>0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7" t="s">
        <v>131</v>
      </c>
      <c r="BK158" s="165">
        <f t="shared" si="9"/>
        <v>0</v>
      </c>
      <c r="BL158" s="17" t="s">
        <v>471</v>
      </c>
      <c r="BM158" s="164" t="s">
        <v>556</v>
      </c>
    </row>
    <row r="159" spans="1:65" s="2" customFormat="1" ht="16.5" customHeight="1" x14ac:dyDescent="0.2">
      <c r="A159" s="29"/>
      <c r="B159" s="152"/>
      <c r="C159" s="153" t="s">
        <v>279</v>
      </c>
      <c r="D159" s="153" t="s">
        <v>126</v>
      </c>
      <c r="E159" s="154" t="s">
        <v>557</v>
      </c>
      <c r="F159" s="155" t="s">
        <v>558</v>
      </c>
      <c r="G159" s="156" t="s">
        <v>327</v>
      </c>
      <c r="H159" s="157">
        <v>1</v>
      </c>
      <c r="I159" s="158"/>
      <c r="J159" s="158">
        <f t="shared" si="0"/>
        <v>0</v>
      </c>
      <c r="K159" s="159"/>
      <c r="L159" s="30"/>
      <c r="M159" s="160" t="s">
        <v>1</v>
      </c>
      <c r="N159" s="161" t="s">
        <v>39</v>
      </c>
      <c r="O159" s="162">
        <v>0.5</v>
      </c>
      <c r="P159" s="162">
        <f t="shared" si="1"/>
        <v>0.5</v>
      </c>
      <c r="Q159" s="162">
        <v>0</v>
      </c>
      <c r="R159" s="162">
        <f t="shared" si="2"/>
        <v>0</v>
      </c>
      <c r="S159" s="162">
        <v>0</v>
      </c>
      <c r="T159" s="163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438</v>
      </c>
      <c r="AT159" s="164" t="s">
        <v>126</v>
      </c>
      <c r="AU159" s="164" t="s">
        <v>131</v>
      </c>
      <c r="AY159" s="17" t="s">
        <v>123</v>
      </c>
      <c r="BE159" s="165">
        <f t="shared" si="4"/>
        <v>0</v>
      </c>
      <c r="BF159" s="165">
        <f t="shared" si="5"/>
        <v>0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7" t="s">
        <v>131</v>
      </c>
      <c r="BK159" s="165">
        <f t="shared" si="9"/>
        <v>0</v>
      </c>
      <c r="BL159" s="17" t="s">
        <v>438</v>
      </c>
      <c r="BM159" s="164" t="s">
        <v>559</v>
      </c>
    </row>
    <row r="160" spans="1:65" s="2" customFormat="1" ht="24.15" customHeight="1" x14ac:dyDescent="0.2">
      <c r="A160" s="29"/>
      <c r="B160" s="152"/>
      <c r="C160" s="187" t="s">
        <v>284</v>
      </c>
      <c r="D160" s="187" t="s">
        <v>303</v>
      </c>
      <c r="E160" s="188" t="s">
        <v>560</v>
      </c>
      <c r="F160" s="189" t="s">
        <v>561</v>
      </c>
      <c r="G160" s="190" t="s">
        <v>327</v>
      </c>
      <c r="H160" s="191">
        <v>1</v>
      </c>
      <c r="I160" s="192"/>
      <c r="J160" s="192">
        <f t="shared" si="0"/>
        <v>0</v>
      </c>
      <c r="K160" s="193"/>
      <c r="L160" s="194"/>
      <c r="M160" s="195" t="s">
        <v>1</v>
      </c>
      <c r="N160" s="196" t="s">
        <v>39</v>
      </c>
      <c r="O160" s="162">
        <v>0</v>
      </c>
      <c r="P160" s="162">
        <f t="shared" si="1"/>
        <v>0</v>
      </c>
      <c r="Q160" s="162">
        <v>1.4E-2</v>
      </c>
      <c r="R160" s="162">
        <f t="shared" si="2"/>
        <v>1.4E-2</v>
      </c>
      <c r="S160" s="162">
        <v>0</v>
      </c>
      <c r="T160" s="163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471</v>
      </c>
      <c r="AT160" s="164" t="s">
        <v>303</v>
      </c>
      <c r="AU160" s="164" t="s">
        <v>131</v>
      </c>
      <c r="AY160" s="17" t="s">
        <v>123</v>
      </c>
      <c r="BE160" s="165">
        <f t="shared" si="4"/>
        <v>0</v>
      </c>
      <c r="BF160" s="165">
        <f t="shared" si="5"/>
        <v>0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7" t="s">
        <v>131</v>
      </c>
      <c r="BK160" s="165">
        <f t="shared" si="9"/>
        <v>0</v>
      </c>
      <c r="BL160" s="17" t="s">
        <v>471</v>
      </c>
      <c r="BM160" s="164" t="s">
        <v>562</v>
      </c>
    </row>
    <row r="161" spans="1:65" s="2" customFormat="1" ht="24.15" customHeight="1" x14ac:dyDescent="0.2">
      <c r="A161" s="29"/>
      <c r="B161" s="152"/>
      <c r="C161" s="187" t="s">
        <v>290</v>
      </c>
      <c r="D161" s="187" t="s">
        <v>303</v>
      </c>
      <c r="E161" s="188" t="s">
        <v>563</v>
      </c>
      <c r="F161" s="189" t="s">
        <v>564</v>
      </c>
      <c r="G161" s="190" t="s">
        <v>327</v>
      </c>
      <c r="H161" s="191">
        <v>1</v>
      </c>
      <c r="I161" s="192"/>
      <c r="J161" s="192">
        <f t="shared" si="0"/>
        <v>0</v>
      </c>
      <c r="K161" s="193"/>
      <c r="L161" s="194"/>
      <c r="M161" s="195" t="s">
        <v>1</v>
      </c>
      <c r="N161" s="196" t="s">
        <v>39</v>
      </c>
      <c r="O161" s="162">
        <v>0</v>
      </c>
      <c r="P161" s="162">
        <f t="shared" si="1"/>
        <v>0</v>
      </c>
      <c r="Q161" s="162">
        <v>5.0000000000000002E-5</v>
      </c>
      <c r="R161" s="162">
        <f t="shared" si="2"/>
        <v>5.0000000000000002E-5</v>
      </c>
      <c r="S161" s="162">
        <v>0</v>
      </c>
      <c r="T161" s="163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471</v>
      </c>
      <c r="AT161" s="164" t="s">
        <v>303</v>
      </c>
      <c r="AU161" s="164" t="s">
        <v>131</v>
      </c>
      <c r="AY161" s="17" t="s">
        <v>123</v>
      </c>
      <c r="BE161" s="165">
        <f t="shared" si="4"/>
        <v>0</v>
      </c>
      <c r="BF161" s="165">
        <f t="shared" si="5"/>
        <v>0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7" t="s">
        <v>131</v>
      </c>
      <c r="BK161" s="165">
        <f t="shared" si="9"/>
        <v>0</v>
      </c>
      <c r="BL161" s="17" t="s">
        <v>471</v>
      </c>
      <c r="BM161" s="164" t="s">
        <v>565</v>
      </c>
    </row>
    <row r="162" spans="1:65" s="2" customFormat="1" ht="16.5" customHeight="1" x14ac:dyDescent="0.2">
      <c r="A162" s="29"/>
      <c r="B162" s="152"/>
      <c r="C162" s="153" t="s">
        <v>298</v>
      </c>
      <c r="D162" s="153" t="s">
        <v>126</v>
      </c>
      <c r="E162" s="154" t="s">
        <v>566</v>
      </c>
      <c r="F162" s="155" t="s">
        <v>567</v>
      </c>
      <c r="G162" s="156" t="s">
        <v>327</v>
      </c>
      <c r="H162" s="157">
        <v>2</v>
      </c>
      <c r="I162" s="158"/>
      <c r="J162" s="158">
        <f t="shared" si="0"/>
        <v>0</v>
      </c>
      <c r="K162" s="159"/>
      <c r="L162" s="30"/>
      <c r="M162" s="160" t="s">
        <v>1</v>
      </c>
      <c r="N162" s="161" t="s">
        <v>39</v>
      </c>
      <c r="O162" s="162">
        <v>0.41799999999999998</v>
      </c>
      <c r="P162" s="162">
        <f t="shared" si="1"/>
        <v>0.83599999999999997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438</v>
      </c>
      <c r="AT162" s="164" t="s">
        <v>126</v>
      </c>
      <c r="AU162" s="164" t="s">
        <v>131</v>
      </c>
      <c r="AY162" s="17" t="s">
        <v>123</v>
      </c>
      <c r="BE162" s="165">
        <f t="shared" si="4"/>
        <v>0</v>
      </c>
      <c r="BF162" s="165">
        <f t="shared" si="5"/>
        <v>0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7" t="s">
        <v>131</v>
      </c>
      <c r="BK162" s="165">
        <f t="shared" si="9"/>
        <v>0</v>
      </c>
      <c r="BL162" s="17" t="s">
        <v>438</v>
      </c>
      <c r="BM162" s="164" t="s">
        <v>568</v>
      </c>
    </row>
    <row r="163" spans="1:65" s="2" customFormat="1" ht="24.15" customHeight="1" x14ac:dyDescent="0.2">
      <c r="A163" s="29"/>
      <c r="B163" s="152"/>
      <c r="C163" s="187" t="s">
        <v>302</v>
      </c>
      <c r="D163" s="187" t="s">
        <v>303</v>
      </c>
      <c r="E163" s="188" t="s">
        <v>569</v>
      </c>
      <c r="F163" s="189" t="s">
        <v>570</v>
      </c>
      <c r="G163" s="190" t="s">
        <v>327</v>
      </c>
      <c r="H163" s="191">
        <v>2</v>
      </c>
      <c r="I163" s="192"/>
      <c r="J163" s="192">
        <f t="shared" si="0"/>
        <v>0</v>
      </c>
      <c r="K163" s="193"/>
      <c r="L163" s="194"/>
      <c r="M163" s="195" t="s">
        <v>1</v>
      </c>
      <c r="N163" s="196" t="s">
        <v>39</v>
      </c>
      <c r="O163" s="162">
        <v>0</v>
      </c>
      <c r="P163" s="162">
        <f t="shared" si="1"/>
        <v>0</v>
      </c>
      <c r="Q163" s="162">
        <v>3.1199999999999999E-3</v>
      </c>
      <c r="R163" s="162">
        <f t="shared" si="2"/>
        <v>6.2399999999999999E-3</v>
      </c>
      <c r="S163" s="162">
        <v>0</v>
      </c>
      <c r="T163" s="163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471</v>
      </c>
      <c r="AT163" s="164" t="s">
        <v>303</v>
      </c>
      <c r="AU163" s="164" t="s">
        <v>131</v>
      </c>
      <c r="AY163" s="17" t="s">
        <v>123</v>
      </c>
      <c r="BE163" s="165">
        <f t="shared" si="4"/>
        <v>0</v>
      </c>
      <c r="BF163" s="165">
        <f t="shared" si="5"/>
        <v>0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7" t="s">
        <v>131</v>
      </c>
      <c r="BK163" s="165">
        <f t="shared" si="9"/>
        <v>0</v>
      </c>
      <c r="BL163" s="17" t="s">
        <v>471</v>
      </c>
      <c r="BM163" s="164" t="s">
        <v>571</v>
      </c>
    </row>
    <row r="164" spans="1:65" s="2" customFormat="1" ht="24.15" customHeight="1" x14ac:dyDescent="0.2">
      <c r="A164" s="29"/>
      <c r="B164" s="152"/>
      <c r="C164" s="153" t="s">
        <v>308</v>
      </c>
      <c r="D164" s="153" t="s">
        <v>126</v>
      </c>
      <c r="E164" s="154" t="s">
        <v>572</v>
      </c>
      <c r="F164" s="155" t="s">
        <v>573</v>
      </c>
      <c r="G164" s="156" t="s">
        <v>343</v>
      </c>
      <c r="H164" s="157">
        <v>148</v>
      </c>
      <c r="I164" s="158"/>
      <c r="J164" s="158">
        <f t="shared" si="0"/>
        <v>0</v>
      </c>
      <c r="K164" s="159"/>
      <c r="L164" s="30"/>
      <c r="M164" s="160" t="s">
        <v>1</v>
      </c>
      <c r="N164" s="161" t="s">
        <v>39</v>
      </c>
      <c r="O164" s="162">
        <v>0.13</v>
      </c>
      <c r="P164" s="162">
        <f t="shared" si="1"/>
        <v>19.240000000000002</v>
      </c>
      <c r="Q164" s="162">
        <v>0</v>
      </c>
      <c r="R164" s="162">
        <f t="shared" si="2"/>
        <v>0</v>
      </c>
      <c r="S164" s="162">
        <v>0</v>
      </c>
      <c r="T164" s="163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438</v>
      </c>
      <c r="AT164" s="164" t="s">
        <v>126</v>
      </c>
      <c r="AU164" s="164" t="s">
        <v>131</v>
      </c>
      <c r="AY164" s="17" t="s">
        <v>123</v>
      </c>
      <c r="BE164" s="165">
        <f t="shared" si="4"/>
        <v>0</v>
      </c>
      <c r="BF164" s="165">
        <f t="shared" si="5"/>
        <v>0</v>
      </c>
      <c r="BG164" s="165">
        <f t="shared" si="6"/>
        <v>0</v>
      </c>
      <c r="BH164" s="165">
        <f t="shared" si="7"/>
        <v>0</v>
      </c>
      <c r="BI164" s="165">
        <f t="shared" si="8"/>
        <v>0</v>
      </c>
      <c r="BJ164" s="17" t="s">
        <v>131</v>
      </c>
      <c r="BK164" s="165">
        <f t="shared" si="9"/>
        <v>0</v>
      </c>
      <c r="BL164" s="17" t="s">
        <v>438</v>
      </c>
      <c r="BM164" s="164" t="s">
        <v>574</v>
      </c>
    </row>
    <row r="165" spans="1:65" s="2" customFormat="1" ht="16.5" customHeight="1" x14ac:dyDescent="0.2">
      <c r="A165" s="29"/>
      <c r="B165" s="152"/>
      <c r="C165" s="187" t="s">
        <v>312</v>
      </c>
      <c r="D165" s="187" t="s">
        <v>303</v>
      </c>
      <c r="E165" s="188" t="s">
        <v>575</v>
      </c>
      <c r="F165" s="189" t="s">
        <v>576</v>
      </c>
      <c r="G165" s="190" t="s">
        <v>577</v>
      </c>
      <c r="H165" s="191">
        <v>20.72</v>
      </c>
      <c r="I165" s="192"/>
      <c r="J165" s="192">
        <f t="shared" si="0"/>
        <v>0</v>
      </c>
      <c r="K165" s="193"/>
      <c r="L165" s="194"/>
      <c r="M165" s="195" t="s">
        <v>1</v>
      </c>
      <c r="N165" s="196" t="s">
        <v>39</v>
      </c>
      <c r="O165" s="162">
        <v>0</v>
      </c>
      <c r="P165" s="162">
        <f t="shared" si="1"/>
        <v>0</v>
      </c>
      <c r="Q165" s="162">
        <v>1E-3</v>
      </c>
      <c r="R165" s="162">
        <f t="shared" si="2"/>
        <v>2.0719999999999999E-2</v>
      </c>
      <c r="S165" s="162">
        <v>0</v>
      </c>
      <c r="T165" s="163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471</v>
      </c>
      <c r="AT165" s="164" t="s">
        <v>303</v>
      </c>
      <c r="AU165" s="164" t="s">
        <v>131</v>
      </c>
      <c r="AY165" s="17" t="s">
        <v>123</v>
      </c>
      <c r="BE165" s="165">
        <f t="shared" si="4"/>
        <v>0</v>
      </c>
      <c r="BF165" s="165">
        <f t="shared" si="5"/>
        <v>0</v>
      </c>
      <c r="BG165" s="165">
        <f t="shared" si="6"/>
        <v>0</v>
      </c>
      <c r="BH165" s="165">
        <f t="shared" si="7"/>
        <v>0</v>
      </c>
      <c r="BI165" s="165">
        <f t="shared" si="8"/>
        <v>0</v>
      </c>
      <c r="BJ165" s="17" t="s">
        <v>131</v>
      </c>
      <c r="BK165" s="165">
        <f t="shared" si="9"/>
        <v>0</v>
      </c>
      <c r="BL165" s="17" t="s">
        <v>471</v>
      </c>
      <c r="BM165" s="164" t="s">
        <v>578</v>
      </c>
    </row>
    <row r="166" spans="1:65" s="2" customFormat="1" ht="24.15" customHeight="1" x14ac:dyDescent="0.2">
      <c r="A166" s="29"/>
      <c r="B166" s="152"/>
      <c r="C166" s="153" t="s">
        <v>319</v>
      </c>
      <c r="D166" s="153" t="s">
        <v>126</v>
      </c>
      <c r="E166" s="154" t="s">
        <v>579</v>
      </c>
      <c r="F166" s="155" t="s">
        <v>580</v>
      </c>
      <c r="G166" s="156" t="s">
        <v>327</v>
      </c>
      <c r="H166" s="157">
        <v>104</v>
      </c>
      <c r="I166" s="158"/>
      <c r="J166" s="158">
        <f t="shared" si="0"/>
        <v>0</v>
      </c>
      <c r="K166" s="159"/>
      <c r="L166" s="30"/>
      <c r="M166" s="160" t="s">
        <v>1</v>
      </c>
      <c r="N166" s="161" t="s">
        <v>39</v>
      </c>
      <c r="O166" s="162">
        <v>7.2999999999999995E-2</v>
      </c>
      <c r="P166" s="162">
        <f t="shared" si="1"/>
        <v>7.5919999999999996</v>
      </c>
      <c r="Q166" s="162">
        <v>0</v>
      </c>
      <c r="R166" s="162">
        <f t="shared" si="2"/>
        <v>0</v>
      </c>
      <c r="S166" s="162">
        <v>0</v>
      </c>
      <c r="T166" s="163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438</v>
      </c>
      <c r="AT166" s="164" t="s">
        <v>126</v>
      </c>
      <c r="AU166" s="164" t="s">
        <v>131</v>
      </c>
      <c r="AY166" s="17" t="s">
        <v>123</v>
      </c>
      <c r="BE166" s="165">
        <f t="shared" si="4"/>
        <v>0</v>
      </c>
      <c r="BF166" s="165">
        <f t="shared" si="5"/>
        <v>0</v>
      </c>
      <c r="BG166" s="165">
        <f t="shared" si="6"/>
        <v>0</v>
      </c>
      <c r="BH166" s="165">
        <f t="shared" si="7"/>
        <v>0</v>
      </c>
      <c r="BI166" s="165">
        <f t="shared" si="8"/>
        <v>0</v>
      </c>
      <c r="BJ166" s="17" t="s">
        <v>131</v>
      </c>
      <c r="BK166" s="165">
        <f t="shared" si="9"/>
        <v>0</v>
      </c>
      <c r="BL166" s="17" t="s">
        <v>438</v>
      </c>
      <c r="BM166" s="164" t="s">
        <v>581</v>
      </c>
    </row>
    <row r="167" spans="1:65" s="2" customFormat="1" ht="24.15" customHeight="1" x14ac:dyDescent="0.2">
      <c r="A167" s="29"/>
      <c r="B167" s="152"/>
      <c r="C167" s="187" t="s">
        <v>324</v>
      </c>
      <c r="D167" s="187" t="s">
        <v>303</v>
      </c>
      <c r="E167" s="188" t="s">
        <v>582</v>
      </c>
      <c r="F167" s="189" t="s">
        <v>583</v>
      </c>
      <c r="G167" s="190" t="s">
        <v>327</v>
      </c>
      <c r="H167" s="191">
        <v>104</v>
      </c>
      <c r="I167" s="192"/>
      <c r="J167" s="192">
        <f t="shared" si="0"/>
        <v>0</v>
      </c>
      <c r="K167" s="193"/>
      <c r="L167" s="194"/>
      <c r="M167" s="195" t="s">
        <v>1</v>
      </c>
      <c r="N167" s="196" t="s">
        <v>39</v>
      </c>
      <c r="O167" s="162">
        <v>0</v>
      </c>
      <c r="P167" s="162">
        <f t="shared" si="1"/>
        <v>0</v>
      </c>
      <c r="Q167" s="162">
        <v>1E-4</v>
      </c>
      <c r="R167" s="162">
        <f t="shared" si="2"/>
        <v>1.0400000000000001E-2</v>
      </c>
      <c r="S167" s="162">
        <v>0</v>
      </c>
      <c r="T167" s="163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471</v>
      </c>
      <c r="AT167" s="164" t="s">
        <v>303</v>
      </c>
      <c r="AU167" s="164" t="s">
        <v>131</v>
      </c>
      <c r="AY167" s="17" t="s">
        <v>123</v>
      </c>
      <c r="BE167" s="165">
        <f t="shared" si="4"/>
        <v>0</v>
      </c>
      <c r="BF167" s="165">
        <f t="shared" si="5"/>
        <v>0</v>
      </c>
      <c r="BG167" s="165">
        <f t="shared" si="6"/>
        <v>0</v>
      </c>
      <c r="BH167" s="165">
        <f t="shared" si="7"/>
        <v>0</v>
      </c>
      <c r="BI167" s="165">
        <f t="shared" si="8"/>
        <v>0</v>
      </c>
      <c r="BJ167" s="17" t="s">
        <v>131</v>
      </c>
      <c r="BK167" s="165">
        <f t="shared" si="9"/>
        <v>0</v>
      </c>
      <c r="BL167" s="17" t="s">
        <v>471</v>
      </c>
      <c r="BM167" s="164" t="s">
        <v>584</v>
      </c>
    </row>
    <row r="168" spans="1:65" s="2" customFormat="1" ht="24.15" customHeight="1" x14ac:dyDescent="0.2">
      <c r="A168" s="29"/>
      <c r="B168" s="152"/>
      <c r="C168" s="187" t="s">
        <v>331</v>
      </c>
      <c r="D168" s="187" t="s">
        <v>303</v>
      </c>
      <c r="E168" s="188" t="s">
        <v>585</v>
      </c>
      <c r="F168" s="189" t="s">
        <v>586</v>
      </c>
      <c r="G168" s="190" t="s">
        <v>327</v>
      </c>
      <c r="H168" s="191">
        <v>104</v>
      </c>
      <c r="I168" s="192"/>
      <c r="J168" s="192">
        <f t="shared" si="0"/>
        <v>0</v>
      </c>
      <c r="K168" s="193"/>
      <c r="L168" s="194"/>
      <c r="M168" s="195" t="s">
        <v>1</v>
      </c>
      <c r="N168" s="196" t="s">
        <v>39</v>
      </c>
      <c r="O168" s="162">
        <v>0</v>
      </c>
      <c r="P168" s="162">
        <f t="shared" si="1"/>
        <v>0</v>
      </c>
      <c r="Q168" s="162">
        <v>4.0000000000000002E-4</v>
      </c>
      <c r="R168" s="162">
        <f t="shared" si="2"/>
        <v>4.1600000000000005E-2</v>
      </c>
      <c r="S168" s="162">
        <v>0</v>
      </c>
      <c r="T168" s="163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471</v>
      </c>
      <c r="AT168" s="164" t="s">
        <v>303</v>
      </c>
      <c r="AU168" s="164" t="s">
        <v>131</v>
      </c>
      <c r="AY168" s="17" t="s">
        <v>123</v>
      </c>
      <c r="BE168" s="165">
        <f t="shared" si="4"/>
        <v>0</v>
      </c>
      <c r="BF168" s="165">
        <f t="shared" si="5"/>
        <v>0</v>
      </c>
      <c r="BG168" s="165">
        <f t="shared" si="6"/>
        <v>0</v>
      </c>
      <c r="BH168" s="165">
        <f t="shared" si="7"/>
        <v>0</v>
      </c>
      <c r="BI168" s="165">
        <f t="shared" si="8"/>
        <v>0</v>
      </c>
      <c r="BJ168" s="17" t="s">
        <v>131</v>
      </c>
      <c r="BK168" s="165">
        <f t="shared" si="9"/>
        <v>0</v>
      </c>
      <c r="BL168" s="17" t="s">
        <v>471</v>
      </c>
      <c r="BM168" s="164" t="s">
        <v>587</v>
      </c>
    </row>
    <row r="169" spans="1:65" s="2" customFormat="1" ht="33" customHeight="1" x14ac:dyDescent="0.2">
      <c r="A169" s="29"/>
      <c r="B169" s="152"/>
      <c r="C169" s="153" t="s">
        <v>336</v>
      </c>
      <c r="D169" s="153" t="s">
        <v>126</v>
      </c>
      <c r="E169" s="154" t="s">
        <v>588</v>
      </c>
      <c r="F169" s="155" t="s">
        <v>589</v>
      </c>
      <c r="G169" s="156" t="s">
        <v>343</v>
      </c>
      <c r="H169" s="157">
        <v>38</v>
      </c>
      <c r="I169" s="158"/>
      <c r="J169" s="158">
        <f t="shared" si="0"/>
        <v>0</v>
      </c>
      <c r="K169" s="159"/>
      <c r="L169" s="30"/>
      <c r="M169" s="160" t="s">
        <v>1</v>
      </c>
      <c r="N169" s="161" t="s">
        <v>39</v>
      </c>
      <c r="O169" s="162">
        <v>7.4999999999999997E-2</v>
      </c>
      <c r="P169" s="162">
        <f t="shared" si="1"/>
        <v>2.85</v>
      </c>
      <c r="Q169" s="162">
        <v>0</v>
      </c>
      <c r="R169" s="162">
        <f t="shared" si="2"/>
        <v>0</v>
      </c>
      <c r="S169" s="162">
        <v>0</v>
      </c>
      <c r="T169" s="163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4" t="s">
        <v>438</v>
      </c>
      <c r="AT169" s="164" t="s">
        <v>126</v>
      </c>
      <c r="AU169" s="164" t="s">
        <v>131</v>
      </c>
      <c r="AY169" s="17" t="s">
        <v>123</v>
      </c>
      <c r="BE169" s="165">
        <f t="shared" si="4"/>
        <v>0</v>
      </c>
      <c r="BF169" s="165">
        <f t="shared" si="5"/>
        <v>0</v>
      </c>
      <c r="BG169" s="165">
        <f t="shared" si="6"/>
        <v>0</v>
      </c>
      <c r="BH169" s="165">
        <f t="shared" si="7"/>
        <v>0</v>
      </c>
      <c r="BI169" s="165">
        <f t="shared" si="8"/>
        <v>0</v>
      </c>
      <c r="BJ169" s="17" t="s">
        <v>131</v>
      </c>
      <c r="BK169" s="165">
        <f t="shared" si="9"/>
        <v>0</v>
      </c>
      <c r="BL169" s="17" t="s">
        <v>438</v>
      </c>
      <c r="BM169" s="164" t="s">
        <v>590</v>
      </c>
    </row>
    <row r="170" spans="1:65" s="2" customFormat="1" ht="16.5" customHeight="1" x14ac:dyDescent="0.2">
      <c r="A170" s="29"/>
      <c r="B170" s="152"/>
      <c r="C170" s="187" t="s">
        <v>340</v>
      </c>
      <c r="D170" s="187" t="s">
        <v>303</v>
      </c>
      <c r="E170" s="188" t="s">
        <v>591</v>
      </c>
      <c r="F170" s="189" t="s">
        <v>592</v>
      </c>
      <c r="G170" s="190" t="s">
        <v>577</v>
      </c>
      <c r="H170" s="191">
        <v>35.795999999999999</v>
      </c>
      <c r="I170" s="192"/>
      <c r="J170" s="192">
        <f t="shared" si="0"/>
        <v>0</v>
      </c>
      <c r="K170" s="193"/>
      <c r="L170" s="194"/>
      <c r="M170" s="195" t="s">
        <v>1</v>
      </c>
      <c r="N170" s="196" t="s">
        <v>39</v>
      </c>
      <c r="O170" s="162">
        <v>0</v>
      </c>
      <c r="P170" s="162">
        <f t="shared" si="1"/>
        <v>0</v>
      </c>
      <c r="Q170" s="162">
        <v>1E-3</v>
      </c>
      <c r="R170" s="162">
        <f t="shared" si="2"/>
        <v>3.5796000000000001E-2</v>
      </c>
      <c r="S170" s="162">
        <v>0</v>
      </c>
      <c r="T170" s="163">
        <f t="shared" si="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471</v>
      </c>
      <c r="AT170" s="164" t="s">
        <v>303</v>
      </c>
      <c r="AU170" s="164" t="s">
        <v>131</v>
      </c>
      <c r="AY170" s="17" t="s">
        <v>123</v>
      </c>
      <c r="BE170" s="165">
        <f t="shared" si="4"/>
        <v>0</v>
      </c>
      <c r="BF170" s="165">
        <f t="shared" si="5"/>
        <v>0</v>
      </c>
      <c r="BG170" s="165">
        <f t="shared" si="6"/>
        <v>0</v>
      </c>
      <c r="BH170" s="165">
        <f t="shared" si="7"/>
        <v>0</v>
      </c>
      <c r="BI170" s="165">
        <f t="shared" si="8"/>
        <v>0</v>
      </c>
      <c r="BJ170" s="17" t="s">
        <v>131</v>
      </c>
      <c r="BK170" s="165">
        <f t="shared" si="9"/>
        <v>0</v>
      </c>
      <c r="BL170" s="17" t="s">
        <v>471</v>
      </c>
      <c r="BM170" s="164" t="s">
        <v>593</v>
      </c>
    </row>
    <row r="171" spans="1:65" s="2" customFormat="1" ht="24.15" customHeight="1" x14ac:dyDescent="0.2">
      <c r="A171" s="29"/>
      <c r="B171" s="152"/>
      <c r="C171" s="153" t="s">
        <v>346</v>
      </c>
      <c r="D171" s="153" t="s">
        <v>126</v>
      </c>
      <c r="E171" s="154" t="s">
        <v>594</v>
      </c>
      <c r="F171" s="155" t="s">
        <v>595</v>
      </c>
      <c r="G171" s="156" t="s">
        <v>343</v>
      </c>
      <c r="H171" s="157">
        <v>24</v>
      </c>
      <c r="I171" s="158"/>
      <c r="J171" s="158">
        <f t="shared" si="0"/>
        <v>0</v>
      </c>
      <c r="K171" s="159"/>
      <c r="L171" s="30"/>
      <c r="M171" s="160" t="s">
        <v>1</v>
      </c>
      <c r="N171" s="161" t="s">
        <v>39</v>
      </c>
      <c r="O171" s="162">
        <v>8.5000000000000006E-2</v>
      </c>
      <c r="P171" s="162">
        <f t="shared" si="1"/>
        <v>2.04</v>
      </c>
      <c r="Q171" s="162">
        <v>0</v>
      </c>
      <c r="R171" s="162">
        <f t="shared" si="2"/>
        <v>0</v>
      </c>
      <c r="S171" s="162">
        <v>0</v>
      </c>
      <c r="T171" s="163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4" t="s">
        <v>438</v>
      </c>
      <c r="AT171" s="164" t="s">
        <v>126</v>
      </c>
      <c r="AU171" s="164" t="s">
        <v>131</v>
      </c>
      <c r="AY171" s="17" t="s">
        <v>123</v>
      </c>
      <c r="BE171" s="165">
        <f t="shared" si="4"/>
        <v>0</v>
      </c>
      <c r="BF171" s="165">
        <f t="shared" si="5"/>
        <v>0</v>
      </c>
      <c r="BG171" s="165">
        <f t="shared" si="6"/>
        <v>0</v>
      </c>
      <c r="BH171" s="165">
        <f t="shared" si="7"/>
        <v>0</v>
      </c>
      <c r="BI171" s="165">
        <f t="shared" si="8"/>
        <v>0</v>
      </c>
      <c r="BJ171" s="17" t="s">
        <v>131</v>
      </c>
      <c r="BK171" s="165">
        <f t="shared" si="9"/>
        <v>0</v>
      </c>
      <c r="BL171" s="17" t="s">
        <v>438</v>
      </c>
      <c r="BM171" s="164" t="s">
        <v>596</v>
      </c>
    </row>
    <row r="172" spans="1:65" s="2" customFormat="1" ht="16.5" customHeight="1" x14ac:dyDescent="0.2">
      <c r="A172" s="29"/>
      <c r="B172" s="152"/>
      <c r="C172" s="187" t="s">
        <v>348</v>
      </c>
      <c r="D172" s="187" t="s">
        <v>303</v>
      </c>
      <c r="E172" s="188" t="s">
        <v>597</v>
      </c>
      <c r="F172" s="189" t="s">
        <v>598</v>
      </c>
      <c r="G172" s="190" t="s">
        <v>577</v>
      </c>
      <c r="H172" s="191">
        <v>15</v>
      </c>
      <c r="I172" s="192"/>
      <c r="J172" s="192">
        <f t="shared" si="0"/>
        <v>0</v>
      </c>
      <c r="K172" s="193"/>
      <c r="L172" s="194"/>
      <c r="M172" s="195" t="s">
        <v>1</v>
      </c>
      <c r="N172" s="196" t="s">
        <v>39</v>
      </c>
      <c r="O172" s="162">
        <v>0</v>
      </c>
      <c r="P172" s="162">
        <f t="shared" si="1"/>
        <v>0</v>
      </c>
      <c r="Q172" s="162">
        <v>1E-3</v>
      </c>
      <c r="R172" s="162">
        <f t="shared" si="2"/>
        <v>1.4999999999999999E-2</v>
      </c>
      <c r="S172" s="162">
        <v>0</v>
      </c>
      <c r="T172" s="163">
        <f t="shared" si="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4" t="s">
        <v>471</v>
      </c>
      <c r="AT172" s="164" t="s">
        <v>303</v>
      </c>
      <c r="AU172" s="164" t="s">
        <v>131</v>
      </c>
      <c r="AY172" s="17" t="s">
        <v>123</v>
      </c>
      <c r="BE172" s="165">
        <f t="shared" si="4"/>
        <v>0</v>
      </c>
      <c r="BF172" s="165">
        <f t="shared" si="5"/>
        <v>0</v>
      </c>
      <c r="BG172" s="165">
        <f t="shared" si="6"/>
        <v>0</v>
      </c>
      <c r="BH172" s="165">
        <f t="shared" si="7"/>
        <v>0</v>
      </c>
      <c r="BI172" s="165">
        <f t="shared" si="8"/>
        <v>0</v>
      </c>
      <c r="BJ172" s="17" t="s">
        <v>131</v>
      </c>
      <c r="BK172" s="165">
        <f t="shared" si="9"/>
        <v>0</v>
      </c>
      <c r="BL172" s="17" t="s">
        <v>471</v>
      </c>
      <c r="BM172" s="164" t="s">
        <v>599</v>
      </c>
    </row>
    <row r="173" spans="1:65" s="14" customFormat="1" ht="10.199999999999999" x14ac:dyDescent="0.2">
      <c r="B173" s="173"/>
      <c r="D173" s="167" t="s">
        <v>133</v>
      </c>
      <c r="E173" s="174" t="s">
        <v>1</v>
      </c>
      <c r="F173" s="175" t="s">
        <v>600</v>
      </c>
      <c r="H173" s="176">
        <v>15</v>
      </c>
      <c r="L173" s="173"/>
      <c r="M173" s="177"/>
      <c r="N173" s="178"/>
      <c r="O173" s="178"/>
      <c r="P173" s="178"/>
      <c r="Q173" s="178"/>
      <c r="R173" s="178"/>
      <c r="S173" s="178"/>
      <c r="T173" s="179"/>
      <c r="AT173" s="174" t="s">
        <v>133</v>
      </c>
      <c r="AU173" s="174" t="s">
        <v>131</v>
      </c>
      <c r="AV173" s="14" t="s">
        <v>131</v>
      </c>
      <c r="AW173" s="14" t="s">
        <v>29</v>
      </c>
      <c r="AX173" s="14" t="s">
        <v>81</v>
      </c>
      <c r="AY173" s="174" t="s">
        <v>123</v>
      </c>
    </row>
    <row r="174" spans="1:65" s="2" customFormat="1" ht="24.15" customHeight="1" x14ac:dyDescent="0.2">
      <c r="A174" s="29"/>
      <c r="B174" s="152"/>
      <c r="C174" s="153" t="s">
        <v>354</v>
      </c>
      <c r="D174" s="153" t="s">
        <v>126</v>
      </c>
      <c r="E174" s="154" t="s">
        <v>601</v>
      </c>
      <c r="F174" s="155" t="s">
        <v>602</v>
      </c>
      <c r="G174" s="156" t="s">
        <v>327</v>
      </c>
      <c r="H174" s="157">
        <v>18</v>
      </c>
      <c r="I174" s="158"/>
      <c r="J174" s="158">
        <f t="shared" ref="J174:J205" si="10">ROUND(I174*H174,2)</f>
        <v>0</v>
      </c>
      <c r="K174" s="159"/>
      <c r="L174" s="30"/>
      <c r="M174" s="160" t="s">
        <v>1</v>
      </c>
      <c r="N174" s="161" t="s">
        <v>39</v>
      </c>
      <c r="O174" s="162">
        <v>0.19500000000000001</v>
      </c>
      <c r="P174" s="162">
        <f t="shared" ref="P174:P205" si="11">O174*H174</f>
        <v>3.5100000000000002</v>
      </c>
      <c r="Q174" s="162">
        <v>0</v>
      </c>
      <c r="R174" s="162">
        <f t="shared" ref="R174:R205" si="12">Q174*H174</f>
        <v>0</v>
      </c>
      <c r="S174" s="162">
        <v>0</v>
      </c>
      <c r="T174" s="163">
        <f t="shared" ref="T174:T205" si="1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438</v>
      </c>
      <c r="AT174" s="164" t="s">
        <v>126</v>
      </c>
      <c r="AU174" s="164" t="s">
        <v>131</v>
      </c>
      <c r="AY174" s="17" t="s">
        <v>123</v>
      </c>
      <c r="BE174" s="165">
        <f t="shared" ref="BE174:BE205" si="14">IF(N174="základná",J174,0)</f>
        <v>0</v>
      </c>
      <c r="BF174" s="165">
        <f t="shared" ref="BF174:BF205" si="15">IF(N174="znížená",J174,0)</f>
        <v>0</v>
      </c>
      <c r="BG174" s="165">
        <f t="shared" ref="BG174:BG205" si="16">IF(N174="zákl. prenesená",J174,0)</f>
        <v>0</v>
      </c>
      <c r="BH174" s="165">
        <f t="shared" ref="BH174:BH205" si="17">IF(N174="zníž. prenesená",J174,0)</f>
        <v>0</v>
      </c>
      <c r="BI174" s="165">
        <f t="shared" ref="BI174:BI205" si="18">IF(N174="nulová",J174,0)</f>
        <v>0</v>
      </c>
      <c r="BJ174" s="17" t="s">
        <v>131</v>
      </c>
      <c r="BK174" s="165">
        <f t="shared" ref="BK174:BK205" si="19">ROUND(I174*H174,2)</f>
        <v>0</v>
      </c>
      <c r="BL174" s="17" t="s">
        <v>438</v>
      </c>
      <c r="BM174" s="164" t="s">
        <v>603</v>
      </c>
    </row>
    <row r="175" spans="1:65" s="2" customFormat="1" ht="16.5" customHeight="1" x14ac:dyDescent="0.2">
      <c r="A175" s="29"/>
      <c r="B175" s="152"/>
      <c r="C175" s="187" t="s">
        <v>356</v>
      </c>
      <c r="D175" s="187" t="s">
        <v>303</v>
      </c>
      <c r="E175" s="188" t="s">
        <v>604</v>
      </c>
      <c r="F175" s="189" t="s">
        <v>605</v>
      </c>
      <c r="G175" s="190" t="s">
        <v>327</v>
      </c>
      <c r="H175" s="191">
        <v>18</v>
      </c>
      <c r="I175" s="192"/>
      <c r="J175" s="192">
        <f t="shared" si="10"/>
        <v>0</v>
      </c>
      <c r="K175" s="193"/>
      <c r="L175" s="194"/>
      <c r="M175" s="195" t="s">
        <v>1</v>
      </c>
      <c r="N175" s="196" t="s">
        <v>39</v>
      </c>
      <c r="O175" s="162">
        <v>0</v>
      </c>
      <c r="P175" s="162">
        <f t="shared" si="11"/>
        <v>0</v>
      </c>
      <c r="Q175" s="162">
        <v>0</v>
      </c>
      <c r="R175" s="162">
        <f t="shared" si="12"/>
        <v>0</v>
      </c>
      <c r="S175" s="162">
        <v>0</v>
      </c>
      <c r="T175" s="163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471</v>
      </c>
      <c r="AT175" s="164" t="s">
        <v>303</v>
      </c>
      <c r="AU175" s="164" t="s">
        <v>131</v>
      </c>
      <c r="AY175" s="17" t="s">
        <v>123</v>
      </c>
      <c r="BE175" s="165">
        <f t="shared" si="14"/>
        <v>0</v>
      </c>
      <c r="BF175" s="165">
        <f t="shared" si="15"/>
        <v>0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7" t="s">
        <v>131</v>
      </c>
      <c r="BK175" s="165">
        <f t="shared" si="19"/>
        <v>0</v>
      </c>
      <c r="BL175" s="17" t="s">
        <v>471</v>
      </c>
      <c r="BM175" s="164" t="s">
        <v>606</v>
      </c>
    </row>
    <row r="176" spans="1:65" s="2" customFormat="1" ht="24.15" customHeight="1" x14ac:dyDescent="0.2">
      <c r="A176" s="29"/>
      <c r="B176" s="152"/>
      <c r="C176" s="187" t="s">
        <v>361</v>
      </c>
      <c r="D176" s="187" t="s">
        <v>303</v>
      </c>
      <c r="E176" s="188" t="s">
        <v>607</v>
      </c>
      <c r="F176" s="189" t="s">
        <v>608</v>
      </c>
      <c r="G176" s="190" t="s">
        <v>327</v>
      </c>
      <c r="H176" s="191">
        <v>18</v>
      </c>
      <c r="I176" s="192"/>
      <c r="J176" s="192">
        <f t="shared" si="10"/>
        <v>0</v>
      </c>
      <c r="K176" s="193"/>
      <c r="L176" s="194"/>
      <c r="M176" s="195" t="s">
        <v>1</v>
      </c>
      <c r="N176" s="196" t="s">
        <v>39</v>
      </c>
      <c r="O176" s="162">
        <v>0</v>
      </c>
      <c r="P176" s="162">
        <f t="shared" si="11"/>
        <v>0</v>
      </c>
      <c r="Q176" s="162">
        <v>1E-4</v>
      </c>
      <c r="R176" s="162">
        <f t="shared" si="12"/>
        <v>1.8000000000000002E-3</v>
      </c>
      <c r="S176" s="162">
        <v>0</v>
      </c>
      <c r="T176" s="16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471</v>
      </c>
      <c r="AT176" s="164" t="s">
        <v>303</v>
      </c>
      <c r="AU176" s="164" t="s">
        <v>131</v>
      </c>
      <c r="AY176" s="17" t="s">
        <v>123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7" t="s">
        <v>131</v>
      </c>
      <c r="BK176" s="165">
        <f t="shared" si="19"/>
        <v>0</v>
      </c>
      <c r="BL176" s="17" t="s">
        <v>471</v>
      </c>
      <c r="BM176" s="164" t="s">
        <v>609</v>
      </c>
    </row>
    <row r="177" spans="1:65" s="2" customFormat="1" ht="24.15" customHeight="1" x14ac:dyDescent="0.2">
      <c r="A177" s="29"/>
      <c r="B177" s="152"/>
      <c r="C177" s="153" t="s">
        <v>363</v>
      </c>
      <c r="D177" s="153" t="s">
        <v>126</v>
      </c>
      <c r="E177" s="154" t="s">
        <v>610</v>
      </c>
      <c r="F177" s="155" t="s">
        <v>611</v>
      </c>
      <c r="G177" s="156" t="s">
        <v>327</v>
      </c>
      <c r="H177" s="157">
        <v>7</v>
      </c>
      <c r="I177" s="158"/>
      <c r="J177" s="158">
        <f t="shared" si="10"/>
        <v>0</v>
      </c>
      <c r="K177" s="159"/>
      <c r="L177" s="30"/>
      <c r="M177" s="160" t="s">
        <v>1</v>
      </c>
      <c r="N177" s="161" t="s">
        <v>39</v>
      </c>
      <c r="O177" s="162">
        <v>0.16700000000000001</v>
      </c>
      <c r="P177" s="162">
        <f t="shared" si="11"/>
        <v>1.169</v>
      </c>
      <c r="Q177" s="162">
        <v>0</v>
      </c>
      <c r="R177" s="162">
        <f t="shared" si="12"/>
        <v>0</v>
      </c>
      <c r="S177" s="162">
        <v>0</v>
      </c>
      <c r="T177" s="16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4" t="s">
        <v>438</v>
      </c>
      <c r="AT177" s="164" t="s">
        <v>126</v>
      </c>
      <c r="AU177" s="164" t="s">
        <v>131</v>
      </c>
      <c r="AY177" s="17" t="s">
        <v>123</v>
      </c>
      <c r="BE177" s="165">
        <f t="shared" si="14"/>
        <v>0</v>
      </c>
      <c r="BF177" s="165">
        <f t="shared" si="15"/>
        <v>0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7" t="s">
        <v>131</v>
      </c>
      <c r="BK177" s="165">
        <f t="shared" si="19"/>
        <v>0</v>
      </c>
      <c r="BL177" s="17" t="s">
        <v>438</v>
      </c>
      <c r="BM177" s="164" t="s">
        <v>612</v>
      </c>
    </row>
    <row r="178" spans="1:65" s="2" customFormat="1" ht="21.75" customHeight="1" x14ac:dyDescent="0.2">
      <c r="A178" s="29"/>
      <c r="B178" s="152"/>
      <c r="C178" s="187" t="s">
        <v>367</v>
      </c>
      <c r="D178" s="187" t="s">
        <v>303</v>
      </c>
      <c r="E178" s="188" t="s">
        <v>613</v>
      </c>
      <c r="F178" s="189" t="s">
        <v>614</v>
      </c>
      <c r="G178" s="190" t="s">
        <v>327</v>
      </c>
      <c r="H178" s="191">
        <v>7</v>
      </c>
      <c r="I178" s="192"/>
      <c r="J178" s="192">
        <f t="shared" si="10"/>
        <v>0</v>
      </c>
      <c r="K178" s="193"/>
      <c r="L178" s="194"/>
      <c r="M178" s="195" t="s">
        <v>1</v>
      </c>
      <c r="N178" s="196" t="s">
        <v>39</v>
      </c>
      <c r="O178" s="162">
        <v>0</v>
      </c>
      <c r="P178" s="162">
        <f t="shared" si="11"/>
        <v>0</v>
      </c>
      <c r="Q178" s="162">
        <v>4.0000000000000002E-4</v>
      </c>
      <c r="R178" s="162">
        <f t="shared" si="12"/>
        <v>2.8E-3</v>
      </c>
      <c r="S178" s="162">
        <v>0</v>
      </c>
      <c r="T178" s="163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471</v>
      </c>
      <c r="AT178" s="164" t="s">
        <v>303</v>
      </c>
      <c r="AU178" s="164" t="s">
        <v>131</v>
      </c>
      <c r="AY178" s="17" t="s">
        <v>123</v>
      </c>
      <c r="BE178" s="165">
        <f t="shared" si="14"/>
        <v>0</v>
      </c>
      <c r="BF178" s="165">
        <f t="shared" si="15"/>
        <v>0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7" t="s">
        <v>131</v>
      </c>
      <c r="BK178" s="165">
        <f t="shared" si="19"/>
        <v>0</v>
      </c>
      <c r="BL178" s="17" t="s">
        <v>471</v>
      </c>
      <c r="BM178" s="164" t="s">
        <v>615</v>
      </c>
    </row>
    <row r="179" spans="1:65" s="2" customFormat="1" ht="16.5" customHeight="1" x14ac:dyDescent="0.2">
      <c r="A179" s="29"/>
      <c r="B179" s="152"/>
      <c r="C179" s="153" t="s">
        <v>371</v>
      </c>
      <c r="D179" s="153" t="s">
        <v>126</v>
      </c>
      <c r="E179" s="154" t="s">
        <v>616</v>
      </c>
      <c r="F179" s="155" t="s">
        <v>617</v>
      </c>
      <c r="G179" s="156" t="s">
        <v>327</v>
      </c>
      <c r="H179" s="157">
        <v>60</v>
      </c>
      <c r="I179" s="158"/>
      <c r="J179" s="158">
        <f t="shared" si="10"/>
        <v>0</v>
      </c>
      <c r="K179" s="159"/>
      <c r="L179" s="30"/>
      <c r="M179" s="160" t="s">
        <v>1</v>
      </c>
      <c r="N179" s="161" t="s">
        <v>39</v>
      </c>
      <c r="O179" s="162">
        <v>0.11700000000000001</v>
      </c>
      <c r="P179" s="162">
        <f t="shared" si="11"/>
        <v>7.0200000000000005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4" t="s">
        <v>438</v>
      </c>
      <c r="AT179" s="164" t="s">
        <v>126</v>
      </c>
      <c r="AU179" s="164" t="s">
        <v>131</v>
      </c>
      <c r="AY179" s="17" t="s">
        <v>123</v>
      </c>
      <c r="BE179" s="165">
        <f t="shared" si="14"/>
        <v>0</v>
      </c>
      <c r="BF179" s="165">
        <f t="shared" si="15"/>
        <v>0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7" t="s">
        <v>131</v>
      </c>
      <c r="BK179" s="165">
        <f t="shared" si="19"/>
        <v>0</v>
      </c>
      <c r="BL179" s="17" t="s">
        <v>438</v>
      </c>
      <c r="BM179" s="164" t="s">
        <v>618</v>
      </c>
    </row>
    <row r="180" spans="1:65" s="2" customFormat="1" ht="24.15" customHeight="1" x14ac:dyDescent="0.2">
      <c r="A180" s="29"/>
      <c r="B180" s="152"/>
      <c r="C180" s="187" t="s">
        <v>378</v>
      </c>
      <c r="D180" s="187" t="s">
        <v>303</v>
      </c>
      <c r="E180" s="188" t="s">
        <v>619</v>
      </c>
      <c r="F180" s="189" t="s">
        <v>620</v>
      </c>
      <c r="G180" s="190" t="s">
        <v>327</v>
      </c>
      <c r="H180" s="191">
        <v>60</v>
      </c>
      <c r="I180" s="192"/>
      <c r="J180" s="192">
        <f t="shared" si="10"/>
        <v>0</v>
      </c>
      <c r="K180" s="193"/>
      <c r="L180" s="194"/>
      <c r="M180" s="195" t="s">
        <v>1</v>
      </c>
      <c r="N180" s="196" t="s">
        <v>39</v>
      </c>
      <c r="O180" s="162">
        <v>0</v>
      </c>
      <c r="P180" s="162">
        <f t="shared" si="11"/>
        <v>0</v>
      </c>
      <c r="Q180" s="162">
        <v>1.6000000000000001E-4</v>
      </c>
      <c r="R180" s="162">
        <f t="shared" si="12"/>
        <v>9.6000000000000009E-3</v>
      </c>
      <c r="S180" s="162">
        <v>0</v>
      </c>
      <c r="T180" s="163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471</v>
      </c>
      <c r="AT180" s="164" t="s">
        <v>303</v>
      </c>
      <c r="AU180" s="164" t="s">
        <v>131</v>
      </c>
      <c r="AY180" s="17" t="s">
        <v>123</v>
      </c>
      <c r="BE180" s="165">
        <f t="shared" si="14"/>
        <v>0</v>
      </c>
      <c r="BF180" s="165">
        <f t="shared" si="15"/>
        <v>0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7" t="s">
        <v>131</v>
      </c>
      <c r="BK180" s="165">
        <f t="shared" si="19"/>
        <v>0</v>
      </c>
      <c r="BL180" s="17" t="s">
        <v>471</v>
      </c>
      <c r="BM180" s="164" t="s">
        <v>621</v>
      </c>
    </row>
    <row r="181" spans="1:65" s="2" customFormat="1" ht="21.75" customHeight="1" x14ac:dyDescent="0.2">
      <c r="A181" s="29"/>
      <c r="B181" s="152"/>
      <c r="C181" s="153" t="s">
        <v>380</v>
      </c>
      <c r="D181" s="153" t="s">
        <v>126</v>
      </c>
      <c r="E181" s="154" t="s">
        <v>622</v>
      </c>
      <c r="F181" s="155" t="s">
        <v>623</v>
      </c>
      <c r="G181" s="156" t="s">
        <v>327</v>
      </c>
      <c r="H181" s="157">
        <v>6</v>
      </c>
      <c r="I181" s="158"/>
      <c r="J181" s="158">
        <f t="shared" si="10"/>
        <v>0</v>
      </c>
      <c r="K181" s="159"/>
      <c r="L181" s="30"/>
      <c r="M181" s="160" t="s">
        <v>1</v>
      </c>
      <c r="N181" s="161" t="s">
        <v>39</v>
      </c>
      <c r="O181" s="162">
        <v>0.71</v>
      </c>
      <c r="P181" s="162">
        <f t="shared" si="11"/>
        <v>4.26</v>
      </c>
      <c r="Q181" s="162">
        <v>0</v>
      </c>
      <c r="R181" s="162">
        <f t="shared" si="12"/>
        <v>0</v>
      </c>
      <c r="S181" s="162">
        <v>0</v>
      </c>
      <c r="T181" s="163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4" t="s">
        <v>438</v>
      </c>
      <c r="AT181" s="164" t="s">
        <v>126</v>
      </c>
      <c r="AU181" s="164" t="s">
        <v>131</v>
      </c>
      <c r="AY181" s="17" t="s">
        <v>123</v>
      </c>
      <c r="BE181" s="165">
        <f t="shared" si="14"/>
        <v>0</v>
      </c>
      <c r="BF181" s="165">
        <f t="shared" si="15"/>
        <v>0</v>
      </c>
      <c r="BG181" s="165">
        <f t="shared" si="16"/>
        <v>0</v>
      </c>
      <c r="BH181" s="165">
        <f t="shared" si="17"/>
        <v>0</v>
      </c>
      <c r="BI181" s="165">
        <f t="shared" si="18"/>
        <v>0</v>
      </c>
      <c r="BJ181" s="17" t="s">
        <v>131</v>
      </c>
      <c r="BK181" s="165">
        <f t="shared" si="19"/>
        <v>0</v>
      </c>
      <c r="BL181" s="17" t="s">
        <v>438</v>
      </c>
      <c r="BM181" s="164" t="s">
        <v>624</v>
      </c>
    </row>
    <row r="182" spans="1:65" s="2" customFormat="1" ht="21.75" customHeight="1" x14ac:dyDescent="0.2">
      <c r="A182" s="29"/>
      <c r="B182" s="152"/>
      <c r="C182" s="187" t="s">
        <v>384</v>
      </c>
      <c r="D182" s="187" t="s">
        <v>303</v>
      </c>
      <c r="E182" s="188" t="s">
        <v>625</v>
      </c>
      <c r="F182" s="189" t="s">
        <v>626</v>
      </c>
      <c r="G182" s="190" t="s">
        <v>327</v>
      </c>
      <c r="H182" s="191">
        <v>6</v>
      </c>
      <c r="I182" s="192"/>
      <c r="J182" s="192">
        <f t="shared" si="10"/>
        <v>0</v>
      </c>
      <c r="K182" s="193"/>
      <c r="L182" s="194"/>
      <c r="M182" s="195" t="s">
        <v>1</v>
      </c>
      <c r="N182" s="196" t="s">
        <v>39</v>
      </c>
      <c r="O182" s="162">
        <v>0</v>
      </c>
      <c r="P182" s="162">
        <f t="shared" si="11"/>
        <v>0</v>
      </c>
      <c r="Q182" s="162">
        <v>1.7700000000000001E-3</v>
      </c>
      <c r="R182" s="162">
        <f t="shared" si="12"/>
        <v>1.0620000000000001E-2</v>
      </c>
      <c r="S182" s="162">
        <v>0</v>
      </c>
      <c r="T182" s="163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471</v>
      </c>
      <c r="AT182" s="164" t="s">
        <v>303</v>
      </c>
      <c r="AU182" s="164" t="s">
        <v>131</v>
      </c>
      <c r="AY182" s="17" t="s">
        <v>123</v>
      </c>
      <c r="BE182" s="165">
        <f t="shared" si="14"/>
        <v>0</v>
      </c>
      <c r="BF182" s="165">
        <f t="shared" si="15"/>
        <v>0</v>
      </c>
      <c r="BG182" s="165">
        <f t="shared" si="16"/>
        <v>0</v>
      </c>
      <c r="BH182" s="165">
        <f t="shared" si="17"/>
        <v>0</v>
      </c>
      <c r="BI182" s="165">
        <f t="shared" si="18"/>
        <v>0</v>
      </c>
      <c r="BJ182" s="17" t="s">
        <v>131</v>
      </c>
      <c r="BK182" s="165">
        <f t="shared" si="19"/>
        <v>0</v>
      </c>
      <c r="BL182" s="17" t="s">
        <v>471</v>
      </c>
      <c r="BM182" s="164" t="s">
        <v>627</v>
      </c>
    </row>
    <row r="183" spans="1:65" s="2" customFormat="1" ht="24.15" customHeight="1" x14ac:dyDescent="0.2">
      <c r="A183" s="29"/>
      <c r="B183" s="152"/>
      <c r="C183" s="153" t="s">
        <v>390</v>
      </c>
      <c r="D183" s="153" t="s">
        <v>126</v>
      </c>
      <c r="E183" s="154" t="s">
        <v>628</v>
      </c>
      <c r="F183" s="155" t="s">
        <v>629</v>
      </c>
      <c r="G183" s="156" t="s">
        <v>327</v>
      </c>
      <c r="H183" s="157">
        <v>12</v>
      </c>
      <c r="I183" s="158"/>
      <c r="J183" s="158">
        <f t="shared" si="10"/>
        <v>0</v>
      </c>
      <c r="K183" s="159"/>
      <c r="L183" s="30"/>
      <c r="M183" s="160" t="s">
        <v>1</v>
      </c>
      <c r="N183" s="161" t="s">
        <v>39</v>
      </c>
      <c r="O183" s="162">
        <v>0.28000000000000003</v>
      </c>
      <c r="P183" s="162">
        <f t="shared" si="11"/>
        <v>3.3600000000000003</v>
      </c>
      <c r="Q183" s="162">
        <v>0</v>
      </c>
      <c r="R183" s="162">
        <f t="shared" si="12"/>
        <v>0</v>
      </c>
      <c r="S183" s="162">
        <v>0</v>
      </c>
      <c r="T183" s="163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438</v>
      </c>
      <c r="AT183" s="164" t="s">
        <v>126</v>
      </c>
      <c r="AU183" s="164" t="s">
        <v>131</v>
      </c>
      <c r="AY183" s="17" t="s">
        <v>123</v>
      </c>
      <c r="BE183" s="165">
        <f t="shared" si="14"/>
        <v>0</v>
      </c>
      <c r="BF183" s="165">
        <f t="shared" si="15"/>
        <v>0</v>
      </c>
      <c r="BG183" s="165">
        <f t="shared" si="16"/>
        <v>0</v>
      </c>
      <c r="BH183" s="165">
        <f t="shared" si="17"/>
        <v>0</v>
      </c>
      <c r="BI183" s="165">
        <f t="shared" si="18"/>
        <v>0</v>
      </c>
      <c r="BJ183" s="17" t="s">
        <v>131</v>
      </c>
      <c r="BK183" s="165">
        <f t="shared" si="19"/>
        <v>0</v>
      </c>
      <c r="BL183" s="17" t="s">
        <v>438</v>
      </c>
      <c r="BM183" s="164" t="s">
        <v>630</v>
      </c>
    </row>
    <row r="184" spans="1:65" s="2" customFormat="1" ht="16.5" customHeight="1" x14ac:dyDescent="0.2">
      <c r="A184" s="29"/>
      <c r="B184" s="152"/>
      <c r="C184" s="187" t="s">
        <v>394</v>
      </c>
      <c r="D184" s="187" t="s">
        <v>303</v>
      </c>
      <c r="E184" s="188" t="s">
        <v>631</v>
      </c>
      <c r="F184" s="189" t="s">
        <v>632</v>
      </c>
      <c r="G184" s="190" t="s">
        <v>327</v>
      </c>
      <c r="H184" s="191">
        <v>12</v>
      </c>
      <c r="I184" s="192"/>
      <c r="J184" s="192">
        <f t="shared" si="10"/>
        <v>0</v>
      </c>
      <c r="K184" s="193"/>
      <c r="L184" s="194"/>
      <c r="M184" s="195" t="s">
        <v>1</v>
      </c>
      <c r="N184" s="196" t="s">
        <v>39</v>
      </c>
      <c r="O184" s="162">
        <v>0</v>
      </c>
      <c r="P184" s="162">
        <f t="shared" si="11"/>
        <v>0</v>
      </c>
      <c r="Q184" s="162">
        <v>2.4000000000000001E-4</v>
      </c>
      <c r="R184" s="162">
        <f t="shared" si="12"/>
        <v>2.8800000000000002E-3</v>
      </c>
      <c r="S184" s="162">
        <v>0</v>
      </c>
      <c r="T184" s="163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4" t="s">
        <v>471</v>
      </c>
      <c r="AT184" s="164" t="s">
        <v>303</v>
      </c>
      <c r="AU184" s="164" t="s">
        <v>131</v>
      </c>
      <c r="AY184" s="17" t="s">
        <v>123</v>
      </c>
      <c r="BE184" s="165">
        <f t="shared" si="14"/>
        <v>0</v>
      </c>
      <c r="BF184" s="165">
        <f t="shared" si="15"/>
        <v>0</v>
      </c>
      <c r="BG184" s="165">
        <f t="shared" si="16"/>
        <v>0</v>
      </c>
      <c r="BH184" s="165">
        <f t="shared" si="17"/>
        <v>0</v>
      </c>
      <c r="BI184" s="165">
        <f t="shared" si="18"/>
        <v>0</v>
      </c>
      <c r="BJ184" s="17" t="s">
        <v>131</v>
      </c>
      <c r="BK184" s="165">
        <f t="shared" si="19"/>
        <v>0</v>
      </c>
      <c r="BL184" s="17" t="s">
        <v>471</v>
      </c>
      <c r="BM184" s="164" t="s">
        <v>633</v>
      </c>
    </row>
    <row r="185" spans="1:65" s="2" customFormat="1" ht="16.5" customHeight="1" x14ac:dyDescent="0.2">
      <c r="A185" s="29"/>
      <c r="B185" s="152"/>
      <c r="C185" s="153" t="s">
        <v>399</v>
      </c>
      <c r="D185" s="153" t="s">
        <v>126</v>
      </c>
      <c r="E185" s="154" t="s">
        <v>634</v>
      </c>
      <c r="F185" s="155" t="s">
        <v>635</v>
      </c>
      <c r="G185" s="156" t="s">
        <v>343</v>
      </c>
      <c r="H185" s="157">
        <v>14</v>
      </c>
      <c r="I185" s="158"/>
      <c r="J185" s="158">
        <f t="shared" si="10"/>
        <v>0</v>
      </c>
      <c r="K185" s="159"/>
      <c r="L185" s="30"/>
      <c r="M185" s="160" t="s">
        <v>1</v>
      </c>
      <c r="N185" s="161" t="s">
        <v>39</v>
      </c>
      <c r="O185" s="162">
        <v>0.84</v>
      </c>
      <c r="P185" s="162">
        <f t="shared" si="11"/>
        <v>11.76</v>
      </c>
      <c r="Q185" s="162">
        <v>0</v>
      </c>
      <c r="R185" s="162">
        <f t="shared" si="12"/>
        <v>0</v>
      </c>
      <c r="S185" s="162">
        <v>0</v>
      </c>
      <c r="T185" s="163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438</v>
      </c>
      <c r="AT185" s="164" t="s">
        <v>126</v>
      </c>
      <c r="AU185" s="164" t="s">
        <v>131</v>
      </c>
      <c r="AY185" s="17" t="s">
        <v>123</v>
      </c>
      <c r="BE185" s="165">
        <f t="shared" si="14"/>
        <v>0</v>
      </c>
      <c r="BF185" s="165">
        <f t="shared" si="15"/>
        <v>0</v>
      </c>
      <c r="BG185" s="165">
        <f t="shared" si="16"/>
        <v>0</v>
      </c>
      <c r="BH185" s="165">
        <f t="shared" si="17"/>
        <v>0</v>
      </c>
      <c r="BI185" s="165">
        <f t="shared" si="18"/>
        <v>0</v>
      </c>
      <c r="BJ185" s="17" t="s">
        <v>131</v>
      </c>
      <c r="BK185" s="165">
        <f t="shared" si="19"/>
        <v>0</v>
      </c>
      <c r="BL185" s="17" t="s">
        <v>438</v>
      </c>
      <c r="BM185" s="164" t="s">
        <v>636</v>
      </c>
    </row>
    <row r="186" spans="1:65" s="2" customFormat="1" ht="16.5" customHeight="1" x14ac:dyDescent="0.2">
      <c r="A186" s="29"/>
      <c r="B186" s="152"/>
      <c r="C186" s="187" t="s">
        <v>405</v>
      </c>
      <c r="D186" s="187" t="s">
        <v>303</v>
      </c>
      <c r="E186" s="188" t="s">
        <v>637</v>
      </c>
      <c r="F186" s="189" t="s">
        <v>638</v>
      </c>
      <c r="G186" s="190" t="s">
        <v>327</v>
      </c>
      <c r="H186" s="191">
        <v>7</v>
      </c>
      <c r="I186" s="192"/>
      <c r="J186" s="192">
        <f t="shared" si="10"/>
        <v>0</v>
      </c>
      <c r="K186" s="193"/>
      <c r="L186" s="194"/>
      <c r="M186" s="195" t="s">
        <v>1</v>
      </c>
      <c r="N186" s="196" t="s">
        <v>39</v>
      </c>
      <c r="O186" s="162">
        <v>0</v>
      </c>
      <c r="P186" s="162">
        <f t="shared" si="11"/>
        <v>0</v>
      </c>
      <c r="Q186" s="162">
        <v>7.9299999999999995E-3</v>
      </c>
      <c r="R186" s="162">
        <f t="shared" si="12"/>
        <v>5.5509999999999997E-2</v>
      </c>
      <c r="S186" s="162">
        <v>0</v>
      </c>
      <c r="T186" s="163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4" t="s">
        <v>471</v>
      </c>
      <c r="AT186" s="164" t="s">
        <v>303</v>
      </c>
      <c r="AU186" s="164" t="s">
        <v>131</v>
      </c>
      <c r="AY186" s="17" t="s">
        <v>123</v>
      </c>
      <c r="BE186" s="165">
        <f t="shared" si="14"/>
        <v>0</v>
      </c>
      <c r="BF186" s="165">
        <f t="shared" si="15"/>
        <v>0</v>
      </c>
      <c r="BG186" s="165">
        <f t="shared" si="16"/>
        <v>0</v>
      </c>
      <c r="BH186" s="165">
        <f t="shared" si="17"/>
        <v>0</v>
      </c>
      <c r="BI186" s="165">
        <f t="shared" si="18"/>
        <v>0</v>
      </c>
      <c r="BJ186" s="17" t="s">
        <v>131</v>
      </c>
      <c r="BK186" s="165">
        <f t="shared" si="19"/>
        <v>0</v>
      </c>
      <c r="BL186" s="17" t="s">
        <v>471</v>
      </c>
      <c r="BM186" s="164" t="s">
        <v>639</v>
      </c>
    </row>
    <row r="187" spans="1:65" s="2" customFormat="1" ht="21.75" customHeight="1" x14ac:dyDescent="0.2">
      <c r="A187" s="29"/>
      <c r="B187" s="152"/>
      <c r="C187" s="153" t="s">
        <v>409</v>
      </c>
      <c r="D187" s="153" t="s">
        <v>126</v>
      </c>
      <c r="E187" s="154" t="s">
        <v>640</v>
      </c>
      <c r="F187" s="155" t="s">
        <v>641</v>
      </c>
      <c r="G187" s="156" t="s">
        <v>343</v>
      </c>
      <c r="H187" s="157">
        <v>177</v>
      </c>
      <c r="I187" s="158"/>
      <c r="J187" s="158">
        <f t="shared" si="10"/>
        <v>0</v>
      </c>
      <c r="K187" s="159"/>
      <c r="L187" s="30"/>
      <c r="M187" s="160" t="s">
        <v>1</v>
      </c>
      <c r="N187" s="161" t="s">
        <v>39</v>
      </c>
      <c r="O187" s="162">
        <v>2.4E-2</v>
      </c>
      <c r="P187" s="162">
        <f t="shared" si="11"/>
        <v>4.2480000000000002</v>
      </c>
      <c r="Q187" s="162">
        <v>0</v>
      </c>
      <c r="R187" s="162">
        <f t="shared" si="12"/>
        <v>0</v>
      </c>
      <c r="S187" s="162">
        <v>0</v>
      </c>
      <c r="T187" s="163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4" t="s">
        <v>438</v>
      </c>
      <c r="AT187" s="164" t="s">
        <v>126</v>
      </c>
      <c r="AU187" s="164" t="s">
        <v>131</v>
      </c>
      <c r="AY187" s="17" t="s">
        <v>123</v>
      </c>
      <c r="BE187" s="165">
        <f t="shared" si="14"/>
        <v>0</v>
      </c>
      <c r="BF187" s="165">
        <f t="shared" si="15"/>
        <v>0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7" t="s">
        <v>131</v>
      </c>
      <c r="BK187" s="165">
        <f t="shared" si="19"/>
        <v>0</v>
      </c>
      <c r="BL187" s="17" t="s">
        <v>438</v>
      </c>
      <c r="BM187" s="164" t="s">
        <v>642</v>
      </c>
    </row>
    <row r="188" spans="1:65" s="2" customFormat="1" ht="16.5" customHeight="1" x14ac:dyDescent="0.2">
      <c r="A188" s="29"/>
      <c r="B188" s="152"/>
      <c r="C188" s="187" t="s">
        <v>415</v>
      </c>
      <c r="D188" s="187" t="s">
        <v>303</v>
      </c>
      <c r="E188" s="188" t="s">
        <v>643</v>
      </c>
      <c r="F188" s="189" t="s">
        <v>644</v>
      </c>
      <c r="G188" s="190" t="s">
        <v>343</v>
      </c>
      <c r="H188" s="191">
        <v>177</v>
      </c>
      <c r="I188" s="192"/>
      <c r="J188" s="192">
        <f t="shared" si="10"/>
        <v>0</v>
      </c>
      <c r="K188" s="193"/>
      <c r="L188" s="194"/>
      <c r="M188" s="195" t="s">
        <v>1</v>
      </c>
      <c r="N188" s="196" t="s">
        <v>39</v>
      </c>
      <c r="O188" s="162">
        <v>0</v>
      </c>
      <c r="P188" s="162">
        <f t="shared" si="11"/>
        <v>0</v>
      </c>
      <c r="Q188" s="162">
        <v>1.3999999999999999E-4</v>
      </c>
      <c r="R188" s="162">
        <f t="shared" si="12"/>
        <v>2.4779999999999996E-2</v>
      </c>
      <c r="S188" s="162">
        <v>0</v>
      </c>
      <c r="T188" s="163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4" t="s">
        <v>471</v>
      </c>
      <c r="AT188" s="164" t="s">
        <v>303</v>
      </c>
      <c r="AU188" s="164" t="s">
        <v>131</v>
      </c>
      <c r="AY188" s="17" t="s">
        <v>123</v>
      </c>
      <c r="BE188" s="165">
        <f t="shared" si="14"/>
        <v>0</v>
      </c>
      <c r="BF188" s="165">
        <f t="shared" si="15"/>
        <v>0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7" t="s">
        <v>131</v>
      </c>
      <c r="BK188" s="165">
        <f t="shared" si="19"/>
        <v>0</v>
      </c>
      <c r="BL188" s="17" t="s">
        <v>471</v>
      </c>
      <c r="BM188" s="164" t="s">
        <v>645</v>
      </c>
    </row>
    <row r="189" spans="1:65" s="2" customFormat="1" ht="21.75" customHeight="1" x14ac:dyDescent="0.2">
      <c r="A189" s="29"/>
      <c r="B189" s="152"/>
      <c r="C189" s="153" t="s">
        <v>419</v>
      </c>
      <c r="D189" s="153" t="s">
        <v>126</v>
      </c>
      <c r="E189" s="154" t="s">
        <v>640</v>
      </c>
      <c r="F189" s="155" t="s">
        <v>641</v>
      </c>
      <c r="G189" s="156" t="s">
        <v>343</v>
      </c>
      <c r="H189" s="157">
        <v>298</v>
      </c>
      <c r="I189" s="158"/>
      <c r="J189" s="158">
        <f t="shared" si="10"/>
        <v>0</v>
      </c>
      <c r="K189" s="159"/>
      <c r="L189" s="30"/>
      <c r="M189" s="160" t="s">
        <v>1</v>
      </c>
      <c r="N189" s="161" t="s">
        <v>39</v>
      </c>
      <c r="O189" s="162">
        <v>2.4E-2</v>
      </c>
      <c r="P189" s="162">
        <f t="shared" si="11"/>
        <v>7.1520000000000001</v>
      </c>
      <c r="Q189" s="162">
        <v>0</v>
      </c>
      <c r="R189" s="162">
        <f t="shared" si="12"/>
        <v>0</v>
      </c>
      <c r="S189" s="162">
        <v>0</v>
      </c>
      <c r="T189" s="163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4" t="s">
        <v>438</v>
      </c>
      <c r="AT189" s="164" t="s">
        <v>126</v>
      </c>
      <c r="AU189" s="164" t="s">
        <v>131</v>
      </c>
      <c r="AY189" s="17" t="s">
        <v>123</v>
      </c>
      <c r="BE189" s="165">
        <f t="shared" si="14"/>
        <v>0</v>
      </c>
      <c r="BF189" s="165">
        <f t="shared" si="15"/>
        <v>0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7" t="s">
        <v>131</v>
      </c>
      <c r="BK189" s="165">
        <f t="shared" si="19"/>
        <v>0</v>
      </c>
      <c r="BL189" s="17" t="s">
        <v>438</v>
      </c>
      <c r="BM189" s="164" t="s">
        <v>646</v>
      </c>
    </row>
    <row r="190" spans="1:65" s="2" customFormat="1" ht="16.5" customHeight="1" x14ac:dyDescent="0.2">
      <c r="A190" s="29"/>
      <c r="B190" s="152"/>
      <c r="C190" s="187" t="s">
        <v>425</v>
      </c>
      <c r="D190" s="187" t="s">
        <v>303</v>
      </c>
      <c r="E190" s="188" t="s">
        <v>643</v>
      </c>
      <c r="F190" s="189" t="s">
        <v>644</v>
      </c>
      <c r="G190" s="190" t="s">
        <v>343</v>
      </c>
      <c r="H190" s="191">
        <v>298</v>
      </c>
      <c r="I190" s="192"/>
      <c r="J190" s="192">
        <f t="shared" si="10"/>
        <v>0</v>
      </c>
      <c r="K190" s="193"/>
      <c r="L190" s="194"/>
      <c r="M190" s="195" t="s">
        <v>1</v>
      </c>
      <c r="N190" s="196" t="s">
        <v>39</v>
      </c>
      <c r="O190" s="162">
        <v>0</v>
      </c>
      <c r="P190" s="162">
        <f t="shared" si="11"/>
        <v>0</v>
      </c>
      <c r="Q190" s="162">
        <v>1.3999999999999999E-4</v>
      </c>
      <c r="R190" s="162">
        <f t="shared" si="12"/>
        <v>4.1719999999999993E-2</v>
      </c>
      <c r="S190" s="162">
        <v>0</v>
      </c>
      <c r="T190" s="163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4" t="s">
        <v>471</v>
      </c>
      <c r="AT190" s="164" t="s">
        <v>303</v>
      </c>
      <c r="AU190" s="164" t="s">
        <v>131</v>
      </c>
      <c r="AY190" s="17" t="s">
        <v>123</v>
      </c>
      <c r="BE190" s="165">
        <f t="shared" si="14"/>
        <v>0</v>
      </c>
      <c r="BF190" s="165">
        <f t="shared" si="15"/>
        <v>0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7" t="s">
        <v>131</v>
      </c>
      <c r="BK190" s="165">
        <f t="shared" si="19"/>
        <v>0</v>
      </c>
      <c r="BL190" s="17" t="s">
        <v>471</v>
      </c>
      <c r="BM190" s="164" t="s">
        <v>647</v>
      </c>
    </row>
    <row r="191" spans="1:65" s="2" customFormat="1" ht="21.75" customHeight="1" x14ac:dyDescent="0.2">
      <c r="A191" s="29"/>
      <c r="B191" s="152"/>
      <c r="C191" s="153" t="s">
        <v>429</v>
      </c>
      <c r="D191" s="153" t="s">
        <v>126</v>
      </c>
      <c r="E191" s="154" t="s">
        <v>648</v>
      </c>
      <c r="F191" s="155" t="s">
        <v>649</v>
      </c>
      <c r="G191" s="156" t="s">
        <v>343</v>
      </c>
      <c r="H191" s="157">
        <v>97</v>
      </c>
      <c r="I191" s="158"/>
      <c r="J191" s="158">
        <f t="shared" si="10"/>
        <v>0</v>
      </c>
      <c r="K191" s="159"/>
      <c r="L191" s="30"/>
      <c r="M191" s="160" t="s">
        <v>1</v>
      </c>
      <c r="N191" s="161" t="s">
        <v>39</v>
      </c>
      <c r="O191" s="162">
        <v>2.7E-2</v>
      </c>
      <c r="P191" s="162">
        <f t="shared" si="11"/>
        <v>2.6189999999999998</v>
      </c>
      <c r="Q191" s="162">
        <v>0</v>
      </c>
      <c r="R191" s="162">
        <f t="shared" si="12"/>
        <v>0</v>
      </c>
      <c r="S191" s="162">
        <v>0</v>
      </c>
      <c r="T191" s="163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4" t="s">
        <v>438</v>
      </c>
      <c r="AT191" s="164" t="s">
        <v>126</v>
      </c>
      <c r="AU191" s="164" t="s">
        <v>131</v>
      </c>
      <c r="AY191" s="17" t="s">
        <v>123</v>
      </c>
      <c r="BE191" s="165">
        <f t="shared" si="14"/>
        <v>0</v>
      </c>
      <c r="BF191" s="165">
        <f t="shared" si="15"/>
        <v>0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7" t="s">
        <v>131</v>
      </c>
      <c r="BK191" s="165">
        <f t="shared" si="19"/>
        <v>0</v>
      </c>
      <c r="BL191" s="17" t="s">
        <v>438</v>
      </c>
      <c r="BM191" s="164" t="s">
        <v>650</v>
      </c>
    </row>
    <row r="192" spans="1:65" s="2" customFormat="1" ht="16.5" customHeight="1" x14ac:dyDescent="0.2">
      <c r="A192" s="29"/>
      <c r="B192" s="152"/>
      <c r="C192" s="187" t="s">
        <v>433</v>
      </c>
      <c r="D192" s="187" t="s">
        <v>303</v>
      </c>
      <c r="E192" s="188" t="s">
        <v>651</v>
      </c>
      <c r="F192" s="189" t="s">
        <v>652</v>
      </c>
      <c r="G192" s="190" t="s">
        <v>343</v>
      </c>
      <c r="H192" s="191">
        <v>97</v>
      </c>
      <c r="I192" s="192"/>
      <c r="J192" s="192">
        <f t="shared" si="10"/>
        <v>0</v>
      </c>
      <c r="K192" s="193"/>
      <c r="L192" s="194"/>
      <c r="M192" s="195" t="s">
        <v>1</v>
      </c>
      <c r="N192" s="196" t="s">
        <v>39</v>
      </c>
      <c r="O192" s="162">
        <v>0</v>
      </c>
      <c r="P192" s="162">
        <f t="shared" si="11"/>
        <v>0</v>
      </c>
      <c r="Q192" s="162">
        <v>1.9000000000000001E-4</v>
      </c>
      <c r="R192" s="162">
        <f t="shared" si="12"/>
        <v>1.8430000000000002E-2</v>
      </c>
      <c r="S192" s="162">
        <v>0</v>
      </c>
      <c r="T192" s="163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4" t="s">
        <v>471</v>
      </c>
      <c r="AT192" s="164" t="s">
        <v>303</v>
      </c>
      <c r="AU192" s="164" t="s">
        <v>131</v>
      </c>
      <c r="AY192" s="17" t="s">
        <v>123</v>
      </c>
      <c r="BE192" s="165">
        <f t="shared" si="14"/>
        <v>0</v>
      </c>
      <c r="BF192" s="165">
        <f t="shared" si="15"/>
        <v>0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7" t="s">
        <v>131</v>
      </c>
      <c r="BK192" s="165">
        <f t="shared" si="19"/>
        <v>0</v>
      </c>
      <c r="BL192" s="17" t="s">
        <v>471</v>
      </c>
      <c r="BM192" s="164" t="s">
        <v>653</v>
      </c>
    </row>
    <row r="193" spans="1:65" s="2" customFormat="1" ht="21.75" customHeight="1" x14ac:dyDescent="0.2">
      <c r="A193" s="29"/>
      <c r="B193" s="152"/>
      <c r="C193" s="153" t="s">
        <v>438</v>
      </c>
      <c r="D193" s="153" t="s">
        <v>126</v>
      </c>
      <c r="E193" s="154" t="s">
        <v>654</v>
      </c>
      <c r="F193" s="155" t="s">
        <v>655</v>
      </c>
      <c r="G193" s="156" t="s">
        <v>343</v>
      </c>
      <c r="H193" s="157">
        <v>190</v>
      </c>
      <c r="I193" s="158"/>
      <c r="J193" s="158">
        <f t="shared" si="10"/>
        <v>0</v>
      </c>
      <c r="K193" s="159"/>
      <c r="L193" s="30"/>
      <c r="M193" s="160" t="s">
        <v>1</v>
      </c>
      <c r="N193" s="161" t="s">
        <v>39</v>
      </c>
      <c r="O193" s="162">
        <v>2.8000000000000001E-2</v>
      </c>
      <c r="P193" s="162">
        <f t="shared" si="11"/>
        <v>5.32</v>
      </c>
      <c r="Q193" s="162">
        <v>0</v>
      </c>
      <c r="R193" s="162">
        <f t="shared" si="12"/>
        <v>0</v>
      </c>
      <c r="S193" s="162">
        <v>0</v>
      </c>
      <c r="T193" s="163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4" t="s">
        <v>438</v>
      </c>
      <c r="AT193" s="164" t="s">
        <v>126</v>
      </c>
      <c r="AU193" s="164" t="s">
        <v>131</v>
      </c>
      <c r="AY193" s="17" t="s">
        <v>123</v>
      </c>
      <c r="BE193" s="165">
        <f t="shared" si="14"/>
        <v>0</v>
      </c>
      <c r="BF193" s="165">
        <f t="shared" si="15"/>
        <v>0</v>
      </c>
      <c r="BG193" s="165">
        <f t="shared" si="16"/>
        <v>0</v>
      </c>
      <c r="BH193" s="165">
        <f t="shared" si="17"/>
        <v>0</v>
      </c>
      <c r="BI193" s="165">
        <f t="shared" si="18"/>
        <v>0</v>
      </c>
      <c r="BJ193" s="17" t="s">
        <v>131</v>
      </c>
      <c r="BK193" s="165">
        <f t="shared" si="19"/>
        <v>0</v>
      </c>
      <c r="BL193" s="17" t="s">
        <v>438</v>
      </c>
      <c r="BM193" s="164" t="s">
        <v>656</v>
      </c>
    </row>
    <row r="194" spans="1:65" s="2" customFormat="1" ht="16.5" customHeight="1" x14ac:dyDescent="0.2">
      <c r="A194" s="29"/>
      <c r="B194" s="152"/>
      <c r="C194" s="187" t="s">
        <v>443</v>
      </c>
      <c r="D194" s="187" t="s">
        <v>303</v>
      </c>
      <c r="E194" s="188" t="s">
        <v>657</v>
      </c>
      <c r="F194" s="189" t="s">
        <v>658</v>
      </c>
      <c r="G194" s="190" t="s">
        <v>343</v>
      </c>
      <c r="H194" s="191">
        <v>190</v>
      </c>
      <c r="I194" s="192"/>
      <c r="J194" s="192">
        <f t="shared" si="10"/>
        <v>0</v>
      </c>
      <c r="K194" s="193"/>
      <c r="L194" s="194"/>
      <c r="M194" s="195" t="s">
        <v>1</v>
      </c>
      <c r="N194" s="196" t="s">
        <v>39</v>
      </c>
      <c r="O194" s="162">
        <v>0</v>
      </c>
      <c r="P194" s="162">
        <f t="shared" si="11"/>
        <v>0</v>
      </c>
      <c r="Q194" s="162">
        <v>1.9000000000000001E-4</v>
      </c>
      <c r="R194" s="162">
        <f t="shared" si="12"/>
        <v>3.61E-2</v>
      </c>
      <c r="S194" s="162">
        <v>0</v>
      </c>
      <c r="T194" s="163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4" t="s">
        <v>471</v>
      </c>
      <c r="AT194" s="164" t="s">
        <v>303</v>
      </c>
      <c r="AU194" s="164" t="s">
        <v>131</v>
      </c>
      <c r="AY194" s="17" t="s">
        <v>123</v>
      </c>
      <c r="BE194" s="165">
        <f t="shared" si="14"/>
        <v>0</v>
      </c>
      <c r="BF194" s="165">
        <f t="shared" si="15"/>
        <v>0</v>
      </c>
      <c r="BG194" s="165">
        <f t="shared" si="16"/>
        <v>0</v>
      </c>
      <c r="BH194" s="165">
        <f t="shared" si="17"/>
        <v>0</v>
      </c>
      <c r="BI194" s="165">
        <f t="shared" si="18"/>
        <v>0</v>
      </c>
      <c r="BJ194" s="17" t="s">
        <v>131</v>
      </c>
      <c r="BK194" s="165">
        <f t="shared" si="19"/>
        <v>0</v>
      </c>
      <c r="BL194" s="17" t="s">
        <v>471</v>
      </c>
      <c r="BM194" s="164" t="s">
        <v>659</v>
      </c>
    </row>
    <row r="195" spans="1:65" s="2" customFormat="1" ht="21.75" customHeight="1" x14ac:dyDescent="0.2">
      <c r="A195" s="29"/>
      <c r="B195" s="152"/>
      <c r="C195" s="153" t="s">
        <v>449</v>
      </c>
      <c r="D195" s="153" t="s">
        <v>126</v>
      </c>
      <c r="E195" s="154" t="s">
        <v>660</v>
      </c>
      <c r="F195" s="155" t="s">
        <v>661</v>
      </c>
      <c r="G195" s="156" t="s">
        <v>343</v>
      </c>
      <c r="H195" s="157">
        <v>202</v>
      </c>
      <c r="I195" s="158"/>
      <c r="J195" s="158">
        <f t="shared" si="10"/>
        <v>0</v>
      </c>
      <c r="K195" s="159"/>
      <c r="L195" s="30"/>
      <c r="M195" s="160" t="s">
        <v>1</v>
      </c>
      <c r="N195" s="161" t="s">
        <v>39</v>
      </c>
      <c r="O195" s="162">
        <v>3.6999999999999998E-2</v>
      </c>
      <c r="P195" s="162">
        <f t="shared" si="11"/>
        <v>7.4739999999999993</v>
      </c>
      <c r="Q195" s="162">
        <v>0</v>
      </c>
      <c r="R195" s="162">
        <f t="shared" si="12"/>
        <v>0</v>
      </c>
      <c r="S195" s="162">
        <v>0</v>
      </c>
      <c r="T195" s="163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4" t="s">
        <v>438</v>
      </c>
      <c r="AT195" s="164" t="s">
        <v>126</v>
      </c>
      <c r="AU195" s="164" t="s">
        <v>131</v>
      </c>
      <c r="AY195" s="17" t="s">
        <v>123</v>
      </c>
      <c r="BE195" s="165">
        <f t="shared" si="14"/>
        <v>0</v>
      </c>
      <c r="BF195" s="165">
        <f t="shared" si="15"/>
        <v>0</v>
      </c>
      <c r="BG195" s="165">
        <f t="shared" si="16"/>
        <v>0</v>
      </c>
      <c r="BH195" s="165">
        <f t="shared" si="17"/>
        <v>0</v>
      </c>
      <c r="BI195" s="165">
        <f t="shared" si="18"/>
        <v>0</v>
      </c>
      <c r="BJ195" s="17" t="s">
        <v>131</v>
      </c>
      <c r="BK195" s="165">
        <f t="shared" si="19"/>
        <v>0</v>
      </c>
      <c r="BL195" s="17" t="s">
        <v>438</v>
      </c>
      <c r="BM195" s="164" t="s">
        <v>662</v>
      </c>
    </row>
    <row r="196" spans="1:65" s="2" customFormat="1" ht="16.5" customHeight="1" x14ac:dyDescent="0.2">
      <c r="A196" s="29"/>
      <c r="B196" s="152"/>
      <c r="C196" s="187" t="s">
        <v>663</v>
      </c>
      <c r="D196" s="187" t="s">
        <v>303</v>
      </c>
      <c r="E196" s="188" t="s">
        <v>664</v>
      </c>
      <c r="F196" s="189" t="s">
        <v>665</v>
      </c>
      <c r="G196" s="190" t="s">
        <v>343</v>
      </c>
      <c r="H196" s="191">
        <v>202</v>
      </c>
      <c r="I196" s="192"/>
      <c r="J196" s="192">
        <f t="shared" si="10"/>
        <v>0</v>
      </c>
      <c r="K196" s="193"/>
      <c r="L196" s="194"/>
      <c r="M196" s="195" t="s">
        <v>1</v>
      </c>
      <c r="N196" s="196" t="s">
        <v>39</v>
      </c>
      <c r="O196" s="162">
        <v>0</v>
      </c>
      <c r="P196" s="162">
        <f t="shared" si="11"/>
        <v>0</v>
      </c>
      <c r="Q196" s="162">
        <v>3.8000000000000002E-4</v>
      </c>
      <c r="R196" s="162">
        <f t="shared" si="12"/>
        <v>7.6760000000000009E-2</v>
      </c>
      <c r="S196" s="162">
        <v>0</v>
      </c>
      <c r="T196" s="163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4" t="s">
        <v>471</v>
      </c>
      <c r="AT196" s="164" t="s">
        <v>303</v>
      </c>
      <c r="AU196" s="164" t="s">
        <v>131</v>
      </c>
      <c r="AY196" s="17" t="s">
        <v>123</v>
      </c>
      <c r="BE196" s="165">
        <f t="shared" si="14"/>
        <v>0</v>
      </c>
      <c r="BF196" s="165">
        <f t="shared" si="15"/>
        <v>0</v>
      </c>
      <c r="BG196" s="165">
        <f t="shared" si="16"/>
        <v>0</v>
      </c>
      <c r="BH196" s="165">
        <f t="shared" si="17"/>
        <v>0</v>
      </c>
      <c r="BI196" s="165">
        <f t="shared" si="18"/>
        <v>0</v>
      </c>
      <c r="BJ196" s="17" t="s">
        <v>131</v>
      </c>
      <c r="BK196" s="165">
        <f t="shared" si="19"/>
        <v>0</v>
      </c>
      <c r="BL196" s="17" t="s">
        <v>471</v>
      </c>
      <c r="BM196" s="164" t="s">
        <v>666</v>
      </c>
    </row>
    <row r="197" spans="1:65" s="2" customFormat="1" ht="24.15" customHeight="1" x14ac:dyDescent="0.2">
      <c r="A197" s="29"/>
      <c r="B197" s="152"/>
      <c r="C197" s="153" t="s">
        <v>667</v>
      </c>
      <c r="D197" s="153" t="s">
        <v>126</v>
      </c>
      <c r="E197" s="154" t="s">
        <v>668</v>
      </c>
      <c r="F197" s="155" t="s">
        <v>669</v>
      </c>
      <c r="G197" s="156" t="s">
        <v>343</v>
      </c>
      <c r="H197" s="157">
        <v>10</v>
      </c>
      <c r="I197" s="158"/>
      <c r="J197" s="158">
        <f t="shared" si="10"/>
        <v>0</v>
      </c>
      <c r="K197" s="159"/>
      <c r="L197" s="30"/>
      <c r="M197" s="160" t="s">
        <v>1</v>
      </c>
      <c r="N197" s="161" t="s">
        <v>39</v>
      </c>
      <c r="O197" s="162">
        <v>6.8000000000000005E-2</v>
      </c>
      <c r="P197" s="162">
        <f t="shared" si="11"/>
        <v>0.68</v>
      </c>
      <c r="Q197" s="162">
        <v>0</v>
      </c>
      <c r="R197" s="162">
        <f t="shared" si="12"/>
        <v>0</v>
      </c>
      <c r="S197" s="162">
        <v>0</v>
      </c>
      <c r="T197" s="163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4" t="s">
        <v>438</v>
      </c>
      <c r="AT197" s="164" t="s">
        <v>126</v>
      </c>
      <c r="AU197" s="164" t="s">
        <v>131</v>
      </c>
      <c r="AY197" s="17" t="s">
        <v>123</v>
      </c>
      <c r="BE197" s="165">
        <f t="shared" si="14"/>
        <v>0</v>
      </c>
      <c r="BF197" s="165">
        <f t="shared" si="15"/>
        <v>0</v>
      </c>
      <c r="BG197" s="165">
        <f t="shared" si="16"/>
        <v>0</v>
      </c>
      <c r="BH197" s="165">
        <f t="shared" si="17"/>
        <v>0</v>
      </c>
      <c r="BI197" s="165">
        <f t="shared" si="18"/>
        <v>0</v>
      </c>
      <c r="BJ197" s="17" t="s">
        <v>131</v>
      </c>
      <c r="BK197" s="165">
        <f t="shared" si="19"/>
        <v>0</v>
      </c>
      <c r="BL197" s="17" t="s">
        <v>438</v>
      </c>
      <c r="BM197" s="164" t="s">
        <v>670</v>
      </c>
    </row>
    <row r="198" spans="1:65" s="2" customFormat="1" ht="16.5" customHeight="1" x14ac:dyDescent="0.2">
      <c r="A198" s="29"/>
      <c r="B198" s="152"/>
      <c r="C198" s="187" t="s">
        <v>671</v>
      </c>
      <c r="D198" s="187" t="s">
        <v>303</v>
      </c>
      <c r="E198" s="188" t="s">
        <v>672</v>
      </c>
      <c r="F198" s="189" t="s">
        <v>673</v>
      </c>
      <c r="G198" s="190" t="s">
        <v>343</v>
      </c>
      <c r="H198" s="191">
        <v>10</v>
      </c>
      <c r="I198" s="192"/>
      <c r="J198" s="192">
        <f t="shared" si="10"/>
        <v>0</v>
      </c>
      <c r="K198" s="193"/>
      <c r="L198" s="194"/>
      <c r="M198" s="195" t="s">
        <v>1</v>
      </c>
      <c r="N198" s="196" t="s">
        <v>39</v>
      </c>
      <c r="O198" s="162">
        <v>0</v>
      </c>
      <c r="P198" s="162">
        <f t="shared" si="11"/>
        <v>0</v>
      </c>
      <c r="Q198" s="162">
        <v>6.2E-4</v>
      </c>
      <c r="R198" s="162">
        <f t="shared" si="12"/>
        <v>6.1999999999999998E-3</v>
      </c>
      <c r="S198" s="162">
        <v>0</v>
      </c>
      <c r="T198" s="163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4" t="s">
        <v>471</v>
      </c>
      <c r="AT198" s="164" t="s">
        <v>303</v>
      </c>
      <c r="AU198" s="164" t="s">
        <v>131</v>
      </c>
      <c r="AY198" s="17" t="s">
        <v>123</v>
      </c>
      <c r="BE198" s="165">
        <f t="shared" si="14"/>
        <v>0</v>
      </c>
      <c r="BF198" s="165">
        <f t="shared" si="15"/>
        <v>0</v>
      </c>
      <c r="BG198" s="165">
        <f t="shared" si="16"/>
        <v>0</v>
      </c>
      <c r="BH198" s="165">
        <f t="shared" si="17"/>
        <v>0</v>
      </c>
      <c r="BI198" s="165">
        <f t="shared" si="18"/>
        <v>0</v>
      </c>
      <c r="BJ198" s="17" t="s">
        <v>131</v>
      </c>
      <c r="BK198" s="165">
        <f t="shared" si="19"/>
        <v>0</v>
      </c>
      <c r="BL198" s="17" t="s">
        <v>471</v>
      </c>
      <c r="BM198" s="164" t="s">
        <v>674</v>
      </c>
    </row>
    <row r="199" spans="1:65" s="2" customFormat="1" ht="24.15" customHeight="1" x14ac:dyDescent="0.2">
      <c r="A199" s="29"/>
      <c r="B199" s="152"/>
      <c r="C199" s="153" t="s">
        <v>675</v>
      </c>
      <c r="D199" s="153" t="s">
        <v>126</v>
      </c>
      <c r="E199" s="154" t="s">
        <v>676</v>
      </c>
      <c r="F199" s="155" t="s">
        <v>677</v>
      </c>
      <c r="G199" s="156" t="s">
        <v>343</v>
      </c>
      <c r="H199" s="157">
        <v>24</v>
      </c>
      <c r="I199" s="158"/>
      <c r="J199" s="158">
        <f t="shared" si="10"/>
        <v>0</v>
      </c>
      <c r="K199" s="159"/>
      <c r="L199" s="30"/>
      <c r="M199" s="160" t="s">
        <v>1</v>
      </c>
      <c r="N199" s="161" t="s">
        <v>39</v>
      </c>
      <c r="O199" s="162">
        <v>2.7E-2</v>
      </c>
      <c r="P199" s="162">
        <f t="shared" si="11"/>
        <v>0.64800000000000002</v>
      </c>
      <c r="Q199" s="162">
        <v>0</v>
      </c>
      <c r="R199" s="162">
        <f t="shared" si="12"/>
        <v>0</v>
      </c>
      <c r="S199" s="162">
        <v>0</v>
      </c>
      <c r="T199" s="163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4" t="s">
        <v>438</v>
      </c>
      <c r="AT199" s="164" t="s">
        <v>126</v>
      </c>
      <c r="AU199" s="164" t="s">
        <v>131</v>
      </c>
      <c r="AY199" s="17" t="s">
        <v>123</v>
      </c>
      <c r="BE199" s="165">
        <f t="shared" si="14"/>
        <v>0</v>
      </c>
      <c r="BF199" s="165">
        <f t="shared" si="15"/>
        <v>0</v>
      </c>
      <c r="BG199" s="165">
        <f t="shared" si="16"/>
        <v>0</v>
      </c>
      <c r="BH199" s="165">
        <f t="shared" si="17"/>
        <v>0</v>
      </c>
      <c r="BI199" s="165">
        <f t="shared" si="18"/>
        <v>0</v>
      </c>
      <c r="BJ199" s="17" t="s">
        <v>131</v>
      </c>
      <c r="BK199" s="165">
        <f t="shared" si="19"/>
        <v>0</v>
      </c>
      <c r="BL199" s="17" t="s">
        <v>438</v>
      </c>
      <c r="BM199" s="164" t="s">
        <v>678</v>
      </c>
    </row>
    <row r="200" spans="1:65" s="2" customFormat="1" ht="16.5" customHeight="1" x14ac:dyDescent="0.2">
      <c r="A200" s="29"/>
      <c r="B200" s="152"/>
      <c r="C200" s="187" t="s">
        <v>679</v>
      </c>
      <c r="D200" s="187" t="s">
        <v>303</v>
      </c>
      <c r="E200" s="188" t="s">
        <v>680</v>
      </c>
      <c r="F200" s="189" t="s">
        <v>681</v>
      </c>
      <c r="G200" s="190" t="s">
        <v>343</v>
      </c>
      <c r="H200" s="191">
        <v>24</v>
      </c>
      <c r="I200" s="192"/>
      <c r="J200" s="192">
        <f t="shared" si="10"/>
        <v>0</v>
      </c>
      <c r="K200" s="193"/>
      <c r="L200" s="194"/>
      <c r="M200" s="195" t="s">
        <v>1</v>
      </c>
      <c r="N200" s="196" t="s">
        <v>39</v>
      </c>
      <c r="O200" s="162">
        <v>0</v>
      </c>
      <c r="P200" s="162">
        <f t="shared" si="11"/>
        <v>0</v>
      </c>
      <c r="Q200" s="162">
        <v>6.9999999999999994E-5</v>
      </c>
      <c r="R200" s="162">
        <f t="shared" si="12"/>
        <v>1.6799999999999999E-3</v>
      </c>
      <c r="S200" s="162">
        <v>0</v>
      </c>
      <c r="T200" s="163">
        <f t="shared" si="1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4" t="s">
        <v>471</v>
      </c>
      <c r="AT200" s="164" t="s">
        <v>303</v>
      </c>
      <c r="AU200" s="164" t="s">
        <v>131</v>
      </c>
      <c r="AY200" s="17" t="s">
        <v>123</v>
      </c>
      <c r="BE200" s="165">
        <f t="shared" si="14"/>
        <v>0</v>
      </c>
      <c r="BF200" s="165">
        <f t="shared" si="15"/>
        <v>0</v>
      </c>
      <c r="BG200" s="165">
        <f t="shared" si="16"/>
        <v>0</v>
      </c>
      <c r="BH200" s="165">
        <f t="shared" si="17"/>
        <v>0</v>
      </c>
      <c r="BI200" s="165">
        <f t="shared" si="18"/>
        <v>0</v>
      </c>
      <c r="BJ200" s="17" t="s">
        <v>131</v>
      </c>
      <c r="BK200" s="165">
        <f t="shared" si="19"/>
        <v>0</v>
      </c>
      <c r="BL200" s="17" t="s">
        <v>471</v>
      </c>
      <c r="BM200" s="164" t="s">
        <v>682</v>
      </c>
    </row>
    <row r="201" spans="1:65" s="2" customFormat="1" ht="24.15" customHeight="1" x14ac:dyDescent="0.2">
      <c r="A201" s="29"/>
      <c r="B201" s="152"/>
      <c r="C201" s="153" t="s">
        <v>683</v>
      </c>
      <c r="D201" s="153" t="s">
        <v>126</v>
      </c>
      <c r="E201" s="154" t="s">
        <v>684</v>
      </c>
      <c r="F201" s="155" t="s">
        <v>685</v>
      </c>
      <c r="G201" s="156" t="s">
        <v>343</v>
      </c>
      <c r="H201" s="157">
        <v>20</v>
      </c>
      <c r="I201" s="158"/>
      <c r="J201" s="158">
        <f t="shared" si="10"/>
        <v>0</v>
      </c>
      <c r="K201" s="159"/>
      <c r="L201" s="30"/>
      <c r="M201" s="160" t="s">
        <v>1</v>
      </c>
      <c r="N201" s="161" t="s">
        <v>39</v>
      </c>
      <c r="O201" s="162">
        <v>3.6999999999999998E-2</v>
      </c>
      <c r="P201" s="162">
        <f t="shared" si="11"/>
        <v>0.74</v>
      </c>
      <c r="Q201" s="162">
        <v>0</v>
      </c>
      <c r="R201" s="162">
        <f t="shared" si="12"/>
        <v>0</v>
      </c>
      <c r="S201" s="162">
        <v>0</v>
      </c>
      <c r="T201" s="163">
        <f t="shared" si="1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438</v>
      </c>
      <c r="AT201" s="164" t="s">
        <v>126</v>
      </c>
      <c r="AU201" s="164" t="s">
        <v>131</v>
      </c>
      <c r="AY201" s="17" t="s">
        <v>123</v>
      </c>
      <c r="BE201" s="165">
        <f t="shared" si="14"/>
        <v>0</v>
      </c>
      <c r="BF201" s="165">
        <f t="shared" si="15"/>
        <v>0</v>
      </c>
      <c r="BG201" s="165">
        <f t="shared" si="16"/>
        <v>0</v>
      </c>
      <c r="BH201" s="165">
        <f t="shared" si="17"/>
        <v>0</v>
      </c>
      <c r="BI201" s="165">
        <f t="shared" si="18"/>
        <v>0</v>
      </c>
      <c r="BJ201" s="17" t="s">
        <v>131</v>
      </c>
      <c r="BK201" s="165">
        <f t="shared" si="19"/>
        <v>0</v>
      </c>
      <c r="BL201" s="17" t="s">
        <v>438</v>
      </c>
      <c r="BM201" s="164" t="s">
        <v>686</v>
      </c>
    </row>
    <row r="202" spans="1:65" s="2" customFormat="1" ht="16.5" customHeight="1" x14ac:dyDescent="0.2">
      <c r="A202" s="29"/>
      <c r="B202" s="152"/>
      <c r="C202" s="187" t="s">
        <v>687</v>
      </c>
      <c r="D202" s="187" t="s">
        <v>303</v>
      </c>
      <c r="E202" s="188" t="s">
        <v>688</v>
      </c>
      <c r="F202" s="189" t="s">
        <v>689</v>
      </c>
      <c r="G202" s="190" t="s">
        <v>343</v>
      </c>
      <c r="H202" s="191">
        <v>20</v>
      </c>
      <c r="I202" s="192"/>
      <c r="J202" s="192">
        <f t="shared" si="10"/>
        <v>0</v>
      </c>
      <c r="K202" s="193"/>
      <c r="L202" s="194"/>
      <c r="M202" s="195" t="s">
        <v>1</v>
      </c>
      <c r="N202" s="196" t="s">
        <v>39</v>
      </c>
      <c r="O202" s="162">
        <v>0</v>
      </c>
      <c r="P202" s="162">
        <f t="shared" si="11"/>
        <v>0</v>
      </c>
      <c r="Q202" s="162">
        <v>1.4999999999999999E-4</v>
      </c>
      <c r="R202" s="162">
        <f t="shared" si="12"/>
        <v>2.9999999999999996E-3</v>
      </c>
      <c r="S202" s="162">
        <v>0</v>
      </c>
      <c r="T202" s="163">
        <f t="shared" si="1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4" t="s">
        <v>471</v>
      </c>
      <c r="AT202" s="164" t="s">
        <v>303</v>
      </c>
      <c r="AU202" s="164" t="s">
        <v>131</v>
      </c>
      <c r="AY202" s="17" t="s">
        <v>123</v>
      </c>
      <c r="BE202" s="165">
        <f t="shared" si="14"/>
        <v>0</v>
      </c>
      <c r="BF202" s="165">
        <f t="shared" si="15"/>
        <v>0</v>
      </c>
      <c r="BG202" s="165">
        <f t="shared" si="16"/>
        <v>0</v>
      </c>
      <c r="BH202" s="165">
        <f t="shared" si="17"/>
        <v>0</v>
      </c>
      <c r="BI202" s="165">
        <f t="shared" si="18"/>
        <v>0</v>
      </c>
      <c r="BJ202" s="17" t="s">
        <v>131</v>
      </c>
      <c r="BK202" s="165">
        <f t="shared" si="19"/>
        <v>0</v>
      </c>
      <c r="BL202" s="17" t="s">
        <v>471</v>
      </c>
      <c r="BM202" s="164" t="s">
        <v>690</v>
      </c>
    </row>
    <row r="203" spans="1:65" s="2" customFormat="1" ht="16.5" customHeight="1" x14ac:dyDescent="0.2">
      <c r="A203" s="29"/>
      <c r="B203" s="152"/>
      <c r="C203" s="153" t="s">
        <v>691</v>
      </c>
      <c r="D203" s="153" t="s">
        <v>126</v>
      </c>
      <c r="E203" s="154" t="s">
        <v>692</v>
      </c>
      <c r="F203" s="155" t="s">
        <v>693</v>
      </c>
      <c r="G203" s="156" t="s">
        <v>452</v>
      </c>
      <c r="H203" s="157">
        <v>98</v>
      </c>
      <c r="I203" s="158"/>
      <c r="J203" s="158">
        <f t="shared" si="10"/>
        <v>0</v>
      </c>
      <c r="K203" s="159"/>
      <c r="L203" s="30"/>
      <c r="M203" s="160" t="s">
        <v>1</v>
      </c>
      <c r="N203" s="161" t="s">
        <v>39</v>
      </c>
      <c r="O203" s="162">
        <v>1.4E-2</v>
      </c>
      <c r="P203" s="162">
        <f t="shared" si="11"/>
        <v>1.3720000000000001</v>
      </c>
      <c r="Q203" s="162">
        <v>0</v>
      </c>
      <c r="R203" s="162">
        <f t="shared" si="12"/>
        <v>0</v>
      </c>
      <c r="S203" s="162">
        <v>1.6000000000000001E-4</v>
      </c>
      <c r="T203" s="163">
        <f t="shared" si="13"/>
        <v>1.5680000000000003E-2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4" t="s">
        <v>438</v>
      </c>
      <c r="AT203" s="164" t="s">
        <v>126</v>
      </c>
      <c r="AU203" s="164" t="s">
        <v>131</v>
      </c>
      <c r="AY203" s="17" t="s">
        <v>123</v>
      </c>
      <c r="BE203" s="165">
        <f t="shared" si="14"/>
        <v>0</v>
      </c>
      <c r="BF203" s="165">
        <f t="shared" si="15"/>
        <v>0</v>
      </c>
      <c r="BG203" s="165">
        <f t="shared" si="16"/>
        <v>0</v>
      </c>
      <c r="BH203" s="165">
        <f t="shared" si="17"/>
        <v>0</v>
      </c>
      <c r="BI203" s="165">
        <f t="shared" si="18"/>
        <v>0</v>
      </c>
      <c r="BJ203" s="17" t="s">
        <v>131</v>
      </c>
      <c r="BK203" s="165">
        <f t="shared" si="19"/>
        <v>0</v>
      </c>
      <c r="BL203" s="17" t="s">
        <v>438</v>
      </c>
      <c r="BM203" s="164" t="s">
        <v>694</v>
      </c>
    </row>
    <row r="204" spans="1:65" s="2" customFormat="1" ht="16.5" customHeight="1" x14ac:dyDescent="0.2">
      <c r="A204" s="29"/>
      <c r="B204" s="152"/>
      <c r="C204" s="153" t="s">
        <v>695</v>
      </c>
      <c r="D204" s="153" t="s">
        <v>126</v>
      </c>
      <c r="E204" s="154" t="s">
        <v>696</v>
      </c>
      <c r="F204" s="155" t="s">
        <v>697</v>
      </c>
      <c r="G204" s="156" t="s">
        <v>327</v>
      </c>
      <c r="H204" s="157">
        <v>1</v>
      </c>
      <c r="I204" s="158"/>
      <c r="J204" s="158">
        <f t="shared" si="10"/>
        <v>0</v>
      </c>
      <c r="K204" s="159"/>
      <c r="L204" s="30"/>
      <c r="M204" s="160" t="s">
        <v>1</v>
      </c>
      <c r="N204" s="161" t="s">
        <v>39</v>
      </c>
      <c r="O204" s="162">
        <v>1.21</v>
      </c>
      <c r="P204" s="162">
        <f t="shared" si="11"/>
        <v>1.21</v>
      </c>
      <c r="Q204" s="162">
        <v>0</v>
      </c>
      <c r="R204" s="162">
        <f t="shared" si="12"/>
        <v>0</v>
      </c>
      <c r="S204" s="162">
        <v>0</v>
      </c>
      <c r="T204" s="163">
        <f t="shared" si="1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4" t="s">
        <v>438</v>
      </c>
      <c r="AT204" s="164" t="s">
        <v>126</v>
      </c>
      <c r="AU204" s="164" t="s">
        <v>131</v>
      </c>
      <c r="AY204" s="17" t="s">
        <v>123</v>
      </c>
      <c r="BE204" s="165">
        <f t="shared" si="14"/>
        <v>0</v>
      </c>
      <c r="BF204" s="165">
        <f t="shared" si="15"/>
        <v>0</v>
      </c>
      <c r="BG204" s="165">
        <f t="shared" si="16"/>
        <v>0</v>
      </c>
      <c r="BH204" s="165">
        <f t="shared" si="17"/>
        <v>0</v>
      </c>
      <c r="BI204" s="165">
        <f t="shared" si="18"/>
        <v>0</v>
      </c>
      <c r="BJ204" s="17" t="s">
        <v>131</v>
      </c>
      <c r="BK204" s="165">
        <f t="shared" si="19"/>
        <v>0</v>
      </c>
      <c r="BL204" s="17" t="s">
        <v>438</v>
      </c>
      <c r="BM204" s="164" t="s">
        <v>698</v>
      </c>
    </row>
    <row r="205" spans="1:65" s="2" customFormat="1" ht="21.75" customHeight="1" x14ac:dyDescent="0.2">
      <c r="A205" s="29"/>
      <c r="B205" s="152"/>
      <c r="C205" s="187" t="s">
        <v>699</v>
      </c>
      <c r="D205" s="187" t="s">
        <v>303</v>
      </c>
      <c r="E205" s="188" t="s">
        <v>700</v>
      </c>
      <c r="F205" s="189" t="s">
        <v>701</v>
      </c>
      <c r="G205" s="190" t="s">
        <v>327</v>
      </c>
      <c r="H205" s="191">
        <v>1</v>
      </c>
      <c r="I205" s="192"/>
      <c r="J205" s="192">
        <f t="shared" si="10"/>
        <v>0</v>
      </c>
      <c r="K205" s="193"/>
      <c r="L205" s="194"/>
      <c r="M205" s="195" t="s">
        <v>1</v>
      </c>
      <c r="N205" s="196" t="s">
        <v>39</v>
      </c>
      <c r="O205" s="162">
        <v>0</v>
      </c>
      <c r="P205" s="162">
        <f t="shared" si="11"/>
        <v>0</v>
      </c>
      <c r="Q205" s="162">
        <v>0.02</v>
      </c>
      <c r="R205" s="162">
        <f t="shared" si="12"/>
        <v>0.02</v>
      </c>
      <c r="S205" s="162">
        <v>0</v>
      </c>
      <c r="T205" s="163">
        <f t="shared" si="1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4" t="s">
        <v>471</v>
      </c>
      <c r="AT205" s="164" t="s">
        <v>303</v>
      </c>
      <c r="AU205" s="164" t="s">
        <v>131</v>
      </c>
      <c r="AY205" s="17" t="s">
        <v>123</v>
      </c>
      <c r="BE205" s="165">
        <f t="shared" si="14"/>
        <v>0</v>
      </c>
      <c r="BF205" s="165">
        <f t="shared" si="15"/>
        <v>0</v>
      </c>
      <c r="BG205" s="165">
        <f t="shared" si="16"/>
        <v>0</v>
      </c>
      <c r="BH205" s="165">
        <f t="shared" si="17"/>
        <v>0</v>
      </c>
      <c r="BI205" s="165">
        <f t="shared" si="18"/>
        <v>0</v>
      </c>
      <c r="BJ205" s="17" t="s">
        <v>131</v>
      </c>
      <c r="BK205" s="165">
        <f t="shared" si="19"/>
        <v>0</v>
      </c>
      <c r="BL205" s="17" t="s">
        <v>471</v>
      </c>
      <c r="BM205" s="164" t="s">
        <v>702</v>
      </c>
    </row>
    <row r="206" spans="1:65" s="12" customFormat="1" ht="22.8" customHeight="1" x14ac:dyDescent="0.25">
      <c r="B206" s="140"/>
      <c r="D206" s="141" t="s">
        <v>72</v>
      </c>
      <c r="E206" s="150" t="s">
        <v>703</v>
      </c>
      <c r="F206" s="150" t="s">
        <v>704</v>
      </c>
      <c r="J206" s="151">
        <f>BK206</f>
        <v>0</v>
      </c>
      <c r="L206" s="140"/>
      <c r="M206" s="144"/>
      <c r="N206" s="145"/>
      <c r="O206" s="145"/>
      <c r="P206" s="146">
        <f>SUM(P207:P210)</f>
        <v>25.159999999999997</v>
      </c>
      <c r="Q206" s="145"/>
      <c r="R206" s="146">
        <f>SUM(R207:R210)</f>
        <v>4.5799999999999993E-2</v>
      </c>
      <c r="S206" s="145"/>
      <c r="T206" s="147">
        <f>SUM(T207:T210)</f>
        <v>0</v>
      </c>
      <c r="AR206" s="141" t="s">
        <v>124</v>
      </c>
      <c r="AT206" s="148" t="s">
        <v>72</v>
      </c>
      <c r="AU206" s="148" t="s">
        <v>81</v>
      </c>
      <c r="AY206" s="141" t="s">
        <v>123</v>
      </c>
      <c r="BK206" s="149">
        <f>SUM(BK207:BK210)</f>
        <v>0</v>
      </c>
    </row>
    <row r="207" spans="1:65" s="2" customFormat="1" ht="21.75" customHeight="1" x14ac:dyDescent="0.2">
      <c r="A207" s="29"/>
      <c r="B207" s="152"/>
      <c r="C207" s="153" t="s">
        <v>705</v>
      </c>
      <c r="D207" s="153" t="s">
        <v>126</v>
      </c>
      <c r="E207" s="154" t="s">
        <v>706</v>
      </c>
      <c r="F207" s="155" t="s">
        <v>707</v>
      </c>
      <c r="G207" s="156" t="s">
        <v>343</v>
      </c>
      <c r="H207" s="157">
        <v>44</v>
      </c>
      <c r="I207" s="158"/>
      <c r="J207" s="158">
        <f>ROUND(I207*H207,2)</f>
        <v>0</v>
      </c>
      <c r="K207" s="159"/>
      <c r="L207" s="30"/>
      <c r="M207" s="160" t="s">
        <v>1</v>
      </c>
      <c r="N207" s="161" t="s">
        <v>39</v>
      </c>
      <c r="O207" s="162">
        <v>0.56999999999999995</v>
      </c>
      <c r="P207" s="162">
        <f>O207*H207</f>
        <v>25.08</v>
      </c>
      <c r="Q207" s="162">
        <v>0</v>
      </c>
      <c r="R207" s="162">
        <f>Q207*H207</f>
        <v>0</v>
      </c>
      <c r="S207" s="162">
        <v>0</v>
      </c>
      <c r="T207" s="163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4" t="s">
        <v>438</v>
      </c>
      <c r="AT207" s="164" t="s">
        <v>126</v>
      </c>
      <c r="AU207" s="164" t="s">
        <v>131</v>
      </c>
      <c r="AY207" s="17" t="s">
        <v>123</v>
      </c>
      <c r="BE207" s="165">
        <f>IF(N207="základná",J207,0)</f>
        <v>0</v>
      </c>
      <c r="BF207" s="165">
        <f>IF(N207="znížená",J207,0)</f>
        <v>0</v>
      </c>
      <c r="BG207" s="165">
        <f>IF(N207="zákl. prenesená",J207,0)</f>
        <v>0</v>
      </c>
      <c r="BH207" s="165">
        <f>IF(N207="zníž. prenesená",J207,0)</f>
        <v>0</v>
      </c>
      <c r="BI207" s="165">
        <f>IF(N207="nulová",J207,0)</f>
        <v>0</v>
      </c>
      <c r="BJ207" s="17" t="s">
        <v>131</v>
      </c>
      <c r="BK207" s="165">
        <f>ROUND(I207*H207,2)</f>
        <v>0</v>
      </c>
      <c r="BL207" s="17" t="s">
        <v>438</v>
      </c>
      <c r="BM207" s="164" t="s">
        <v>708</v>
      </c>
    </row>
    <row r="208" spans="1:65" s="2" customFormat="1" ht="24.15" customHeight="1" x14ac:dyDescent="0.2">
      <c r="A208" s="29"/>
      <c r="B208" s="152"/>
      <c r="C208" s="187" t="s">
        <v>709</v>
      </c>
      <c r="D208" s="187" t="s">
        <v>303</v>
      </c>
      <c r="E208" s="188" t="s">
        <v>710</v>
      </c>
      <c r="F208" s="189" t="s">
        <v>711</v>
      </c>
      <c r="G208" s="190" t="s">
        <v>343</v>
      </c>
      <c r="H208" s="191">
        <v>44</v>
      </c>
      <c r="I208" s="192"/>
      <c r="J208" s="192">
        <f>ROUND(I208*H208,2)</f>
        <v>0</v>
      </c>
      <c r="K208" s="193"/>
      <c r="L208" s="194"/>
      <c r="M208" s="195" t="s">
        <v>1</v>
      </c>
      <c r="N208" s="196" t="s">
        <v>39</v>
      </c>
      <c r="O208" s="162">
        <v>0</v>
      </c>
      <c r="P208" s="162">
        <f>O208*H208</f>
        <v>0</v>
      </c>
      <c r="Q208" s="162">
        <v>1.0399999999999999E-3</v>
      </c>
      <c r="R208" s="162">
        <f>Q208*H208</f>
        <v>4.5759999999999995E-2</v>
      </c>
      <c r="S208" s="162">
        <v>0</v>
      </c>
      <c r="T208" s="163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4" t="s">
        <v>471</v>
      </c>
      <c r="AT208" s="164" t="s">
        <v>303</v>
      </c>
      <c r="AU208" s="164" t="s">
        <v>131</v>
      </c>
      <c r="AY208" s="17" t="s">
        <v>123</v>
      </c>
      <c r="BE208" s="165">
        <f>IF(N208="základná",J208,0)</f>
        <v>0</v>
      </c>
      <c r="BF208" s="165">
        <f>IF(N208="znížená",J208,0)</f>
        <v>0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131</v>
      </c>
      <c r="BK208" s="165">
        <f>ROUND(I208*H208,2)</f>
        <v>0</v>
      </c>
      <c r="BL208" s="17" t="s">
        <v>471</v>
      </c>
      <c r="BM208" s="164" t="s">
        <v>712</v>
      </c>
    </row>
    <row r="209" spans="1:65" s="2" customFormat="1" ht="24.15" customHeight="1" x14ac:dyDescent="0.2">
      <c r="A209" s="29"/>
      <c r="B209" s="152"/>
      <c r="C209" s="153" t="s">
        <v>713</v>
      </c>
      <c r="D209" s="153" t="s">
        <v>126</v>
      </c>
      <c r="E209" s="154" t="s">
        <v>714</v>
      </c>
      <c r="F209" s="155" t="s">
        <v>715</v>
      </c>
      <c r="G209" s="156" t="s">
        <v>327</v>
      </c>
      <c r="H209" s="157">
        <v>1</v>
      </c>
      <c r="I209" s="158"/>
      <c r="J209" s="158">
        <f>ROUND(I209*H209,2)</f>
        <v>0</v>
      </c>
      <c r="K209" s="159"/>
      <c r="L209" s="30"/>
      <c r="M209" s="160" t="s">
        <v>1</v>
      </c>
      <c r="N209" s="161" t="s">
        <v>39</v>
      </c>
      <c r="O209" s="162">
        <v>0.08</v>
      </c>
      <c r="P209" s="162">
        <f>O209*H209</f>
        <v>0.08</v>
      </c>
      <c r="Q209" s="162">
        <v>0</v>
      </c>
      <c r="R209" s="162">
        <f>Q209*H209</f>
        <v>0</v>
      </c>
      <c r="S209" s="162">
        <v>0</v>
      </c>
      <c r="T209" s="163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4" t="s">
        <v>716</v>
      </c>
      <c r="AT209" s="164" t="s">
        <v>126</v>
      </c>
      <c r="AU209" s="164" t="s">
        <v>131</v>
      </c>
      <c r="AY209" s="17" t="s">
        <v>123</v>
      </c>
      <c r="BE209" s="165">
        <f>IF(N209="základná",J209,0)</f>
        <v>0</v>
      </c>
      <c r="BF209" s="165">
        <f>IF(N209="znížená",J209,0)</f>
        <v>0</v>
      </c>
      <c r="BG209" s="165">
        <f>IF(N209="zákl. prenesená",J209,0)</f>
        <v>0</v>
      </c>
      <c r="BH209" s="165">
        <f>IF(N209="zníž. prenesená",J209,0)</f>
        <v>0</v>
      </c>
      <c r="BI209" s="165">
        <f>IF(N209="nulová",J209,0)</f>
        <v>0</v>
      </c>
      <c r="BJ209" s="17" t="s">
        <v>131</v>
      </c>
      <c r="BK209" s="165">
        <f>ROUND(I209*H209,2)</f>
        <v>0</v>
      </c>
      <c r="BL209" s="17" t="s">
        <v>716</v>
      </c>
      <c r="BM209" s="164" t="s">
        <v>717</v>
      </c>
    </row>
    <row r="210" spans="1:65" s="2" customFormat="1" ht="33" customHeight="1" x14ac:dyDescent="0.2">
      <c r="A210" s="29"/>
      <c r="B210" s="152"/>
      <c r="C210" s="187" t="s">
        <v>718</v>
      </c>
      <c r="D210" s="187" t="s">
        <v>303</v>
      </c>
      <c r="E210" s="188" t="s">
        <v>719</v>
      </c>
      <c r="F210" s="189" t="s">
        <v>720</v>
      </c>
      <c r="G210" s="190" t="s">
        <v>327</v>
      </c>
      <c r="H210" s="191">
        <v>1</v>
      </c>
      <c r="I210" s="192"/>
      <c r="J210" s="192">
        <f>ROUND(I210*H210,2)</f>
        <v>0</v>
      </c>
      <c r="K210" s="193"/>
      <c r="L210" s="194"/>
      <c r="M210" s="195" t="s">
        <v>1</v>
      </c>
      <c r="N210" s="196" t="s">
        <v>39</v>
      </c>
      <c r="O210" s="162">
        <v>0</v>
      </c>
      <c r="P210" s="162">
        <f>O210*H210</f>
        <v>0</v>
      </c>
      <c r="Q210" s="162">
        <v>4.0000000000000003E-5</v>
      </c>
      <c r="R210" s="162">
        <f>Q210*H210</f>
        <v>4.0000000000000003E-5</v>
      </c>
      <c r="S210" s="162">
        <v>0</v>
      </c>
      <c r="T210" s="163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4" t="s">
        <v>716</v>
      </c>
      <c r="AT210" s="164" t="s">
        <v>303</v>
      </c>
      <c r="AU210" s="164" t="s">
        <v>131</v>
      </c>
      <c r="AY210" s="17" t="s">
        <v>123</v>
      </c>
      <c r="BE210" s="165">
        <f>IF(N210="základná",J210,0)</f>
        <v>0</v>
      </c>
      <c r="BF210" s="165">
        <f>IF(N210="znížená",J210,0)</f>
        <v>0</v>
      </c>
      <c r="BG210" s="165">
        <f>IF(N210="zákl. prenesená",J210,0)</f>
        <v>0</v>
      </c>
      <c r="BH210" s="165">
        <f>IF(N210="zníž. prenesená",J210,0)</f>
        <v>0</v>
      </c>
      <c r="BI210" s="165">
        <f>IF(N210="nulová",J210,0)</f>
        <v>0</v>
      </c>
      <c r="BJ210" s="17" t="s">
        <v>131</v>
      </c>
      <c r="BK210" s="165">
        <f>ROUND(I210*H210,2)</f>
        <v>0</v>
      </c>
      <c r="BL210" s="17" t="s">
        <v>716</v>
      </c>
      <c r="BM210" s="164" t="s">
        <v>721</v>
      </c>
    </row>
    <row r="211" spans="1:65" s="12" customFormat="1" ht="22.8" customHeight="1" x14ac:dyDescent="0.25">
      <c r="B211" s="140"/>
      <c r="D211" s="141" t="s">
        <v>72</v>
      </c>
      <c r="E211" s="150" t="s">
        <v>722</v>
      </c>
      <c r="F211" s="150" t="s">
        <v>723</v>
      </c>
      <c r="J211" s="151">
        <f>BK211</f>
        <v>0</v>
      </c>
      <c r="L211" s="140"/>
      <c r="M211" s="144"/>
      <c r="N211" s="145"/>
      <c r="O211" s="145"/>
      <c r="P211" s="146">
        <f>SUM(P212:P216)</f>
        <v>31.352250000000002</v>
      </c>
      <c r="Q211" s="145"/>
      <c r="R211" s="146">
        <f>SUM(R212:R216)</f>
        <v>0</v>
      </c>
      <c r="S211" s="145"/>
      <c r="T211" s="147">
        <f>SUM(T212:T216)</f>
        <v>0</v>
      </c>
      <c r="AR211" s="141" t="s">
        <v>124</v>
      </c>
      <c r="AT211" s="148" t="s">
        <v>72</v>
      </c>
      <c r="AU211" s="148" t="s">
        <v>81</v>
      </c>
      <c r="AY211" s="141" t="s">
        <v>123</v>
      </c>
      <c r="BK211" s="149">
        <f>SUM(BK212:BK216)</f>
        <v>0</v>
      </c>
    </row>
    <row r="212" spans="1:65" s="2" customFormat="1" ht="24.15" customHeight="1" x14ac:dyDescent="0.2">
      <c r="A212" s="29"/>
      <c r="B212" s="152"/>
      <c r="C212" s="153" t="s">
        <v>724</v>
      </c>
      <c r="D212" s="153" t="s">
        <v>126</v>
      </c>
      <c r="E212" s="154" t="s">
        <v>725</v>
      </c>
      <c r="F212" s="155" t="s">
        <v>726</v>
      </c>
      <c r="G212" s="156" t="s">
        <v>343</v>
      </c>
      <c r="H212" s="157">
        <v>45</v>
      </c>
      <c r="I212" s="158"/>
      <c r="J212" s="158">
        <f>ROUND(I212*H212,2)</f>
        <v>0</v>
      </c>
      <c r="K212" s="159"/>
      <c r="L212" s="30"/>
      <c r="M212" s="160" t="s">
        <v>1</v>
      </c>
      <c r="N212" s="161" t="s">
        <v>39</v>
      </c>
      <c r="O212" s="162">
        <v>0.432</v>
      </c>
      <c r="P212" s="162">
        <f>O212*H212</f>
        <v>19.440000000000001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438</v>
      </c>
      <c r="AT212" s="164" t="s">
        <v>126</v>
      </c>
      <c r="AU212" s="164" t="s">
        <v>131</v>
      </c>
      <c r="AY212" s="17" t="s">
        <v>123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131</v>
      </c>
      <c r="BK212" s="165">
        <f>ROUND(I212*H212,2)</f>
        <v>0</v>
      </c>
      <c r="BL212" s="17" t="s">
        <v>438</v>
      </c>
      <c r="BM212" s="164" t="s">
        <v>727</v>
      </c>
    </row>
    <row r="213" spans="1:65" s="2" customFormat="1" ht="33" customHeight="1" x14ac:dyDescent="0.2">
      <c r="A213" s="29"/>
      <c r="B213" s="152"/>
      <c r="C213" s="153" t="s">
        <v>728</v>
      </c>
      <c r="D213" s="153" t="s">
        <v>126</v>
      </c>
      <c r="E213" s="154" t="s">
        <v>729</v>
      </c>
      <c r="F213" s="155" t="s">
        <v>730</v>
      </c>
      <c r="G213" s="156" t="s">
        <v>343</v>
      </c>
      <c r="H213" s="157">
        <v>45</v>
      </c>
      <c r="I213" s="158"/>
      <c r="J213" s="158">
        <f>ROUND(I213*H213,2)</f>
        <v>0</v>
      </c>
      <c r="K213" s="159"/>
      <c r="L213" s="30"/>
      <c r="M213" s="160" t="s">
        <v>1</v>
      </c>
      <c r="N213" s="161" t="s">
        <v>39</v>
      </c>
      <c r="O213" s="162">
        <v>0.16300000000000001</v>
      </c>
      <c r="P213" s="162">
        <f>O213*H213</f>
        <v>7.335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4" t="s">
        <v>438</v>
      </c>
      <c r="AT213" s="164" t="s">
        <v>126</v>
      </c>
      <c r="AU213" s="164" t="s">
        <v>131</v>
      </c>
      <c r="AY213" s="17" t="s">
        <v>123</v>
      </c>
      <c r="BE213" s="165">
        <f>IF(N213="základná",J213,0)</f>
        <v>0</v>
      </c>
      <c r="BF213" s="165">
        <f>IF(N213="znížená",J213,0)</f>
        <v>0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7" t="s">
        <v>131</v>
      </c>
      <c r="BK213" s="165">
        <f>ROUND(I213*H213,2)</f>
        <v>0</v>
      </c>
      <c r="BL213" s="17" t="s">
        <v>438</v>
      </c>
      <c r="BM213" s="164" t="s">
        <v>731</v>
      </c>
    </row>
    <row r="214" spans="1:65" s="2" customFormat="1" ht="24.15" customHeight="1" x14ac:dyDescent="0.2">
      <c r="A214" s="29"/>
      <c r="B214" s="152"/>
      <c r="C214" s="153" t="s">
        <v>732</v>
      </c>
      <c r="D214" s="153" t="s">
        <v>126</v>
      </c>
      <c r="E214" s="154" t="s">
        <v>733</v>
      </c>
      <c r="F214" s="155" t="s">
        <v>734</v>
      </c>
      <c r="G214" s="156" t="s">
        <v>129</v>
      </c>
      <c r="H214" s="157">
        <v>5</v>
      </c>
      <c r="I214" s="158"/>
      <c r="J214" s="158">
        <f>ROUND(I214*H214,2)</f>
        <v>0</v>
      </c>
      <c r="K214" s="159"/>
      <c r="L214" s="30"/>
      <c r="M214" s="160" t="s">
        <v>1</v>
      </c>
      <c r="N214" s="161" t="s">
        <v>39</v>
      </c>
      <c r="O214" s="162">
        <v>0.46500000000000002</v>
      </c>
      <c r="P214" s="162">
        <f>O214*H214</f>
        <v>2.3250000000000002</v>
      </c>
      <c r="Q214" s="162">
        <v>0</v>
      </c>
      <c r="R214" s="162">
        <f>Q214*H214</f>
        <v>0</v>
      </c>
      <c r="S214" s="162">
        <v>0</v>
      </c>
      <c r="T214" s="163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4" t="s">
        <v>438</v>
      </c>
      <c r="AT214" s="164" t="s">
        <v>126</v>
      </c>
      <c r="AU214" s="164" t="s">
        <v>131</v>
      </c>
      <c r="AY214" s="17" t="s">
        <v>123</v>
      </c>
      <c r="BE214" s="165">
        <f>IF(N214="základná",J214,0)</f>
        <v>0</v>
      </c>
      <c r="BF214" s="165">
        <f>IF(N214="znížená",J214,0)</f>
        <v>0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131</v>
      </c>
      <c r="BK214" s="165">
        <f>ROUND(I214*H214,2)</f>
        <v>0</v>
      </c>
      <c r="BL214" s="17" t="s">
        <v>438</v>
      </c>
      <c r="BM214" s="164" t="s">
        <v>735</v>
      </c>
    </row>
    <row r="215" spans="1:65" s="2" customFormat="1" ht="24.15" customHeight="1" x14ac:dyDescent="0.2">
      <c r="A215" s="29"/>
      <c r="B215" s="152"/>
      <c r="C215" s="153" t="s">
        <v>736</v>
      </c>
      <c r="D215" s="153" t="s">
        <v>126</v>
      </c>
      <c r="E215" s="154" t="s">
        <v>737</v>
      </c>
      <c r="F215" s="155" t="s">
        <v>738</v>
      </c>
      <c r="G215" s="156" t="s">
        <v>129</v>
      </c>
      <c r="H215" s="157">
        <v>5</v>
      </c>
      <c r="I215" s="158"/>
      <c r="J215" s="158">
        <f>ROUND(I215*H215,2)</f>
        <v>0</v>
      </c>
      <c r="K215" s="159"/>
      <c r="L215" s="30"/>
      <c r="M215" s="160" t="s">
        <v>1</v>
      </c>
      <c r="N215" s="161" t="s">
        <v>39</v>
      </c>
      <c r="O215" s="162">
        <v>0</v>
      </c>
      <c r="P215" s="162">
        <f>O215*H215</f>
        <v>0</v>
      </c>
      <c r="Q215" s="162">
        <v>0</v>
      </c>
      <c r="R215" s="162">
        <f>Q215*H215</f>
        <v>0</v>
      </c>
      <c r="S215" s="162">
        <v>0</v>
      </c>
      <c r="T215" s="163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4" t="s">
        <v>438</v>
      </c>
      <c r="AT215" s="164" t="s">
        <v>126</v>
      </c>
      <c r="AU215" s="164" t="s">
        <v>131</v>
      </c>
      <c r="AY215" s="17" t="s">
        <v>123</v>
      </c>
      <c r="BE215" s="165">
        <f>IF(N215="základná",J215,0)</f>
        <v>0</v>
      </c>
      <c r="BF215" s="165">
        <f>IF(N215="znížená",J215,0)</f>
        <v>0</v>
      </c>
      <c r="BG215" s="165">
        <f>IF(N215="zákl. prenesená",J215,0)</f>
        <v>0</v>
      </c>
      <c r="BH215" s="165">
        <f>IF(N215="zníž. prenesená",J215,0)</f>
        <v>0</v>
      </c>
      <c r="BI215" s="165">
        <f>IF(N215="nulová",J215,0)</f>
        <v>0</v>
      </c>
      <c r="BJ215" s="17" t="s">
        <v>131</v>
      </c>
      <c r="BK215" s="165">
        <f>ROUND(I215*H215,2)</f>
        <v>0</v>
      </c>
      <c r="BL215" s="17" t="s">
        <v>438</v>
      </c>
      <c r="BM215" s="164" t="s">
        <v>739</v>
      </c>
    </row>
    <row r="216" spans="1:65" s="2" customFormat="1" ht="33" customHeight="1" x14ac:dyDescent="0.2">
      <c r="A216" s="29"/>
      <c r="B216" s="152"/>
      <c r="C216" s="153" t="s">
        <v>740</v>
      </c>
      <c r="D216" s="153" t="s">
        <v>126</v>
      </c>
      <c r="E216" s="154" t="s">
        <v>741</v>
      </c>
      <c r="F216" s="155" t="s">
        <v>742</v>
      </c>
      <c r="G216" s="156" t="s">
        <v>148</v>
      </c>
      <c r="H216" s="157">
        <v>15.75</v>
      </c>
      <c r="I216" s="158"/>
      <c r="J216" s="158">
        <f>ROUND(I216*H216,2)</f>
        <v>0</v>
      </c>
      <c r="K216" s="159"/>
      <c r="L216" s="30"/>
      <c r="M216" s="160" t="s">
        <v>1</v>
      </c>
      <c r="N216" s="161" t="s">
        <v>39</v>
      </c>
      <c r="O216" s="162">
        <v>0.14299999999999999</v>
      </c>
      <c r="P216" s="162">
        <f>O216*H216</f>
        <v>2.2522499999999996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438</v>
      </c>
      <c r="AT216" s="164" t="s">
        <v>126</v>
      </c>
      <c r="AU216" s="164" t="s">
        <v>131</v>
      </c>
      <c r="AY216" s="17" t="s">
        <v>123</v>
      </c>
      <c r="BE216" s="165">
        <f>IF(N216="základná",J216,0)</f>
        <v>0</v>
      </c>
      <c r="BF216" s="165">
        <f>IF(N216="znížená",J216,0)</f>
        <v>0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131</v>
      </c>
      <c r="BK216" s="165">
        <f>ROUND(I216*H216,2)</f>
        <v>0</v>
      </c>
      <c r="BL216" s="17" t="s">
        <v>438</v>
      </c>
      <c r="BM216" s="164" t="s">
        <v>743</v>
      </c>
    </row>
    <row r="217" spans="1:65" s="12" customFormat="1" ht="22.8" customHeight="1" x14ac:dyDescent="0.25">
      <c r="B217" s="140"/>
      <c r="D217" s="141" t="s">
        <v>72</v>
      </c>
      <c r="E217" s="150" t="s">
        <v>744</v>
      </c>
      <c r="F217" s="150" t="s">
        <v>745</v>
      </c>
      <c r="J217" s="151">
        <f>BK217</f>
        <v>0</v>
      </c>
      <c r="L217" s="140"/>
      <c r="M217" s="144"/>
      <c r="N217" s="145"/>
      <c r="O217" s="145"/>
      <c r="P217" s="146">
        <f>P218</f>
        <v>1</v>
      </c>
      <c r="Q217" s="145"/>
      <c r="R217" s="146">
        <f>R218</f>
        <v>0</v>
      </c>
      <c r="S217" s="145"/>
      <c r="T217" s="147">
        <f>T218</f>
        <v>0</v>
      </c>
      <c r="AR217" s="141" t="s">
        <v>124</v>
      </c>
      <c r="AT217" s="148" t="s">
        <v>72</v>
      </c>
      <c r="AU217" s="148" t="s">
        <v>81</v>
      </c>
      <c r="AY217" s="141" t="s">
        <v>123</v>
      </c>
      <c r="BK217" s="149">
        <f>BK218</f>
        <v>0</v>
      </c>
    </row>
    <row r="218" spans="1:65" s="2" customFormat="1" ht="24.15" customHeight="1" x14ac:dyDescent="0.2">
      <c r="A218" s="29"/>
      <c r="B218" s="152"/>
      <c r="C218" s="153" t="s">
        <v>746</v>
      </c>
      <c r="D218" s="153" t="s">
        <v>126</v>
      </c>
      <c r="E218" s="154" t="s">
        <v>747</v>
      </c>
      <c r="F218" s="155" t="s">
        <v>748</v>
      </c>
      <c r="G218" s="156" t="s">
        <v>749</v>
      </c>
      <c r="H218" s="157">
        <v>1</v>
      </c>
      <c r="I218" s="158"/>
      <c r="J218" s="158">
        <f>ROUND(I218*H218,2)</f>
        <v>0</v>
      </c>
      <c r="K218" s="159"/>
      <c r="L218" s="30"/>
      <c r="M218" s="160" t="s">
        <v>1</v>
      </c>
      <c r="N218" s="161" t="s">
        <v>39</v>
      </c>
      <c r="O218" s="162">
        <v>1</v>
      </c>
      <c r="P218" s="162">
        <f>O218*H218</f>
        <v>1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438</v>
      </c>
      <c r="AT218" s="164" t="s">
        <v>126</v>
      </c>
      <c r="AU218" s="164" t="s">
        <v>131</v>
      </c>
      <c r="AY218" s="17" t="s">
        <v>123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131</v>
      </c>
      <c r="BK218" s="165">
        <f>ROUND(I218*H218,2)</f>
        <v>0</v>
      </c>
      <c r="BL218" s="17" t="s">
        <v>438</v>
      </c>
      <c r="BM218" s="164" t="s">
        <v>750</v>
      </c>
    </row>
    <row r="219" spans="1:65" s="12" customFormat="1" ht="25.95" customHeight="1" x14ac:dyDescent="0.25">
      <c r="B219" s="140"/>
      <c r="D219" s="141" t="s">
        <v>72</v>
      </c>
      <c r="E219" s="142" t="s">
        <v>751</v>
      </c>
      <c r="F219" s="142" t="s">
        <v>752</v>
      </c>
      <c r="J219" s="143">
        <f>BK219</f>
        <v>0</v>
      </c>
      <c r="L219" s="140"/>
      <c r="M219" s="144"/>
      <c r="N219" s="145"/>
      <c r="O219" s="145"/>
      <c r="P219" s="146">
        <f>P220</f>
        <v>0</v>
      </c>
      <c r="Q219" s="145"/>
      <c r="R219" s="146">
        <f>R220</f>
        <v>0</v>
      </c>
      <c r="S219" s="145"/>
      <c r="T219" s="147">
        <f>T220</f>
        <v>0</v>
      </c>
      <c r="AR219" s="141" t="s">
        <v>151</v>
      </c>
      <c r="AT219" s="148" t="s">
        <v>72</v>
      </c>
      <c r="AU219" s="148" t="s">
        <v>73</v>
      </c>
      <c r="AY219" s="141" t="s">
        <v>123</v>
      </c>
      <c r="BK219" s="149">
        <f>BK220</f>
        <v>0</v>
      </c>
    </row>
    <row r="220" spans="1:65" s="2" customFormat="1" ht="24.15" customHeight="1" x14ac:dyDescent="0.2">
      <c r="A220" s="29"/>
      <c r="B220" s="152"/>
      <c r="C220" s="153" t="s">
        <v>753</v>
      </c>
      <c r="D220" s="153" t="s">
        <v>126</v>
      </c>
      <c r="E220" s="154" t="s">
        <v>754</v>
      </c>
      <c r="F220" s="155" t="s">
        <v>755</v>
      </c>
      <c r="G220" s="156" t="s">
        <v>756</v>
      </c>
      <c r="H220" s="157">
        <v>1</v>
      </c>
      <c r="I220" s="158"/>
      <c r="J220" s="158">
        <f>ROUND(I220*H220,2)</f>
        <v>0</v>
      </c>
      <c r="K220" s="159"/>
      <c r="L220" s="30"/>
      <c r="M220" s="200" t="s">
        <v>1</v>
      </c>
      <c r="N220" s="201" t="s">
        <v>39</v>
      </c>
      <c r="O220" s="202">
        <v>0</v>
      </c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4" t="s">
        <v>757</v>
      </c>
      <c r="AT220" s="164" t="s">
        <v>126</v>
      </c>
      <c r="AU220" s="164" t="s">
        <v>81</v>
      </c>
      <c r="AY220" s="17" t="s">
        <v>123</v>
      </c>
      <c r="BE220" s="165">
        <f>IF(N220="základná",J220,0)</f>
        <v>0</v>
      </c>
      <c r="BF220" s="165">
        <f>IF(N220="znížená",J220,0)</f>
        <v>0</v>
      </c>
      <c r="BG220" s="165">
        <f>IF(N220="zákl. prenesená",J220,0)</f>
        <v>0</v>
      </c>
      <c r="BH220" s="165">
        <f>IF(N220="zníž. prenesená",J220,0)</f>
        <v>0</v>
      </c>
      <c r="BI220" s="165">
        <f>IF(N220="nulová",J220,0)</f>
        <v>0</v>
      </c>
      <c r="BJ220" s="17" t="s">
        <v>131</v>
      </c>
      <c r="BK220" s="165">
        <f>ROUND(I220*H220,2)</f>
        <v>0</v>
      </c>
      <c r="BL220" s="17" t="s">
        <v>757</v>
      </c>
      <c r="BM220" s="164" t="s">
        <v>758</v>
      </c>
    </row>
    <row r="221" spans="1:65" s="2" customFormat="1" ht="6.9" customHeight="1" x14ac:dyDescent="0.2">
      <c r="A221" s="29"/>
      <c r="B221" s="45"/>
      <c r="C221" s="46"/>
      <c r="D221" s="46"/>
      <c r="E221" s="46"/>
      <c r="F221" s="46"/>
      <c r="G221" s="46"/>
      <c r="H221" s="46"/>
      <c r="I221" s="46"/>
      <c r="J221" s="46"/>
      <c r="K221" s="46"/>
      <c r="L221" s="30"/>
      <c r="M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</row>
  </sheetData>
  <autoFilter ref="C125:K220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01 - Stavebná časť</vt:lpstr>
      <vt:lpstr>02 - Elektroinštalácie</vt:lpstr>
      <vt:lpstr>'01 - Stavebná časť'!Názvy_tlače</vt:lpstr>
      <vt:lpstr>'02 - Elektroinštalácie'!Názvy_tlače</vt:lpstr>
      <vt:lpstr>'Rekapitulácia stavby'!Názvy_tlače</vt:lpstr>
      <vt:lpstr>'01 - Stavebná časť'!Oblasť_tlače</vt:lpstr>
      <vt:lpstr>'02 - Elektroinštalácie'!Oblasť_tlače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Bederková</dc:creator>
  <cp:lastModifiedBy>mPriezvisko</cp:lastModifiedBy>
  <dcterms:created xsi:type="dcterms:W3CDTF">2022-06-01T19:09:42Z</dcterms:created>
  <dcterms:modified xsi:type="dcterms:W3CDTF">2022-06-20T15:28:34Z</dcterms:modified>
</cp:coreProperties>
</file>