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tor\Desktop\Dokumenty\Opravy 2018\MŠ Lienka\Úprava tabuliek\"/>
    </mc:Choice>
  </mc:AlternateContent>
  <bookViews>
    <workbookView xWindow="0" yWindow="0" windowWidth="28770" windowHeight="11760" activeTab="1"/>
  </bookViews>
  <sheets>
    <sheet name="Rekapitulácia stavby" sheetId="1" r:id="rId1"/>
    <sheet name="SO 01 - Prístavba MŠ" sheetId="2" r:id="rId2"/>
    <sheet name="SO 04 - Zateplenie objekt..." sheetId="3" r:id="rId3"/>
  </sheets>
  <definedNames>
    <definedName name="_xlnm.Print_Titles" localSheetId="0">'Rekapitulácia stavby'!$85:$85</definedName>
    <definedName name="_xlnm.Print_Titles" localSheetId="1">'SO 01 - Prístavba MŠ'!$148:$148</definedName>
    <definedName name="_xlnm.Print_Titles" localSheetId="2">'SO 04 - Zateplenie objekt...'!$129:$129</definedName>
    <definedName name="_xlnm.Print_Area" localSheetId="0">'Rekapitulácia stavby'!$C$4:$AP$70,'Rekapitulácia stavby'!$C$76:$AP$97</definedName>
    <definedName name="_xlnm.Print_Area" localSheetId="1">'SO 01 - Prístavba MŠ'!$C$4:$Q$70,'SO 01 - Prístavba MŠ'!$C$76:$Q$132,'SO 01 - Prístavba MŠ'!$C$138:$Q$739</definedName>
    <definedName name="_xlnm.Print_Area" localSheetId="2">'SO 04 - Zateplenie objekt...'!$C$4:$Q$70,'SO 04 - Zateplenie objekt...'!$C$76:$Q$113,'SO 04 - Zateplenie objekt...'!$C$119:$Q$233</definedName>
  </definedNames>
  <calcPr calcId="152511"/>
</workbook>
</file>

<file path=xl/calcChain.xml><?xml version="1.0" encoding="utf-8"?>
<calcChain xmlns="http://schemas.openxmlformats.org/spreadsheetml/2006/main">
  <c r="AY89" i="1" l="1"/>
  <c r="AX89" i="1"/>
  <c r="BI233" i="3"/>
  <c r="BH233" i="3"/>
  <c r="BG233" i="3"/>
  <c r="BF233" i="3"/>
  <c r="BE233" i="3"/>
  <c r="N233" i="3"/>
  <c r="BK233" i="3"/>
  <c r="BI232" i="3"/>
  <c r="BH232" i="3"/>
  <c r="BG232" i="3"/>
  <c r="BE232" i="3"/>
  <c r="N232" i="3"/>
  <c r="BF232" i="3" s="1"/>
  <c r="BK232" i="3"/>
  <c r="BI231" i="3"/>
  <c r="BH231" i="3"/>
  <c r="BG231" i="3"/>
  <c r="BE231" i="3"/>
  <c r="BK231" i="3"/>
  <c r="N231" i="3" s="1"/>
  <c r="BF231" i="3" s="1"/>
  <c r="BI230" i="3"/>
  <c r="BH230" i="3"/>
  <c r="BG230" i="3"/>
  <c r="BE230" i="3"/>
  <c r="BK230" i="3"/>
  <c r="N230" i="3" s="1"/>
  <c r="BF230" i="3" s="1"/>
  <c r="BI229" i="3"/>
  <c r="BH229" i="3"/>
  <c r="BG229" i="3"/>
  <c r="BE229" i="3"/>
  <c r="N229" i="3"/>
  <c r="BF229" i="3" s="1"/>
  <c r="BK229" i="3"/>
  <c r="BK228" i="3" s="1"/>
  <c r="N228" i="3" s="1"/>
  <c r="N103" i="3" s="1"/>
  <c r="BI227" i="3"/>
  <c r="BH227" i="3"/>
  <c r="BG227" i="3"/>
  <c r="BE227" i="3"/>
  <c r="AA227" i="3"/>
  <c r="AA226" i="3" s="1"/>
  <c r="AA225" i="3" s="1"/>
  <c r="Y227" i="3"/>
  <c r="Y226" i="3" s="1"/>
  <c r="Y225" i="3" s="1"/>
  <c r="W227" i="3"/>
  <c r="W226" i="3" s="1"/>
  <c r="W225" i="3" s="1"/>
  <c r="BK227" i="3"/>
  <c r="BK226" i="3" s="1"/>
  <c r="N227" i="3"/>
  <c r="BF227" i="3" s="1"/>
  <c r="BI223" i="3"/>
  <c r="BH223" i="3"/>
  <c r="BG223" i="3"/>
  <c r="BE223" i="3"/>
  <c r="AA223" i="3"/>
  <c r="AA222" i="3" s="1"/>
  <c r="Y223" i="3"/>
  <c r="Y222" i="3" s="1"/>
  <c r="W223" i="3"/>
  <c r="W222" i="3" s="1"/>
  <c r="BK223" i="3"/>
  <c r="BK222" i="3" s="1"/>
  <c r="N222" i="3" s="1"/>
  <c r="N100" i="3" s="1"/>
  <c r="N223" i="3"/>
  <c r="BF223" i="3" s="1"/>
  <c r="BI221" i="3"/>
  <c r="BH221" i="3"/>
  <c r="BG221" i="3"/>
  <c r="BE221" i="3"/>
  <c r="AA221" i="3"/>
  <c r="Y221" i="3"/>
  <c r="W221" i="3"/>
  <c r="BK221" i="3"/>
  <c r="N221" i="3"/>
  <c r="BF221" i="3" s="1"/>
  <c r="BI220" i="3"/>
  <c r="BH220" i="3"/>
  <c r="BG220" i="3"/>
  <c r="BF220" i="3"/>
  <c r="BE220" i="3"/>
  <c r="AA220" i="3"/>
  <c r="Y220" i="3"/>
  <c r="W220" i="3"/>
  <c r="BK220" i="3"/>
  <c r="N220" i="3"/>
  <c r="BI219" i="3"/>
  <c r="BH219" i="3"/>
  <c r="BG219" i="3"/>
  <c r="BE219" i="3"/>
  <c r="AA219" i="3"/>
  <c r="AA218" i="3" s="1"/>
  <c r="Y219" i="3"/>
  <c r="Y218" i="3" s="1"/>
  <c r="W219" i="3"/>
  <c r="W218" i="3" s="1"/>
  <c r="BK219" i="3"/>
  <c r="BK218" i="3" s="1"/>
  <c r="N218" i="3" s="1"/>
  <c r="N99" i="3" s="1"/>
  <c r="N219" i="3"/>
  <c r="BF219" i="3" s="1"/>
  <c r="BI217" i="3"/>
  <c r="BH217" i="3"/>
  <c r="BG217" i="3"/>
  <c r="BF217" i="3"/>
  <c r="BE217" i="3"/>
  <c r="AA217" i="3"/>
  <c r="Y217" i="3"/>
  <c r="W217" i="3"/>
  <c r="BK217" i="3"/>
  <c r="N217" i="3"/>
  <c r="BI216" i="3"/>
  <c r="BH216" i="3"/>
  <c r="BG216" i="3"/>
  <c r="BE216" i="3"/>
  <c r="AA216" i="3"/>
  <c r="Y216" i="3"/>
  <c r="W216" i="3"/>
  <c r="BK216" i="3"/>
  <c r="N216" i="3"/>
  <c r="BF216" i="3" s="1"/>
  <c r="BI215" i="3"/>
  <c r="BH215" i="3"/>
  <c r="BG215" i="3"/>
  <c r="BE215" i="3"/>
  <c r="AA215" i="3"/>
  <c r="Y215" i="3"/>
  <c r="W215" i="3"/>
  <c r="BK215" i="3"/>
  <c r="N215" i="3"/>
  <c r="BF215" i="3" s="1"/>
  <c r="BI214" i="3"/>
  <c r="BH214" i="3"/>
  <c r="BG214" i="3"/>
  <c r="BE214" i="3"/>
  <c r="AA214" i="3"/>
  <c r="Y214" i="3"/>
  <c r="W214" i="3"/>
  <c r="BK214" i="3"/>
  <c r="N214" i="3"/>
  <c r="BF214" i="3" s="1"/>
  <c r="BI213" i="3"/>
  <c r="BH213" i="3"/>
  <c r="BG213" i="3"/>
  <c r="BF213" i="3"/>
  <c r="BE213" i="3"/>
  <c r="AA213" i="3"/>
  <c r="AA212" i="3" s="1"/>
  <c r="Y213" i="3"/>
  <c r="Y212" i="3" s="1"/>
  <c r="W213" i="3"/>
  <c r="W212" i="3" s="1"/>
  <c r="BK213" i="3"/>
  <c r="BK212" i="3" s="1"/>
  <c r="N212" i="3" s="1"/>
  <c r="N98" i="3" s="1"/>
  <c r="N213" i="3"/>
  <c r="BI211" i="3"/>
  <c r="BH211" i="3"/>
  <c r="BG211" i="3"/>
  <c r="BF211" i="3"/>
  <c r="BE211" i="3"/>
  <c r="AA211" i="3"/>
  <c r="Y211" i="3"/>
  <c r="W211" i="3"/>
  <c r="BK211" i="3"/>
  <c r="N211" i="3"/>
  <c r="BI210" i="3"/>
  <c r="BH210" i="3"/>
  <c r="BG210" i="3"/>
  <c r="BE210" i="3"/>
  <c r="AA210" i="3"/>
  <c r="Y210" i="3"/>
  <c r="W210" i="3"/>
  <c r="BK210" i="3"/>
  <c r="N210" i="3"/>
  <c r="BF210" i="3" s="1"/>
  <c r="BI209" i="3"/>
  <c r="BH209" i="3"/>
  <c r="BG209" i="3"/>
  <c r="BF209" i="3"/>
  <c r="BE209" i="3"/>
  <c r="AA209" i="3"/>
  <c r="Y209" i="3"/>
  <c r="W209" i="3"/>
  <c r="BK209" i="3"/>
  <c r="N209" i="3"/>
  <c r="BI208" i="3"/>
  <c r="BH208" i="3"/>
  <c r="BG208" i="3"/>
  <c r="BE208" i="3"/>
  <c r="AA208" i="3"/>
  <c r="Y208" i="3"/>
  <c r="W208" i="3"/>
  <c r="BK208" i="3"/>
  <c r="N208" i="3"/>
  <c r="BF208" i="3" s="1"/>
  <c r="BI207" i="3"/>
  <c r="BH207" i="3"/>
  <c r="BG207" i="3"/>
  <c r="BF207" i="3"/>
  <c r="BE207" i="3"/>
  <c r="AA207" i="3"/>
  <c r="Y207" i="3"/>
  <c r="W207" i="3"/>
  <c r="BK207" i="3"/>
  <c r="N207" i="3"/>
  <c r="BI206" i="3"/>
  <c r="BH206" i="3"/>
  <c r="BG206" i="3"/>
  <c r="BE206" i="3"/>
  <c r="AA206" i="3"/>
  <c r="Y206" i="3"/>
  <c r="W206" i="3"/>
  <c r="BK206" i="3"/>
  <c r="N206" i="3"/>
  <c r="BF206" i="3" s="1"/>
  <c r="BI205" i="3"/>
  <c r="BH205" i="3"/>
  <c r="BG205" i="3"/>
  <c r="BF205" i="3"/>
  <c r="BE205" i="3"/>
  <c r="AA205" i="3"/>
  <c r="Y205" i="3"/>
  <c r="W205" i="3"/>
  <c r="BK205" i="3"/>
  <c r="N205" i="3"/>
  <c r="BI204" i="3"/>
  <c r="BH204" i="3"/>
  <c r="BG204" i="3"/>
  <c r="BE204" i="3"/>
  <c r="AA204" i="3"/>
  <c r="Y204" i="3"/>
  <c r="W204" i="3"/>
  <c r="BK204" i="3"/>
  <c r="N204" i="3"/>
  <c r="BF204" i="3" s="1"/>
  <c r="BI203" i="3"/>
  <c r="BH203" i="3"/>
  <c r="BG203" i="3"/>
  <c r="BF203" i="3"/>
  <c r="BE203" i="3"/>
  <c r="AA203" i="3"/>
  <c r="Y203" i="3"/>
  <c r="W203" i="3"/>
  <c r="BK203" i="3"/>
  <c r="N203" i="3"/>
  <c r="BI202" i="3"/>
  <c r="BH202" i="3"/>
  <c r="BG202" i="3"/>
  <c r="BE202" i="3"/>
  <c r="AA202" i="3"/>
  <c r="Y202" i="3"/>
  <c r="W202" i="3"/>
  <c r="BK202" i="3"/>
  <c r="N202" i="3"/>
  <c r="BF202" i="3" s="1"/>
  <c r="BI201" i="3"/>
  <c r="BH201" i="3"/>
  <c r="BG201" i="3"/>
  <c r="BF201" i="3"/>
  <c r="BE201" i="3"/>
  <c r="AA201" i="3"/>
  <c r="AA200" i="3" s="1"/>
  <c r="Y201" i="3"/>
  <c r="Y200" i="3" s="1"/>
  <c r="W201" i="3"/>
  <c r="W200" i="3" s="1"/>
  <c r="BK201" i="3"/>
  <c r="BK200" i="3" s="1"/>
  <c r="N200" i="3" s="1"/>
  <c r="N97" i="3" s="1"/>
  <c r="N201" i="3"/>
  <c r="BI199" i="3"/>
  <c r="BH199" i="3"/>
  <c r="BG199" i="3"/>
  <c r="BE199" i="3"/>
  <c r="AA199" i="3"/>
  <c r="Y199" i="3"/>
  <c r="W199" i="3"/>
  <c r="BK199" i="3"/>
  <c r="N199" i="3"/>
  <c r="BF199" i="3" s="1"/>
  <c r="BI198" i="3"/>
  <c r="BH198" i="3"/>
  <c r="BG198" i="3"/>
  <c r="BE198" i="3"/>
  <c r="AA198" i="3"/>
  <c r="Y198" i="3"/>
  <c r="W198" i="3"/>
  <c r="BK198" i="3"/>
  <c r="N198" i="3"/>
  <c r="BF198" i="3" s="1"/>
  <c r="BI197" i="3"/>
  <c r="BH197" i="3"/>
  <c r="BG197" i="3"/>
  <c r="BE197" i="3"/>
  <c r="AA197" i="3"/>
  <c r="Y197" i="3"/>
  <c r="W197" i="3"/>
  <c r="BK197" i="3"/>
  <c r="N197" i="3"/>
  <c r="BF197" i="3" s="1"/>
  <c r="BI196" i="3"/>
  <c r="BH196" i="3"/>
  <c r="BG196" i="3"/>
  <c r="BF196" i="3"/>
  <c r="BE196" i="3"/>
  <c r="AA196" i="3"/>
  <c r="AA195" i="3" s="1"/>
  <c r="Y196" i="3"/>
  <c r="Y195" i="3" s="1"/>
  <c r="W196" i="3"/>
  <c r="W195" i="3" s="1"/>
  <c r="BK196" i="3"/>
  <c r="BK195" i="3" s="1"/>
  <c r="N195" i="3" s="1"/>
  <c r="N96" i="3" s="1"/>
  <c r="N196" i="3"/>
  <c r="BI194" i="3"/>
  <c r="BH194" i="3"/>
  <c r="BG194" i="3"/>
  <c r="BF194" i="3"/>
  <c r="BE194" i="3"/>
  <c r="AA194" i="3"/>
  <c r="Y194" i="3"/>
  <c r="W194" i="3"/>
  <c r="BK194" i="3"/>
  <c r="N194" i="3"/>
  <c r="BI193" i="3"/>
  <c r="BH193" i="3"/>
  <c r="BG193" i="3"/>
  <c r="BE193" i="3"/>
  <c r="AA193" i="3"/>
  <c r="Y193" i="3"/>
  <c r="W193" i="3"/>
  <c r="BK193" i="3"/>
  <c r="N193" i="3"/>
  <c r="BF193" i="3" s="1"/>
  <c r="BI192" i="3"/>
  <c r="BH192" i="3"/>
  <c r="BG192" i="3"/>
  <c r="BF192" i="3"/>
  <c r="BE192" i="3"/>
  <c r="AA192" i="3"/>
  <c r="Y192" i="3"/>
  <c r="W192" i="3"/>
  <c r="BK192" i="3"/>
  <c r="N192" i="3"/>
  <c r="BI191" i="3"/>
  <c r="BH191" i="3"/>
  <c r="BG191" i="3"/>
  <c r="BE191" i="3"/>
  <c r="AA191" i="3"/>
  <c r="Y191" i="3"/>
  <c r="W191" i="3"/>
  <c r="BK191" i="3"/>
  <c r="N191" i="3"/>
  <c r="BF191" i="3" s="1"/>
  <c r="BI190" i="3"/>
  <c r="BH190" i="3"/>
  <c r="BG190" i="3"/>
  <c r="BF190" i="3"/>
  <c r="BE190" i="3"/>
  <c r="AA190" i="3"/>
  <c r="AA189" i="3" s="1"/>
  <c r="Y190" i="3"/>
  <c r="Y189" i="3" s="1"/>
  <c r="W190" i="3"/>
  <c r="W189" i="3" s="1"/>
  <c r="BK190" i="3"/>
  <c r="BK189" i="3" s="1"/>
  <c r="N189" i="3" s="1"/>
  <c r="N95" i="3" s="1"/>
  <c r="N190" i="3"/>
  <c r="BI188" i="3"/>
  <c r="BH188" i="3"/>
  <c r="BG188" i="3"/>
  <c r="BE188" i="3"/>
  <c r="AA188" i="3"/>
  <c r="Y188" i="3"/>
  <c r="W188" i="3"/>
  <c r="BK188" i="3"/>
  <c r="N188" i="3"/>
  <c r="BF188" i="3" s="1"/>
  <c r="BI187" i="3"/>
  <c r="BH187" i="3"/>
  <c r="BG187" i="3"/>
  <c r="BE187" i="3"/>
  <c r="AA187" i="3"/>
  <c r="Y187" i="3"/>
  <c r="W187" i="3"/>
  <c r="BK187" i="3"/>
  <c r="N187" i="3"/>
  <c r="BF187" i="3" s="1"/>
  <c r="BI186" i="3"/>
  <c r="BH186" i="3"/>
  <c r="BG186" i="3"/>
  <c r="BE186" i="3"/>
  <c r="AA186" i="3"/>
  <c r="Y186" i="3"/>
  <c r="W186" i="3"/>
  <c r="BK186" i="3"/>
  <c r="N186" i="3"/>
  <c r="BF186" i="3" s="1"/>
  <c r="BI185" i="3"/>
  <c r="BH185" i="3"/>
  <c r="BG185" i="3"/>
  <c r="BE185" i="3"/>
  <c r="AA185" i="3"/>
  <c r="Y185" i="3"/>
  <c r="W185" i="3"/>
  <c r="BK185" i="3"/>
  <c r="N185" i="3"/>
  <c r="BF185" i="3" s="1"/>
  <c r="BI184" i="3"/>
  <c r="BH184" i="3"/>
  <c r="BG184" i="3"/>
  <c r="BE184" i="3"/>
  <c r="AA184" i="3"/>
  <c r="Y184" i="3"/>
  <c r="W184" i="3"/>
  <c r="BK184" i="3"/>
  <c r="N184" i="3"/>
  <c r="BF184" i="3" s="1"/>
  <c r="BI183" i="3"/>
  <c r="BH183" i="3"/>
  <c r="BG183" i="3"/>
  <c r="BE183" i="3"/>
  <c r="AA183" i="3"/>
  <c r="Y183" i="3"/>
  <c r="W183" i="3"/>
  <c r="BK183" i="3"/>
  <c r="N183" i="3"/>
  <c r="BF183" i="3" s="1"/>
  <c r="BI182" i="3"/>
  <c r="BH182" i="3"/>
  <c r="BG182" i="3"/>
  <c r="BE182" i="3"/>
  <c r="AA182" i="3"/>
  <c r="Y182" i="3"/>
  <c r="W182" i="3"/>
  <c r="BK182" i="3"/>
  <c r="N182" i="3"/>
  <c r="BF182" i="3" s="1"/>
  <c r="BI181" i="3"/>
  <c r="BH181" i="3"/>
  <c r="BG181" i="3"/>
  <c r="BE181" i="3"/>
  <c r="AA181" i="3"/>
  <c r="Y181" i="3"/>
  <c r="W181" i="3"/>
  <c r="BK181" i="3"/>
  <c r="N181" i="3"/>
  <c r="BF181" i="3" s="1"/>
  <c r="BI180" i="3"/>
  <c r="BH180" i="3"/>
  <c r="BG180" i="3"/>
  <c r="BE180" i="3"/>
  <c r="AA180" i="3"/>
  <c r="Y180" i="3"/>
  <c r="W180" i="3"/>
  <c r="BK180" i="3"/>
  <c r="N180" i="3"/>
  <c r="BF180" i="3" s="1"/>
  <c r="BI179" i="3"/>
  <c r="BH179" i="3"/>
  <c r="BG179" i="3"/>
  <c r="BE179" i="3"/>
  <c r="AA179" i="3"/>
  <c r="Y179" i="3"/>
  <c r="W179" i="3"/>
  <c r="BK179" i="3"/>
  <c r="N179" i="3"/>
  <c r="BF179" i="3" s="1"/>
  <c r="BI178" i="3"/>
  <c r="BH178" i="3"/>
  <c r="BG178" i="3"/>
  <c r="BE178" i="3"/>
  <c r="AA178" i="3"/>
  <c r="Y178" i="3"/>
  <c r="W178" i="3"/>
  <c r="BK178" i="3"/>
  <c r="N178" i="3"/>
  <c r="BF178" i="3" s="1"/>
  <c r="BI177" i="3"/>
  <c r="BH177" i="3"/>
  <c r="BG177" i="3"/>
  <c r="BE177" i="3"/>
  <c r="AA177" i="3"/>
  <c r="AA176" i="3" s="1"/>
  <c r="Y177" i="3"/>
  <c r="Y176" i="3" s="1"/>
  <c r="W177" i="3"/>
  <c r="W176" i="3" s="1"/>
  <c r="BK177" i="3"/>
  <c r="BK176" i="3" s="1"/>
  <c r="N177" i="3"/>
  <c r="BF177" i="3" s="1"/>
  <c r="BI174" i="3"/>
  <c r="BH174" i="3"/>
  <c r="BG174" i="3"/>
  <c r="BE174" i="3"/>
  <c r="AA174" i="3"/>
  <c r="AA173" i="3" s="1"/>
  <c r="Y174" i="3"/>
  <c r="Y173" i="3" s="1"/>
  <c r="W174" i="3"/>
  <c r="W173" i="3" s="1"/>
  <c r="BK174" i="3"/>
  <c r="BK173" i="3" s="1"/>
  <c r="N173" i="3" s="1"/>
  <c r="N92" i="3" s="1"/>
  <c r="N174" i="3"/>
  <c r="BF174" i="3" s="1"/>
  <c r="BI172" i="3"/>
  <c r="BH172" i="3"/>
  <c r="BG172" i="3"/>
  <c r="BF172" i="3"/>
  <c r="BE172" i="3"/>
  <c r="AA172" i="3"/>
  <c r="Y172" i="3"/>
  <c r="W172" i="3"/>
  <c r="BK172" i="3"/>
  <c r="N172" i="3"/>
  <c r="BI171" i="3"/>
  <c r="BH171" i="3"/>
  <c r="BG171" i="3"/>
  <c r="BE171" i="3"/>
  <c r="AA171" i="3"/>
  <c r="Y171" i="3"/>
  <c r="W171" i="3"/>
  <c r="BK171" i="3"/>
  <c r="N171" i="3"/>
  <c r="BF171" i="3" s="1"/>
  <c r="BI170" i="3"/>
  <c r="BH170" i="3"/>
  <c r="BG170" i="3"/>
  <c r="BF170" i="3"/>
  <c r="BE170" i="3"/>
  <c r="AA170" i="3"/>
  <c r="Y170" i="3"/>
  <c r="W170" i="3"/>
  <c r="BK170" i="3"/>
  <c r="N170" i="3"/>
  <c r="BI169" i="3"/>
  <c r="BH169" i="3"/>
  <c r="BG169" i="3"/>
  <c r="BE169" i="3"/>
  <c r="AA169" i="3"/>
  <c r="Y169" i="3"/>
  <c r="W169" i="3"/>
  <c r="BK169" i="3"/>
  <c r="N169" i="3"/>
  <c r="BF169" i="3" s="1"/>
  <c r="BI168" i="3"/>
  <c r="BH168" i="3"/>
  <c r="BG168" i="3"/>
  <c r="BF168" i="3"/>
  <c r="BE168" i="3"/>
  <c r="AA168" i="3"/>
  <c r="Y168" i="3"/>
  <c r="W168" i="3"/>
  <c r="BK168" i="3"/>
  <c r="N168" i="3"/>
  <c r="BI167" i="3"/>
  <c r="BH167" i="3"/>
  <c r="BG167" i="3"/>
  <c r="BE167" i="3"/>
  <c r="AA167" i="3"/>
  <c r="Y167" i="3"/>
  <c r="W167" i="3"/>
  <c r="BK167" i="3"/>
  <c r="N167" i="3"/>
  <c r="BF167" i="3" s="1"/>
  <c r="BI166" i="3"/>
  <c r="BH166" i="3"/>
  <c r="BG166" i="3"/>
  <c r="BF166" i="3"/>
  <c r="BE166" i="3"/>
  <c r="AA166" i="3"/>
  <c r="Y166" i="3"/>
  <c r="W166" i="3"/>
  <c r="BK166" i="3"/>
  <c r="N166" i="3"/>
  <c r="BI165" i="3"/>
  <c r="BH165" i="3"/>
  <c r="BG165" i="3"/>
  <c r="BE165" i="3"/>
  <c r="AA165" i="3"/>
  <c r="Y165" i="3"/>
  <c r="W165" i="3"/>
  <c r="BK165" i="3"/>
  <c r="N165" i="3"/>
  <c r="BF165" i="3" s="1"/>
  <c r="BI164" i="3"/>
  <c r="BH164" i="3"/>
  <c r="BG164" i="3"/>
  <c r="BF164" i="3"/>
  <c r="BE164" i="3"/>
  <c r="AA164" i="3"/>
  <c r="Y164" i="3"/>
  <c r="W164" i="3"/>
  <c r="BK164" i="3"/>
  <c r="N164" i="3"/>
  <c r="BI163" i="3"/>
  <c r="BH163" i="3"/>
  <c r="BG163" i="3"/>
  <c r="BE163" i="3"/>
  <c r="AA163" i="3"/>
  <c r="Y163" i="3"/>
  <c r="W163" i="3"/>
  <c r="BK163" i="3"/>
  <c r="N163" i="3"/>
  <c r="BF163" i="3" s="1"/>
  <c r="BI162" i="3"/>
  <c r="BH162" i="3"/>
  <c r="BG162" i="3"/>
  <c r="BF162" i="3"/>
  <c r="BE162" i="3"/>
  <c r="AA162" i="3"/>
  <c r="Y162" i="3"/>
  <c r="W162" i="3"/>
  <c r="BK162" i="3"/>
  <c r="N162" i="3"/>
  <c r="BI161" i="3"/>
  <c r="BH161" i="3"/>
  <c r="BG161" i="3"/>
  <c r="BE161" i="3"/>
  <c r="AA161" i="3"/>
  <c r="Y161" i="3"/>
  <c r="W161" i="3"/>
  <c r="BK161" i="3"/>
  <c r="N161" i="3"/>
  <c r="BF161" i="3" s="1"/>
  <c r="BI155" i="3"/>
  <c r="BH155" i="3"/>
  <c r="BG155" i="3"/>
  <c r="BF155" i="3"/>
  <c r="BE155" i="3"/>
  <c r="AA155" i="3"/>
  <c r="Y155" i="3"/>
  <c r="W155" i="3"/>
  <c r="BK155" i="3"/>
  <c r="N155" i="3"/>
  <c r="BI154" i="3"/>
  <c r="BH154" i="3"/>
  <c r="BG154" i="3"/>
  <c r="BE154" i="3"/>
  <c r="AA154" i="3"/>
  <c r="Y154" i="3"/>
  <c r="W154" i="3"/>
  <c r="BK154" i="3"/>
  <c r="N154" i="3"/>
  <c r="BF154" i="3" s="1"/>
  <c r="BI153" i="3"/>
  <c r="BH153" i="3"/>
  <c r="BG153" i="3"/>
  <c r="BF153" i="3"/>
  <c r="BE153" i="3"/>
  <c r="AA153" i="3"/>
  <c r="Y153" i="3"/>
  <c r="W153" i="3"/>
  <c r="BK153" i="3"/>
  <c r="N153" i="3"/>
  <c r="BI152" i="3"/>
  <c r="BH152" i="3"/>
  <c r="BG152" i="3"/>
  <c r="BE152" i="3"/>
  <c r="AA152" i="3"/>
  <c r="AA151" i="3" s="1"/>
  <c r="Y152" i="3"/>
  <c r="Y151" i="3" s="1"/>
  <c r="W152" i="3"/>
  <c r="W151" i="3" s="1"/>
  <c r="BK152" i="3"/>
  <c r="BK151" i="3" s="1"/>
  <c r="N151" i="3" s="1"/>
  <c r="N91" i="3" s="1"/>
  <c r="N152" i="3"/>
  <c r="BF152" i="3" s="1"/>
  <c r="BI147" i="3"/>
  <c r="BH147" i="3"/>
  <c r="BG147" i="3"/>
  <c r="BE147" i="3"/>
  <c r="AA147" i="3"/>
  <c r="Y147" i="3"/>
  <c r="W147" i="3"/>
  <c r="BK147" i="3"/>
  <c r="N147" i="3"/>
  <c r="BF147" i="3" s="1"/>
  <c r="BI142" i="3"/>
  <c r="BH142" i="3"/>
  <c r="BG142" i="3"/>
  <c r="BE142" i="3"/>
  <c r="AA142" i="3"/>
  <c r="Y142" i="3"/>
  <c r="W142" i="3"/>
  <c r="BK142" i="3"/>
  <c r="N142" i="3"/>
  <c r="BF142" i="3" s="1"/>
  <c r="BI141" i="3"/>
  <c r="BH141" i="3"/>
  <c r="BG141" i="3"/>
  <c r="BE141" i="3"/>
  <c r="AA141" i="3"/>
  <c r="Y141" i="3"/>
  <c r="W141" i="3"/>
  <c r="BK141" i="3"/>
  <c r="N141" i="3"/>
  <c r="BF141" i="3" s="1"/>
  <c r="BI140" i="3"/>
  <c r="BH140" i="3"/>
  <c r="BG140" i="3"/>
  <c r="BE140" i="3"/>
  <c r="AA140" i="3"/>
  <c r="Y140" i="3"/>
  <c r="W140" i="3"/>
  <c r="BK140" i="3"/>
  <c r="N140" i="3"/>
  <c r="BF140" i="3" s="1"/>
  <c r="BI138" i="3"/>
  <c r="BH138" i="3"/>
  <c r="BG138" i="3"/>
  <c r="BE138" i="3"/>
  <c r="AA138" i="3"/>
  <c r="Y138" i="3"/>
  <c r="W138" i="3"/>
  <c r="BK138" i="3"/>
  <c r="N138" i="3"/>
  <c r="BF138" i="3" s="1"/>
  <c r="BI136" i="3"/>
  <c r="BH136" i="3"/>
  <c r="BG136" i="3"/>
  <c r="BE136" i="3"/>
  <c r="AA136" i="3"/>
  <c r="Y136" i="3"/>
  <c r="W136" i="3"/>
  <c r="BK136" i="3"/>
  <c r="N136" i="3"/>
  <c r="BF136" i="3" s="1"/>
  <c r="BI134" i="3"/>
  <c r="BH134" i="3"/>
  <c r="BG134" i="3"/>
  <c r="BE134" i="3"/>
  <c r="AA134" i="3"/>
  <c r="Y134" i="3"/>
  <c r="W134" i="3"/>
  <c r="BK134" i="3"/>
  <c r="N134" i="3"/>
  <c r="BF134" i="3" s="1"/>
  <c r="BI133" i="3"/>
  <c r="BH133" i="3"/>
  <c r="BG133" i="3"/>
  <c r="BE133" i="3"/>
  <c r="AA133" i="3"/>
  <c r="AA132" i="3" s="1"/>
  <c r="AA131" i="3" s="1"/>
  <c r="Y133" i="3"/>
  <c r="Y132" i="3" s="1"/>
  <c r="Y131" i="3" s="1"/>
  <c r="W133" i="3"/>
  <c r="W132" i="3" s="1"/>
  <c r="W131" i="3" s="1"/>
  <c r="BK133" i="3"/>
  <c r="BK132" i="3" s="1"/>
  <c r="N133" i="3"/>
  <c r="BF133" i="3" s="1"/>
  <c r="M127" i="3"/>
  <c r="M126" i="3"/>
  <c r="F126" i="3"/>
  <c r="F124" i="3"/>
  <c r="F122" i="3"/>
  <c r="BI111" i="3"/>
  <c r="BH111" i="3"/>
  <c r="BG111" i="3"/>
  <c r="BE111" i="3"/>
  <c r="BI110" i="3"/>
  <c r="BH110" i="3"/>
  <c r="BG110" i="3"/>
  <c r="BE110" i="3"/>
  <c r="BI109" i="3"/>
  <c r="BH109" i="3"/>
  <c r="BG109" i="3"/>
  <c r="BE109" i="3"/>
  <c r="BI108" i="3"/>
  <c r="BH108" i="3"/>
  <c r="BG108" i="3"/>
  <c r="BE108" i="3"/>
  <c r="BI107" i="3"/>
  <c r="BH107" i="3"/>
  <c r="BG107" i="3"/>
  <c r="BE107" i="3"/>
  <c r="BI106" i="3"/>
  <c r="BH106" i="3"/>
  <c r="BG106" i="3"/>
  <c r="H34" i="3" s="1"/>
  <c r="BB89" i="1" s="1"/>
  <c r="BE106" i="3"/>
  <c r="M32" i="3" s="1"/>
  <c r="AV89" i="1" s="1"/>
  <c r="M84" i="3"/>
  <c r="M83" i="3"/>
  <c r="F83" i="3"/>
  <c r="F81" i="3"/>
  <c r="F79" i="3"/>
  <c r="O15" i="3"/>
  <c r="E15" i="3"/>
  <c r="F127" i="3" s="1"/>
  <c r="O14" i="3"/>
  <c r="M124" i="3"/>
  <c r="F6" i="3"/>
  <c r="F121" i="3" s="1"/>
  <c r="AY88" i="1"/>
  <c r="AX88" i="1"/>
  <c r="BI739" i="2"/>
  <c r="BH739" i="2"/>
  <c r="BG739" i="2"/>
  <c r="BE739" i="2"/>
  <c r="BK739" i="2"/>
  <c r="N739" i="2" s="1"/>
  <c r="BF739" i="2" s="1"/>
  <c r="BI738" i="2"/>
  <c r="BH738" i="2"/>
  <c r="BG738" i="2"/>
  <c r="BE738" i="2"/>
  <c r="BK738" i="2"/>
  <c r="N738" i="2" s="1"/>
  <c r="BF738" i="2" s="1"/>
  <c r="BI737" i="2"/>
  <c r="BH737" i="2"/>
  <c r="BG737" i="2"/>
  <c r="BE737" i="2"/>
  <c r="BK737" i="2"/>
  <c r="N737" i="2" s="1"/>
  <c r="BF737" i="2" s="1"/>
  <c r="BI736" i="2"/>
  <c r="BH736" i="2"/>
  <c r="BG736" i="2"/>
  <c r="BF736" i="2"/>
  <c r="BE736" i="2"/>
  <c r="N736" i="2"/>
  <c r="BK736" i="2"/>
  <c r="BI735" i="2"/>
  <c r="BH735" i="2"/>
  <c r="BG735" i="2"/>
  <c r="BE735" i="2"/>
  <c r="N735" i="2"/>
  <c r="BF735" i="2" s="1"/>
  <c r="BK735" i="2"/>
  <c r="BK734" i="2" s="1"/>
  <c r="N734" i="2" s="1"/>
  <c r="N122" i="2" s="1"/>
  <c r="BI733" i="2"/>
  <c r="BH733" i="2"/>
  <c r="BG733" i="2"/>
  <c r="BE733" i="2"/>
  <c r="AA733" i="2"/>
  <c r="Y733" i="2"/>
  <c r="W733" i="2"/>
  <c r="BK733" i="2"/>
  <c r="N733" i="2"/>
  <c r="BF733" i="2" s="1"/>
  <c r="BI730" i="2"/>
  <c r="BH730" i="2"/>
  <c r="BG730" i="2"/>
  <c r="BE730" i="2"/>
  <c r="AA730" i="2"/>
  <c r="AA729" i="2" s="1"/>
  <c r="Y730" i="2"/>
  <c r="Y729" i="2" s="1"/>
  <c r="W730" i="2"/>
  <c r="W729" i="2" s="1"/>
  <c r="BK730" i="2"/>
  <c r="BK729" i="2" s="1"/>
  <c r="N729" i="2" s="1"/>
  <c r="N121" i="2" s="1"/>
  <c r="N730" i="2"/>
  <c r="BF730" i="2" s="1"/>
  <c r="BI728" i="2"/>
  <c r="BH728" i="2"/>
  <c r="BG728" i="2"/>
  <c r="BF728" i="2"/>
  <c r="BE728" i="2"/>
  <c r="AA728" i="2"/>
  <c r="Y728" i="2"/>
  <c r="W728" i="2"/>
  <c r="BK728" i="2"/>
  <c r="N728" i="2"/>
  <c r="BI727" i="2"/>
  <c r="BH727" i="2"/>
  <c r="BG727" i="2"/>
  <c r="BE727" i="2"/>
  <c r="AA727" i="2"/>
  <c r="Y727" i="2"/>
  <c r="W727" i="2"/>
  <c r="BK727" i="2"/>
  <c r="N727" i="2"/>
  <c r="BF727" i="2" s="1"/>
  <c r="BI726" i="2"/>
  <c r="BH726" i="2"/>
  <c r="BG726" i="2"/>
  <c r="BF726" i="2"/>
  <c r="BE726" i="2"/>
  <c r="AA726" i="2"/>
  <c r="Y726" i="2"/>
  <c r="W726" i="2"/>
  <c r="BK726" i="2"/>
  <c r="N726" i="2"/>
  <c r="BI725" i="2"/>
  <c r="BH725" i="2"/>
  <c r="BG725" i="2"/>
  <c r="BE725" i="2"/>
  <c r="AA725" i="2"/>
  <c r="Y725" i="2"/>
  <c r="W725" i="2"/>
  <c r="BK725" i="2"/>
  <c r="N725" i="2"/>
  <c r="BF725" i="2" s="1"/>
  <c r="BI724" i="2"/>
  <c r="BH724" i="2"/>
  <c r="BG724" i="2"/>
  <c r="BF724" i="2"/>
  <c r="BE724" i="2"/>
  <c r="AA724" i="2"/>
  <c r="Y724" i="2"/>
  <c r="W724" i="2"/>
  <c r="BK724" i="2"/>
  <c r="N724" i="2"/>
  <c r="BI723" i="2"/>
  <c r="BH723" i="2"/>
  <c r="BG723" i="2"/>
  <c r="BE723" i="2"/>
  <c r="AA723" i="2"/>
  <c r="Y723" i="2"/>
  <c r="W723" i="2"/>
  <c r="BK723" i="2"/>
  <c r="N723" i="2"/>
  <c r="BF723" i="2" s="1"/>
  <c r="BI722" i="2"/>
  <c r="BH722" i="2"/>
  <c r="BG722" i="2"/>
  <c r="BF722" i="2"/>
  <c r="BE722" i="2"/>
  <c r="AA722" i="2"/>
  <c r="Y722" i="2"/>
  <c r="W722" i="2"/>
  <c r="BK722" i="2"/>
  <c r="N722" i="2"/>
  <c r="BI721" i="2"/>
  <c r="BH721" i="2"/>
  <c r="BG721" i="2"/>
  <c r="BE721" i="2"/>
  <c r="AA721" i="2"/>
  <c r="Y721" i="2"/>
  <c r="W721" i="2"/>
  <c r="BK721" i="2"/>
  <c r="N721" i="2"/>
  <c r="BF721" i="2" s="1"/>
  <c r="BI720" i="2"/>
  <c r="BH720" i="2"/>
  <c r="BG720" i="2"/>
  <c r="BF720" i="2"/>
  <c r="BE720" i="2"/>
  <c r="AA720" i="2"/>
  <c r="Y720" i="2"/>
  <c r="W720" i="2"/>
  <c r="BK720" i="2"/>
  <c r="N720" i="2"/>
  <c r="BI719" i="2"/>
  <c r="BH719" i="2"/>
  <c r="BG719" i="2"/>
  <c r="BE719" i="2"/>
  <c r="AA719" i="2"/>
  <c r="Y719" i="2"/>
  <c r="W719" i="2"/>
  <c r="BK719" i="2"/>
  <c r="N719" i="2"/>
  <c r="BF719" i="2" s="1"/>
  <c r="BI718" i="2"/>
  <c r="BH718" i="2"/>
  <c r="BG718" i="2"/>
  <c r="BF718" i="2"/>
  <c r="BE718" i="2"/>
  <c r="AA718" i="2"/>
  <c r="Y718" i="2"/>
  <c r="W718" i="2"/>
  <c r="BK718" i="2"/>
  <c r="N718" i="2"/>
  <c r="BI717" i="2"/>
  <c r="BH717" i="2"/>
  <c r="BG717" i="2"/>
  <c r="BE717" i="2"/>
  <c r="AA717" i="2"/>
  <c r="Y717" i="2"/>
  <c r="W717" i="2"/>
  <c r="BK717" i="2"/>
  <c r="N717" i="2"/>
  <c r="BF717" i="2" s="1"/>
  <c r="BI716" i="2"/>
  <c r="BH716" i="2"/>
  <c r="BG716" i="2"/>
  <c r="BE716" i="2"/>
  <c r="AA716" i="2"/>
  <c r="Y716" i="2"/>
  <c r="W716" i="2"/>
  <c r="BK716" i="2"/>
  <c r="N716" i="2"/>
  <c r="BF716" i="2" s="1"/>
  <c r="BI715" i="2"/>
  <c r="BH715" i="2"/>
  <c r="BG715" i="2"/>
  <c r="BE715" i="2"/>
  <c r="AA715" i="2"/>
  <c r="Y715" i="2"/>
  <c r="W715" i="2"/>
  <c r="BK715" i="2"/>
  <c r="N715" i="2"/>
  <c r="BF715" i="2" s="1"/>
  <c r="BI714" i="2"/>
  <c r="BH714" i="2"/>
  <c r="BG714" i="2"/>
  <c r="BE714" i="2"/>
  <c r="AA714" i="2"/>
  <c r="Y714" i="2"/>
  <c r="W714" i="2"/>
  <c r="BK714" i="2"/>
  <c r="N714" i="2"/>
  <c r="BF714" i="2" s="1"/>
  <c r="BI713" i="2"/>
  <c r="BH713" i="2"/>
  <c r="BG713" i="2"/>
  <c r="BE713" i="2"/>
  <c r="AA713" i="2"/>
  <c r="Y713" i="2"/>
  <c r="W713" i="2"/>
  <c r="BK713" i="2"/>
  <c r="N713" i="2"/>
  <c r="BF713" i="2" s="1"/>
  <c r="BI712" i="2"/>
  <c r="BH712" i="2"/>
  <c r="BG712" i="2"/>
  <c r="BE712" i="2"/>
  <c r="AA712" i="2"/>
  <c r="Y712" i="2"/>
  <c r="W712" i="2"/>
  <c r="BK712" i="2"/>
  <c r="N712" i="2"/>
  <c r="BF712" i="2" s="1"/>
  <c r="BI711" i="2"/>
  <c r="BH711" i="2"/>
  <c r="BG711" i="2"/>
  <c r="BE711" i="2"/>
  <c r="AA711" i="2"/>
  <c r="Y711" i="2"/>
  <c r="W711" i="2"/>
  <c r="BK711" i="2"/>
  <c r="N711" i="2"/>
  <c r="BF711" i="2" s="1"/>
  <c r="BI710" i="2"/>
  <c r="BH710" i="2"/>
  <c r="BG710" i="2"/>
  <c r="BE710" i="2"/>
  <c r="AA710" i="2"/>
  <c r="Y710" i="2"/>
  <c r="W710" i="2"/>
  <c r="BK710" i="2"/>
  <c r="N710" i="2"/>
  <c r="BF710" i="2" s="1"/>
  <c r="BI709" i="2"/>
  <c r="BH709" i="2"/>
  <c r="BG709" i="2"/>
  <c r="BE709" i="2"/>
  <c r="AA709" i="2"/>
  <c r="Y709" i="2"/>
  <c r="W709" i="2"/>
  <c r="BK709" i="2"/>
  <c r="N709" i="2"/>
  <c r="BF709" i="2" s="1"/>
  <c r="BI708" i="2"/>
  <c r="BH708" i="2"/>
  <c r="BG708" i="2"/>
  <c r="BE708" i="2"/>
  <c r="AA708" i="2"/>
  <c r="Y708" i="2"/>
  <c r="W708" i="2"/>
  <c r="BK708" i="2"/>
  <c r="N708" i="2"/>
  <c r="BF708" i="2" s="1"/>
  <c r="BI707" i="2"/>
  <c r="BH707" i="2"/>
  <c r="BG707" i="2"/>
  <c r="BE707" i="2"/>
  <c r="AA707" i="2"/>
  <c r="Y707" i="2"/>
  <c r="W707" i="2"/>
  <c r="BK707" i="2"/>
  <c r="N707" i="2"/>
  <c r="BF707" i="2" s="1"/>
  <c r="BI706" i="2"/>
  <c r="BH706" i="2"/>
  <c r="BG706" i="2"/>
  <c r="BE706" i="2"/>
  <c r="AA706" i="2"/>
  <c r="Y706" i="2"/>
  <c r="W706" i="2"/>
  <c r="BK706" i="2"/>
  <c r="N706" i="2"/>
  <c r="BF706" i="2" s="1"/>
  <c r="BI705" i="2"/>
  <c r="BH705" i="2"/>
  <c r="BG705" i="2"/>
  <c r="BE705" i="2"/>
  <c r="AA705" i="2"/>
  <c r="Y705" i="2"/>
  <c r="W705" i="2"/>
  <c r="BK705" i="2"/>
  <c r="N705" i="2"/>
  <c r="BF705" i="2" s="1"/>
  <c r="BI704" i="2"/>
  <c r="BH704" i="2"/>
  <c r="BG704" i="2"/>
  <c r="BE704" i="2"/>
  <c r="AA704" i="2"/>
  <c r="Y704" i="2"/>
  <c r="W704" i="2"/>
  <c r="BK704" i="2"/>
  <c r="N704" i="2"/>
  <c r="BF704" i="2" s="1"/>
  <c r="BI703" i="2"/>
  <c r="BH703" i="2"/>
  <c r="BG703" i="2"/>
  <c r="BE703" i="2"/>
  <c r="AA703" i="2"/>
  <c r="Y703" i="2"/>
  <c r="W703" i="2"/>
  <c r="BK703" i="2"/>
  <c r="N703" i="2"/>
  <c r="BF703" i="2" s="1"/>
  <c r="BI702" i="2"/>
  <c r="BH702" i="2"/>
  <c r="BG702" i="2"/>
  <c r="BE702" i="2"/>
  <c r="AA702" i="2"/>
  <c r="Y702" i="2"/>
  <c r="W702" i="2"/>
  <c r="BK702" i="2"/>
  <c r="N702" i="2"/>
  <c r="BF702" i="2" s="1"/>
  <c r="BI701" i="2"/>
  <c r="BH701" i="2"/>
  <c r="BG701" i="2"/>
  <c r="BE701" i="2"/>
  <c r="AA701" i="2"/>
  <c r="Y701" i="2"/>
  <c r="W701" i="2"/>
  <c r="BK701" i="2"/>
  <c r="N701" i="2"/>
  <c r="BF701" i="2" s="1"/>
  <c r="BI700" i="2"/>
  <c r="BH700" i="2"/>
  <c r="BG700" i="2"/>
  <c r="BE700" i="2"/>
  <c r="AA700" i="2"/>
  <c r="Y700" i="2"/>
  <c r="W700" i="2"/>
  <c r="BK700" i="2"/>
  <c r="N700" i="2"/>
  <c r="BF700" i="2" s="1"/>
  <c r="BI699" i="2"/>
  <c r="BH699" i="2"/>
  <c r="BG699" i="2"/>
  <c r="BE699" i="2"/>
  <c r="AA699" i="2"/>
  <c r="Y699" i="2"/>
  <c r="W699" i="2"/>
  <c r="BK699" i="2"/>
  <c r="N699" i="2"/>
  <c r="BF699" i="2" s="1"/>
  <c r="BI698" i="2"/>
  <c r="BH698" i="2"/>
  <c r="BG698" i="2"/>
  <c r="BE698" i="2"/>
  <c r="AA698" i="2"/>
  <c r="Y698" i="2"/>
  <c r="W698" i="2"/>
  <c r="BK698" i="2"/>
  <c r="N698" i="2"/>
  <c r="BF698" i="2" s="1"/>
  <c r="BI697" i="2"/>
  <c r="BH697" i="2"/>
  <c r="BG697" i="2"/>
  <c r="BE697" i="2"/>
  <c r="AA697" i="2"/>
  <c r="Y697" i="2"/>
  <c r="W697" i="2"/>
  <c r="BK697" i="2"/>
  <c r="N697" i="2"/>
  <c r="BF697" i="2" s="1"/>
  <c r="BI696" i="2"/>
  <c r="BH696" i="2"/>
  <c r="BG696" i="2"/>
  <c r="BE696" i="2"/>
  <c r="AA696" i="2"/>
  <c r="Y696" i="2"/>
  <c r="W696" i="2"/>
  <c r="BK696" i="2"/>
  <c r="N696" i="2"/>
  <c r="BF696" i="2" s="1"/>
  <c r="BI695" i="2"/>
  <c r="BH695" i="2"/>
  <c r="BG695" i="2"/>
  <c r="BE695" i="2"/>
  <c r="AA695" i="2"/>
  <c r="Y695" i="2"/>
  <c r="W695" i="2"/>
  <c r="BK695" i="2"/>
  <c r="N695" i="2"/>
  <c r="BF695" i="2" s="1"/>
  <c r="BI694" i="2"/>
  <c r="BH694" i="2"/>
  <c r="BG694" i="2"/>
  <c r="BE694" i="2"/>
  <c r="AA694" i="2"/>
  <c r="Y694" i="2"/>
  <c r="W694" i="2"/>
  <c r="BK694" i="2"/>
  <c r="N694" i="2"/>
  <c r="BF694" i="2" s="1"/>
  <c r="BI693" i="2"/>
  <c r="BH693" i="2"/>
  <c r="BG693" i="2"/>
  <c r="BE693" i="2"/>
  <c r="AA693" i="2"/>
  <c r="Y693" i="2"/>
  <c r="W693" i="2"/>
  <c r="BK693" i="2"/>
  <c r="N693" i="2"/>
  <c r="BF693" i="2" s="1"/>
  <c r="BI692" i="2"/>
  <c r="BH692" i="2"/>
  <c r="BG692" i="2"/>
  <c r="BE692" i="2"/>
  <c r="AA692" i="2"/>
  <c r="Y692" i="2"/>
  <c r="W692" i="2"/>
  <c r="BK692" i="2"/>
  <c r="N692" i="2"/>
  <c r="BF692" i="2" s="1"/>
  <c r="BI691" i="2"/>
  <c r="BH691" i="2"/>
  <c r="BG691" i="2"/>
  <c r="BE691" i="2"/>
  <c r="AA691" i="2"/>
  <c r="Y691" i="2"/>
  <c r="W691" i="2"/>
  <c r="BK691" i="2"/>
  <c r="N691" i="2"/>
  <c r="BF691" i="2" s="1"/>
  <c r="BI690" i="2"/>
  <c r="BH690" i="2"/>
  <c r="BG690" i="2"/>
  <c r="BE690" i="2"/>
  <c r="AA690" i="2"/>
  <c r="Y690" i="2"/>
  <c r="W690" i="2"/>
  <c r="BK690" i="2"/>
  <c r="N690" i="2"/>
  <c r="BF690" i="2" s="1"/>
  <c r="BI689" i="2"/>
  <c r="BH689" i="2"/>
  <c r="BG689" i="2"/>
  <c r="BE689" i="2"/>
  <c r="AA689" i="2"/>
  <c r="Y689" i="2"/>
  <c r="W689" i="2"/>
  <c r="BK689" i="2"/>
  <c r="N689" i="2"/>
  <c r="BF689" i="2" s="1"/>
  <c r="BI688" i="2"/>
  <c r="BH688" i="2"/>
  <c r="BG688" i="2"/>
  <c r="BE688" i="2"/>
  <c r="AA688" i="2"/>
  <c r="Y688" i="2"/>
  <c r="W688" i="2"/>
  <c r="BK688" i="2"/>
  <c r="N688" i="2"/>
  <c r="BF688" i="2" s="1"/>
  <c r="BI687" i="2"/>
  <c r="BH687" i="2"/>
  <c r="BG687" i="2"/>
  <c r="BE687" i="2"/>
  <c r="AA687" i="2"/>
  <c r="Y687" i="2"/>
  <c r="W687" i="2"/>
  <c r="BK687" i="2"/>
  <c r="N687" i="2"/>
  <c r="BF687" i="2" s="1"/>
  <c r="BI686" i="2"/>
  <c r="BH686" i="2"/>
  <c r="BG686" i="2"/>
  <c r="BE686" i="2"/>
  <c r="AA686" i="2"/>
  <c r="Y686" i="2"/>
  <c r="W686" i="2"/>
  <c r="BK686" i="2"/>
  <c r="N686" i="2"/>
  <c r="BF686" i="2" s="1"/>
  <c r="BI685" i="2"/>
  <c r="BH685" i="2"/>
  <c r="BG685" i="2"/>
  <c r="BE685" i="2"/>
  <c r="AA685" i="2"/>
  <c r="Y685" i="2"/>
  <c r="W685" i="2"/>
  <c r="BK685" i="2"/>
  <c r="N685" i="2"/>
  <c r="BF685" i="2" s="1"/>
  <c r="BI684" i="2"/>
  <c r="BH684" i="2"/>
  <c r="BG684" i="2"/>
  <c r="BE684" i="2"/>
  <c r="AA684" i="2"/>
  <c r="Y684" i="2"/>
  <c r="W684" i="2"/>
  <c r="BK684" i="2"/>
  <c r="N684" i="2"/>
  <c r="BF684" i="2" s="1"/>
  <c r="BI683" i="2"/>
  <c r="BH683" i="2"/>
  <c r="BG683" i="2"/>
  <c r="BE683" i="2"/>
  <c r="AA683" i="2"/>
  <c r="Y683" i="2"/>
  <c r="W683" i="2"/>
  <c r="BK683" i="2"/>
  <c r="N683" i="2"/>
  <c r="BF683" i="2" s="1"/>
  <c r="BI682" i="2"/>
  <c r="BH682" i="2"/>
  <c r="BG682" i="2"/>
  <c r="BE682" i="2"/>
  <c r="AA682" i="2"/>
  <c r="Y682" i="2"/>
  <c r="W682" i="2"/>
  <c r="BK682" i="2"/>
  <c r="N682" i="2"/>
  <c r="BF682" i="2" s="1"/>
  <c r="BI681" i="2"/>
  <c r="BH681" i="2"/>
  <c r="BG681" i="2"/>
  <c r="BE681" i="2"/>
  <c r="AA681" i="2"/>
  <c r="Y681" i="2"/>
  <c r="W681" i="2"/>
  <c r="BK681" i="2"/>
  <c r="N681" i="2"/>
  <c r="BF681" i="2" s="1"/>
  <c r="BI680" i="2"/>
  <c r="BH680" i="2"/>
  <c r="BG680" i="2"/>
  <c r="BE680" i="2"/>
  <c r="AA680" i="2"/>
  <c r="Y680" i="2"/>
  <c r="W680" i="2"/>
  <c r="BK680" i="2"/>
  <c r="N680" i="2"/>
  <c r="BF680" i="2" s="1"/>
  <c r="BI679" i="2"/>
  <c r="BH679" i="2"/>
  <c r="BG679" i="2"/>
  <c r="BE679" i="2"/>
  <c r="AA679" i="2"/>
  <c r="Y679" i="2"/>
  <c r="W679" i="2"/>
  <c r="BK679" i="2"/>
  <c r="N679" i="2"/>
  <c r="BF679" i="2" s="1"/>
  <c r="BI678" i="2"/>
  <c r="BH678" i="2"/>
  <c r="BG678" i="2"/>
  <c r="BE678" i="2"/>
  <c r="AA678" i="2"/>
  <c r="Y678" i="2"/>
  <c r="W678" i="2"/>
  <c r="BK678" i="2"/>
  <c r="N678" i="2"/>
  <c r="BF678" i="2" s="1"/>
  <c r="BI677" i="2"/>
  <c r="BH677" i="2"/>
  <c r="BG677" i="2"/>
  <c r="BE677" i="2"/>
  <c r="AA677" i="2"/>
  <c r="Y677" i="2"/>
  <c r="W677" i="2"/>
  <c r="BK677" i="2"/>
  <c r="N677" i="2"/>
  <c r="BF677" i="2" s="1"/>
  <c r="BI676" i="2"/>
  <c r="BH676" i="2"/>
  <c r="BG676" i="2"/>
  <c r="BE676" i="2"/>
  <c r="AA676" i="2"/>
  <c r="Y676" i="2"/>
  <c r="W676" i="2"/>
  <c r="BK676" i="2"/>
  <c r="N676" i="2"/>
  <c r="BF676" i="2" s="1"/>
  <c r="BI675" i="2"/>
  <c r="BH675" i="2"/>
  <c r="BG675" i="2"/>
  <c r="BE675" i="2"/>
  <c r="AA675" i="2"/>
  <c r="Y675" i="2"/>
  <c r="W675" i="2"/>
  <c r="BK675" i="2"/>
  <c r="N675" i="2"/>
  <c r="BF675" i="2" s="1"/>
  <c r="BI674" i="2"/>
  <c r="BH674" i="2"/>
  <c r="BG674" i="2"/>
  <c r="BE674" i="2"/>
  <c r="AA674" i="2"/>
  <c r="Y674" i="2"/>
  <c r="W674" i="2"/>
  <c r="BK674" i="2"/>
  <c r="N674" i="2"/>
  <c r="BF674" i="2" s="1"/>
  <c r="BI673" i="2"/>
  <c r="BH673" i="2"/>
  <c r="BG673" i="2"/>
  <c r="BE673" i="2"/>
  <c r="AA673" i="2"/>
  <c r="Y673" i="2"/>
  <c r="W673" i="2"/>
  <c r="BK673" i="2"/>
  <c r="N673" i="2"/>
  <c r="BF673" i="2" s="1"/>
  <c r="BI672" i="2"/>
  <c r="BH672" i="2"/>
  <c r="BG672" i="2"/>
  <c r="BE672" i="2"/>
  <c r="AA672" i="2"/>
  <c r="Y672" i="2"/>
  <c r="W672" i="2"/>
  <c r="BK672" i="2"/>
  <c r="N672" i="2"/>
  <c r="BF672" i="2" s="1"/>
  <c r="BI671" i="2"/>
  <c r="BH671" i="2"/>
  <c r="BG671" i="2"/>
  <c r="BE671" i="2"/>
  <c r="AA671" i="2"/>
  <c r="Y671" i="2"/>
  <c r="W671" i="2"/>
  <c r="BK671" i="2"/>
  <c r="N671" i="2"/>
  <c r="BF671" i="2" s="1"/>
  <c r="BI670" i="2"/>
  <c r="BH670" i="2"/>
  <c r="BG670" i="2"/>
  <c r="BE670" i="2"/>
  <c r="AA670" i="2"/>
  <c r="Y670" i="2"/>
  <c r="W670" i="2"/>
  <c r="BK670" i="2"/>
  <c r="N670" i="2"/>
  <c r="BF670" i="2" s="1"/>
  <c r="BI669" i="2"/>
  <c r="BH669" i="2"/>
  <c r="BG669" i="2"/>
  <c r="BE669" i="2"/>
  <c r="AA669" i="2"/>
  <c r="Y669" i="2"/>
  <c r="W669" i="2"/>
  <c r="BK669" i="2"/>
  <c r="N669" i="2"/>
  <c r="BF669" i="2" s="1"/>
  <c r="BI668" i="2"/>
  <c r="BH668" i="2"/>
  <c r="BG668" i="2"/>
  <c r="BE668" i="2"/>
  <c r="AA668" i="2"/>
  <c r="Y668" i="2"/>
  <c r="W668" i="2"/>
  <c r="BK668" i="2"/>
  <c r="N668" i="2"/>
  <c r="BF668" i="2" s="1"/>
  <c r="BI667" i="2"/>
  <c r="BH667" i="2"/>
  <c r="BG667" i="2"/>
  <c r="BE667" i="2"/>
  <c r="AA667" i="2"/>
  <c r="Y667" i="2"/>
  <c r="W667" i="2"/>
  <c r="BK667" i="2"/>
  <c r="N667" i="2"/>
  <c r="BF667" i="2" s="1"/>
  <c r="BI666" i="2"/>
  <c r="BH666" i="2"/>
  <c r="BG666" i="2"/>
  <c r="BE666" i="2"/>
  <c r="AA666" i="2"/>
  <c r="Y666" i="2"/>
  <c r="W666" i="2"/>
  <c r="BK666" i="2"/>
  <c r="N666" i="2"/>
  <c r="BF666" i="2" s="1"/>
  <c r="BI665" i="2"/>
  <c r="BH665" i="2"/>
  <c r="BG665" i="2"/>
  <c r="BE665" i="2"/>
  <c r="AA665" i="2"/>
  <c r="Y665" i="2"/>
  <c r="W665" i="2"/>
  <c r="BK665" i="2"/>
  <c r="N665" i="2"/>
  <c r="BF665" i="2" s="1"/>
  <c r="BI664" i="2"/>
  <c r="BH664" i="2"/>
  <c r="BG664" i="2"/>
  <c r="BE664" i="2"/>
  <c r="AA664" i="2"/>
  <c r="Y664" i="2"/>
  <c r="W664" i="2"/>
  <c r="BK664" i="2"/>
  <c r="N664" i="2"/>
  <c r="BF664" i="2" s="1"/>
  <c r="BI663" i="2"/>
  <c r="BH663" i="2"/>
  <c r="BG663" i="2"/>
  <c r="BE663" i="2"/>
  <c r="AA663" i="2"/>
  <c r="Y663" i="2"/>
  <c r="W663" i="2"/>
  <c r="BK663" i="2"/>
  <c r="N663" i="2"/>
  <c r="BF663" i="2" s="1"/>
  <c r="BI662" i="2"/>
  <c r="BH662" i="2"/>
  <c r="BG662" i="2"/>
  <c r="BE662" i="2"/>
  <c r="AA662" i="2"/>
  <c r="Y662" i="2"/>
  <c r="W662" i="2"/>
  <c r="BK662" i="2"/>
  <c r="N662" i="2"/>
  <c r="BF662" i="2" s="1"/>
  <c r="BI661" i="2"/>
  <c r="BH661" i="2"/>
  <c r="BG661" i="2"/>
  <c r="BE661" i="2"/>
  <c r="AA661" i="2"/>
  <c r="Y661" i="2"/>
  <c r="W661" i="2"/>
  <c r="BK661" i="2"/>
  <c r="N661" i="2"/>
  <c r="BF661" i="2" s="1"/>
  <c r="BI660" i="2"/>
  <c r="BH660" i="2"/>
  <c r="BG660" i="2"/>
  <c r="BE660" i="2"/>
  <c r="AA660" i="2"/>
  <c r="Y660" i="2"/>
  <c r="W660" i="2"/>
  <c r="BK660" i="2"/>
  <c r="N660" i="2"/>
  <c r="BF660" i="2" s="1"/>
  <c r="BI659" i="2"/>
  <c r="BH659" i="2"/>
  <c r="BG659" i="2"/>
  <c r="BE659" i="2"/>
  <c r="AA659" i="2"/>
  <c r="Y659" i="2"/>
  <c r="W659" i="2"/>
  <c r="BK659" i="2"/>
  <c r="N659" i="2"/>
  <c r="BF659" i="2" s="1"/>
  <c r="BI658" i="2"/>
  <c r="BH658" i="2"/>
  <c r="BG658" i="2"/>
  <c r="BE658" i="2"/>
  <c r="AA658" i="2"/>
  <c r="Y658" i="2"/>
  <c r="W658" i="2"/>
  <c r="BK658" i="2"/>
  <c r="N658" i="2"/>
  <c r="BF658" i="2" s="1"/>
  <c r="BI657" i="2"/>
  <c r="BH657" i="2"/>
  <c r="BG657" i="2"/>
  <c r="BE657" i="2"/>
  <c r="AA657" i="2"/>
  <c r="Y657" i="2"/>
  <c r="W657" i="2"/>
  <c r="BK657" i="2"/>
  <c r="N657" i="2"/>
  <c r="BF657" i="2" s="1"/>
  <c r="BI656" i="2"/>
  <c r="BH656" i="2"/>
  <c r="BG656" i="2"/>
  <c r="BE656" i="2"/>
  <c r="AA656" i="2"/>
  <c r="Y656" i="2"/>
  <c r="W656" i="2"/>
  <c r="BK656" i="2"/>
  <c r="N656" i="2"/>
  <c r="BF656" i="2" s="1"/>
  <c r="BI655" i="2"/>
  <c r="BH655" i="2"/>
  <c r="BG655" i="2"/>
  <c r="BE655" i="2"/>
  <c r="AA655" i="2"/>
  <c r="Y655" i="2"/>
  <c r="W655" i="2"/>
  <c r="BK655" i="2"/>
  <c r="N655" i="2"/>
  <c r="BF655" i="2" s="1"/>
  <c r="BI654" i="2"/>
  <c r="BH654" i="2"/>
  <c r="BG654" i="2"/>
  <c r="BE654" i="2"/>
  <c r="AA654" i="2"/>
  <c r="Y654" i="2"/>
  <c r="W654" i="2"/>
  <c r="BK654" i="2"/>
  <c r="N654" i="2"/>
  <c r="BF654" i="2" s="1"/>
  <c r="BI653" i="2"/>
  <c r="BH653" i="2"/>
  <c r="BG653" i="2"/>
  <c r="BE653" i="2"/>
  <c r="AA653" i="2"/>
  <c r="Y653" i="2"/>
  <c r="W653" i="2"/>
  <c r="BK653" i="2"/>
  <c r="N653" i="2"/>
  <c r="BF653" i="2" s="1"/>
  <c r="BI652" i="2"/>
  <c r="BH652" i="2"/>
  <c r="BG652" i="2"/>
  <c r="BE652" i="2"/>
  <c r="AA652" i="2"/>
  <c r="Y652" i="2"/>
  <c r="W652" i="2"/>
  <c r="BK652" i="2"/>
  <c r="N652" i="2"/>
  <c r="BF652" i="2" s="1"/>
  <c r="BI651" i="2"/>
  <c r="BH651" i="2"/>
  <c r="BG651" i="2"/>
  <c r="BE651" i="2"/>
  <c r="AA651" i="2"/>
  <c r="Y651" i="2"/>
  <c r="W651" i="2"/>
  <c r="BK651" i="2"/>
  <c r="N651" i="2"/>
  <c r="BF651" i="2" s="1"/>
  <c r="BI650" i="2"/>
  <c r="BH650" i="2"/>
  <c r="BG650" i="2"/>
  <c r="BE650" i="2"/>
  <c r="AA650" i="2"/>
  <c r="Y650" i="2"/>
  <c r="W650" i="2"/>
  <c r="BK650" i="2"/>
  <c r="N650" i="2"/>
  <c r="BF650" i="2" s="1"/>
  <c r="BI649" i="2"/>
  <c r="BH649" i="2"/>
  <c r="BG649" i="2"/>
  <c r="BE649" i="2"/>
  <c r="AA649" i="2"/>
  <c r="Y649" i="2"/>
  <c r="W649" i="2"/>
  <c r="BK649" i="2"/>
  <c r="N649" i="2"/>
  <c r="BF649" i="2" s="1"/>
  <c r="BI648" i="2"/>
  <c r="BH648" i="2"/>
  <c r="BG648" i="2"/>
  <c r="BE648" i="2"/>
  <c r="AA648" i="2"/>
  <c r="Y648" i="2"/>
  <c r="W648" i="2"/>
  <c r="BK648" i="2"/>
  <c r="N648" i="2"/>
  <c r="BF648" i="2" s="1"/>
  <c r="BI647" i="2"/>
  <c r="BH647" i="2"/>
  <c r="BG647" i="2"/>
  <c r="BE647" i="2"/>
  <c r="AA647" i="2"/>
  <c r="Y647" i="2"/>
  <c r="W647" i="2"/>
  <c r="BK647" i="2"/>
  <c r="N647" i="2"/>
  <c r="BF647" i="2" s="1"/>
  <c r="BI646" i="2"/>
  <c r="BH646" i="2"/>
  <c r="BG646" i="2"/>
  <c r="BE646" i="2"/>
  <c r="AA646" i="2"/>
  <c r="Y646" i="2"/>
  <c r="W646" i="2"/>
  <c r="BK646" i="2"/>
  <c r="N646" i="2"/>
  <c r="BF646" i="2" s="1"/>
  <c r="BI645" i="2"/>
  <c r="BH645" i="2"/>
  <c r="BG645" i="2"/>
  <c r="BE645" i="2"/>
  <c r="AA645" i="2"/>
  <c r="Y645" i="2"/>
  <c r="W645" i="2"/>
  <c r="BK645" i="2"/>
  <c r="N645" i="2"/>
  <c r="BF645" i="2" s="1"/>
  <c r="BI644" i="2"/>
  <c r="BH644" i="2"/>
  <c r="BG644" i="2"/>
  <c r="BE644" i="2"/>
  <c r="AA644" i="2"/>
  <c r="Y644" i="2"/>
  <c r="W644" i="2"/>
  <c r="BK644" i="2"/>
  <c r="N644" i="2"/>
  <c r="BF644" i="2" s="1"/>
  <c r="BI643" i="2"/>
  <c r="BH643" i="2"/>
  <c r="BG643" i="2"/>
  <c r="BE643" i="2"/>
  <c r="AA643" i="2"/>
  <c r="Y643" i="2"/>
  <c r="W643" i="2"/>
  <c r="BK643" i="2"/>
  <c r="N643" i="2"/>
  <c r="BF643" i="2" s="1"/>
  <c r="BI642" i="2"/>
  <c r="BH642" i="2"/>
  <c r="BG642" i="2"/>
  <c r="BE642" i="2"/>
  <c r="AA642" i="2"/>
  <c r="Y642" i="2"/>
  <c r="W642" i="2"/>
  <c r="BK642" i="2"/>
  <c r="N642" i="2"/>
  <c r="BF642" i="2" s="1"/>
  <c r="BI641" i="2"/>
  <c r="BH641" i="2"/>
  <c r="BG641" i="2"/>
  <c r="BE641" i="2"/>
  <c r="AA641" i="2"/>
  <c r="Y641" i="2"/>
  <c r="W641" i="2"/>
  <c r="BK641" i="2"/>
  <c r="N641" i="2"/>
  <c r="BF641" i="2" s="1"/>
  <c r="BI640" i="2"/>
  <c r="BH640" i="2"/>
  <c r="BG640" i="2"/>
  <c r="BE640" i="2"/>
  <c r="AA640" i="2"/>
  <c r="Y640" i="2"/>
  <c r="W640" i="2"/>
  <c r="BK640" i="2"/>
  <c r="N640" i="2"/>
  <c r="BF640" i="2" s="1"/>
  <c r="BI639" i="2"/>
  <c r="BH639" i="2"/>
  <c r="BG639" i="2"/>
  <c r="BE639" i="2"/>
  <c r="AA639" i="2"/>
  <c r="Y639" i="2"/>
  <c r="W639" i="2"/>
  <c r="BK639" i="2"/>
  <c r="N639" i="2"/>
  <c r="BF639" i="2" s="1"/>
  <c r="BI638" i="2"/>
  <c r="BH638" i="2"/>
  <c r="BG638" i="2"/>
  <c r="BE638" i="2"/>
  <c r="AA638" i="2"/>
  <c r="Y638" i="2"/>
  <c r="W638" i="2"/>
  <c r="BK638" i="2"/>
  <c r="N638" i="2"/>
  <c r="BF638" i="2" s="1"/>
  <c r="BI637" i="2"/>
  <c r="BH637" i="2"/>
  <c r="BG637" i="2"/>
  <c r="BE637" i="2"/>
  <c r="AA637" i="2"/>
  <c r="Y637" i="2"/>
  <c r="W637" i="2"/>
  <c r="BK637" i="2"/>
  <c r="N637" i="2"/>
  <c r="BF637" i="2" s="1"/>
  <c r="BI636" i="2"/>
  <c r="BH636" i="2"/>
  <c r="BG636" i="2"/>
  <c r="BE636" i="2"/>
  <c r="AA636" i="2"/>
  <c r="Y636" i="2"/>
  <c r="W636" i="2"/>
  <c r="BK636" i="2"/>
  <c r="N636" i="2"/>
  <c r="BF636" i="2" s="1"/>
  <c r="BI635" i="2"/>
  <c r="BH635" i="2"/>
  <c r="BG635" i="2"/>
  <c r="BE635" i="2"/>
  <c r="AA635" i="2"/>
  <c r="Y635" i="2"/>
  <c r="W635" i="2"/>
  <c r="BK635" i="2"/>
  <c r="N635" i="2"/>
  <c r="BF635" i="2" s="1"/>
  <c r="BI634" i="2"/>
  <c r="BH634" i="2"/>
  <c r="BG634" i="2"/>
  <c r="BE634" i="2"/>
  <c r="AA634" i="2"/>
  <c r="Y634" i="2"/>
  <c r="W634" i="2"/>
  <c r="BK634" i="2"/>
  <c r="N634" i="2"/>
  <c r="BF634" i="2" s="1"/>
  <c r="BI633" i="2"/>
  <c r="BH633" i="2"/>
  <c r="BG633" i="2"/>
  <c r="BE633" i="2"/>
  <c r="AA633" i="2"/>
  <c r="Y633" i="2"/>
  <c r="W633" i="2"/>
  <c r="BK633" i="2"/>
  <c r="N633" i="2"/>
  <c r="BF633" i="2" s="1"/>
  <c r="BI632" i="2"/>
  <c r="BH632" i="2"/>
  <c r="BG632" i="2"/>
  <c r="BE632" i="2"/>
  <c r="AA632" i="2"/>
  <c r="Y632" i="2"/>
  <c r="W632" i="2"/>
  <c r="BK632" i="2"/>
  <c r="N632" i="2"/>
  <c r="BF632" i="2" s="1"/>
  <c r="BI631" i="2"/>
  <c r="BH631" i="2"/>
  <c r="BG631" i="2"/>
  <c r="BE631" i="2"/>
  <c r="AA631" i="2"/>
  <c r="Y631" i="2"/>
  <c r="W631" i="2"/>
  <c r="BK631" i="2"/>
  <c r="N631" i="2"/>
  <c r="BF631" i="2" s="1"/>
  <c r="BI630" i="2"/>
  <c r="BH630" i="2"/>
  <c r="BG630" i="2"/>
  <c r="BE630" i="2"/>
  <c r="AA630" i="2"/>
  <c r="Y630" i="2"/>
  <c r="W630" i="2"/>
  <c r="BK630" i="2"/>
  <c r="N630" i="2"/>
  <c r="BF630" i="2" s="1"/>
  <c r="BI629" i="2"/>
  <c r="BH629" i="2"/>
  <c r="BG629" i="2"/>
  <c r="BE629" i="2"/>
  <c r="AA629" i="2"/>
  <c r="Y629" i="2"/>
  <c r="W629" i="2"/>
  <c r="BK629" i="2"/>
  <c r="N629" i="2"/>
  <c r="BF629" i="2" s="1"/>
  <c r="BI628" i="2"/>
  <c r="BH628" i="2"/>
  <c r="BG628" i="2"/>
  <c r="BE628" i="2"/>
  <c r="AA628" i="2"/>
  <c r="Y628" i="2"/>
  <c r="W628" i="2"/>
  <c r="BK628" i="2"/>
  <c r="N628" i="2"/>
  <c r="BF628" i="2" s="1"/>
  <c r="BI627" i="2"/>
  <c r="BH627" i="2"/>
  <c r="BG627" i="2"/>
  <c r="BE627" i="2"/>
  <c r="AA627" i="2"/>
  <c r="Y627" i="2"/>
  <c r="W627" i="2"/>
  <c r="BK627" i="2"/>
  <c r="N627" i="2"/>
  <c r="BF627" i="2" s="1"/>
  <c r="BI626" i="2"/>
  <c r="BH626" i="2"/>
  <c r="BG626" i="2"/>
  <c r="BE626" i="2"/>
  <c r="AA626" i="2"/>
  <c r="Y626" i="2"/>
  <c r="W626" i="2"/>
  <c r="BK626" i="2"/>
  <c r="N626" i="2"/>
  <c r="BF626" i="2" s="1"/>
  <c r="BI625" i="2"/>
  <c r="BH625" i="2"/>
  <c r="BG625" i="2"/>
  <c r="BE625" i="2"/>
  <c r="AA625" i="2"/>
  <c r="Y625" i="2"/>
  <c r="W625" i="2"/>
  <c r="BK625" i="2"/>
  <c r="N625" i="2"/>
  <c r="BF625" i="2" s="1"/>
  <c r="BI624" i="2"/>
  <c r="BH624" i="2"/>
  <c r="BG624" i="2"/>
  <c r="BE624" i="2"/>
  <c r="AA624" i="2"/>
  <c r="Y624" i="2"/>
  <c r="W624" i="2"/>
  <c r="BK624" i="2"/>
  <c r="N624" i="2"/>
  <c r="BF624" i="2" s="1"/>
  <c r="BI623" i="2"/>
  <c r="BH623" i="2"/>
  <c r="BG623" i="2"/>
  <c r="BE623" i="2"/>
  <c r="AA623" i="2"/>
  <c r="Y623" i="2"/>
  <c r="W623" i="2"/>
  <c r="BK623" i="2"/>
  <c r="N623" i="2"/>
  <c r="BF623" i="2" s="1"/>
  <c r="BI622" i="2"/>
  <c r="BH622" i="2"/>
  <c r="BG622" i="2"/>
  <c r="BE622" i="2"/>
  <c r="AA622" i="2"/>
  <c r="Y622" i="2"/>
  <c r="W622" i="2"/>
  <c r="BK622" i="2"/>
  <c r="N622" i="2"/>
  <c r="BF622" i="2" s="1"/>
  <c r="BI621" i="2"/>
  <c r="BH621" i="2"/>
  <c r="BG621" i="2"/>
  <c r="BE621" i="2"/>
  <c r="AA621" i="2"/>
  <c r="Y621" i="2"/>
  <c r="W621" i="2"/>
  <c r="BK621" i="2"/>
  <c r="N621" i="2"/>
  <c r="BF621" i="2" s="1"/>
  <c r="BI620" i="2"/>
  <c r="BH620" i="2"/>
  <c r="BG620" i="2"/>
  <c r="BE620" i="2"/>
  <c r="AA620" i="2"/>
  <c r="Y620" i="2"/>
  <c r="W620" i="2"/>
  <c r="BK620" i="2"/>
  <c r="N620" i="2"/>
  <c r="BF620" i="2" s="1"/>
  <c r="BI619" i="2"/>
  <c r="BH619" i="2"/>
  <c r="BG619" i="2"/>
  <c r="BE619" i="2"/>
  <c r="AA619" i="2"/>
  <c r="Y619" i="2"/>
  <c r="W619" i="2"/>
  <c r="BK619" i="2"/>
  <c r="N619" i="2"/>
  <c r="BF619" i="2" s="1"/>
  <c r="BI618" i="2"/>
  <c r="BH618" i="2"/>
  <c r="BG618" i="2"/>
  <c r="BE618" i="2"/>
  <c r="AA618" i="2"/>
  <c r="Y618" i="2"/>
  <c r="W618" i="2"/>
  <c r="BK618" i="2"/>
  <c r="N618" i="2"/>
  <c r="BF618" i="2" s="1"/>
  <c r="BI617" i="2"/>
  <c r="BH617" i="2"/>
  <c r="BG617" i="2"/>
  <c r="BE617" i="2"/>
  <c r="AA617" i="2"/>
  <c r="Y617" i="2"/>
  <c r="W617" i="2"/>
  <c r="BK617" i="2"/>
  <c r="N617" i="2"/>
  <c r="BF617" i="2" s="1"/>
  <c r="BI616" i="2"/>
  <c r="BH616" i="2"/>
  <c r="BG616" i="2"/>
  <c r="BE616" i="2"/>
  <c r="AA616" i="2"/>
  <c r="Y616" i="2"/>
  <c r="W616" i="2"/>
  <c r="BK616" i="2"/>
  <c r="N616" i="2"/>
  <c r="BF616" i="2" s="1"/>
  <c r="BI615" i="2"/>
  <c r="BH615" i="2"/>
  <c r="BG615" i="2"/>
  <c r="BE615" i="2"/>
  <c r="AA615" i="2"/>
  <c r="Y615" i="2"/>
  <c r="W615" i="2"/>
  <c r="BK615" i="2"/>
  <c r="N615" i="2"/>
  <c r="BF615" i="2" s="1"/>
  <c r="BI614" i="2"/>
  <c r="BH614" i="2"/>
  <c r="BG614" i="2"/>
  <c r="BE614" i="2"/>
  <c r="AA614" i="2"/>
  <c r="Y614" i="2"/>
  <c r="W614" i="2"/>
  <c r="BK614" i="2"/>
  <c r="N614" i="2"/>
  <c r="BF614" i="2" s="1"/>
  <c r="BI613" i="2"/>
  <c r="BH613" i="2"/>
  <c r="BG613" i="2"/>
  <c r="BE613" i="2"/>
  <c r="AA613" i="2"/>
  <c r="Y613" i="2"/>
  <c r="W613" i="2"/>
  <c r="BK613" i="2"/>
  <c r="N613" i="2"/>
  <c r="BF613" i="2" s="1"/>
  <c r="BI612" i="2"/>
  <c r="BH612" i="2"/>
  <c r="BG612" i="2"/>
  <c r="BE612" i="2"/>
  <c r="AA612" i="2"/>
  <c r="Y612" i="2"/>
  <c r="W612" i="2"/>
  <c r="BK612" i="2"/>
  <c r="N612" i="2"/>
  <c r="BF612" i="2" s="1"/>
  <c r="BI611" i="2"/>
  <c r="BH611" i="2"/>
  <c r="BG611" i="2"/>
  <c r="BE611" i="2"/>
  <c r="AA611" i="2"/>
  <c r="Y611" i="2"/>
  <c r="W611" i="2"/>
  <c r="BK611" i="2"/>
  <c r="N611" i="2"/>
  <c r="BF611" i="2" s="1"/>
  <c r="BI610" i="2"/>
  <c r="BH610" i="2"/>
  <c r="BG610" i="2"/>
  <c r="BE610" i="2"/>
  <c r="AA610" i="2"/>
  <c r="Y610" i="2"/>
  <c r="W610" i="2"/>
  <c r="BK610" i="2"/>
  <c r="N610" i="2"/>
  <c r="BF610" i="2" s="1"/>
  <c r="BI609" i="2"/>
  <c r="BH609" i="2"/>
  <c r="BG609" i="2"/>
  <c r="BE609" i="2"/>
  <c r="AA609" i="2"/>
  <c r="Y609" i="2"/>
  <c r="W609" i="2"/>
  <c r="BK609" i="2"/>
  <c r="N609" i="2"/>
  <c r="BF609" i="2" s="1"/>
  <c r="BI608" i="2"/>
  <c r="BH608" i="2"/>
  <c r="BG608" i="2"/>
  <c r="BE608" i="2"/>
  <c r="AA608" i="2"/>
  <c r="Y608" i="2"/>
  <c r="W608" i="2"/>
  <c r="BK608" i="2"/>
  <c r="N608" i="2"/>
  <c r="BF608" i="2" s="1"/>
  <c r="BI607" i="2"/>
  <c r="BH607" i="2"/>
  <c r="BG607" i="2"/>
  <c r="BE607" i="2"/>
  <c r="AA607" i="2"/>
  <c r="Y607" i="2"/>
  <c r="W607" i="2"/>
  <c r="BK607" i="2"/>
  <c r="N607" i="2"/>
  <c r="BF607" i="2" s="1"/>
  <c r="BI606" i="2"/>
  <c r="BH606" i="2"/>
  <c r="BG606" i="2"/>
  <c r="BE606" i="2"/>
  <c r="AA606" i="2"/>
  <c r="Y606" i="2"/>
  <c r="W606" i="2"/>
  <c r="BK606" i="2"/>
  <c r="N606" i="2"/>
  <c r="BF606" i="2" s="1"/>
  <c r="BI605" i="2"/>
  <c r="BH605" i="2"/>
  <c r="BG605" i="2"/>
  <c r="BE605" i="2"/>
  <c r="AA605" i="2"/>
  <c r="Y605" i="2"/>
  <c r="W605" i="2"/>
  <c r="BK605" i="2"/>
  <c r="N605" i="2"/>
  <c r="BF605" i="2" s="1"/>
  <c r="BI604" i="2"/>
  <c r="BH604" i="2"/>
  <c r="BG604" i="2"/>
  <c r="BE604" i="2"/>
  <c r="AA604" i="2"/>
  <c r="Y604" i="2"/>
  <c r="W604" i="2"/>
  <c r="BK604" i="2"/>
  <c r="N604" i="2"/>
  <c r="BF604" i="2" s="1"/>
  <c r="BI603" i="2"/>
  <c r="BH603" i="2"/>
  <c r="BG603" i="2"/>
  <c r="BF603" i="2"/>
  <c r="BE603" i="2"/>
  <c r="AA603" i="2"/>
  <c r="Y603" i="2"/>
  <c r="W603" i="2"/>
  <c r="BK603" i="2"/>
  <c r="N603" i="2"/>
  <c r="BI602" i="2"/>
  <c r="BH602" i="2"/>
  <c r="BG602" i="2"/>
  <c r="BF602" i="2"/>
  <c r="BE602" i="2"/>
  <c r="AA602" i="2"/>
  <c r="Y602" i="2"/>
  <c r="W602" i="2"/>
  <c r="BK602" i="2"/>
  <c r="N602" i="2"/>
  <c r="BI601" i="2"/>
  <c r="BH601" i="2"/>
  <c r="BG601" i="2"/>
  <c r="BE601" i="2"/>
  <c r="AA601" i="2"/>
  <c r="Y601" i="2"/>
  <c r="Y600" i="2" s="1"/>
  <c r="Y599" i="2" s="1"/>
  <c r="W601" i="2"/>
  <c r="BK601" i="2"/>
  <c r="N601" i="2"/>
  <c r="BF601" i="2" s="1"/>
  <c r="BI598" i="2"/>
  <c r="BH598" i="2"/>
  <c r="BG598" i="2"/>
  <c r="BF598" i="2"/>
  <c r="BE598" i="2"/>
  <c r="AA598" i="2"/>
  <c r="Y598" i="2"/>
  <c r="W598" i="2"/>
  <c r="BK598" i="2"/>
  <c r="N598" i="2"/>
  <c r="BI597" i="2"/>
  <c r="BH597" i="2"/>
  <c r="BG597" i="2"/>
  <c r="BF597" i="2"/>
  <c r="BE597" i="2"/>
  <c r="AA597" i="2"/>
  <c r="Y597" i="2"/>
  <c r="Y596" i="2" s="1"/>
  <c r="W597" i="2"/>
  <c r="BK597" i="2"/>
  <c r="BK596" i="2" s="1"/>
  <c r="N596" i="2" s="1"/>
  <c r="N118" i="2" s="1"/>
  <c r="N597" i="2"/>
  <c r="BI593" i="2"/>
  <c r="BH593" i="2"/>
  <c r="BG593" i="2"/>
  <c r="BF593" i="2"/>
  <c r="BE593" i="2"/>
  <c r="AA593" i="2"/>
  <c r="AA592" i="2" s="1"/>
  <c r="Y593" i="2"/>
  <c r="Y592" i="2" s="1"/>
  <c r="W593" i="2"/>
  <c r="W592" i="2" s="1"/>
  <c r="BK593" i="2"/>
  <c r="BK592" i="2" s="1"/>
  <c r="N592" i="2" s="1"/>
  <c r="N117" i="2" s="1"/>
  <c r="N593" i="2"/>
  <c r="BI591" i="2"/>
  <c r="BH591" i="2"/>
  <c r="BG591" i="2"/>
  <c r="BF591" i="2"/>
  <c r="BE591" i="2"/>
  <c r="AA591" i="2"/>
  <c r="Y591" i="2"/>
  <c r="W591" i="2"/>
  <c r="BK591" i="2"/>
  <c r="N591" i="2"/>
  <c r="BI590" i="2"/>
  <c r="BH590" i="2"/>
  <c r="BG590" i="2"/>
  <c r="BF590" i="2"/>
  <c r="BE590" i="2"/>
  <c r="AA590" i="2"/>
  <c r="Y590" i="2"/>
  <c r="W590" i="2"/>
  <c r="BK590" i="2"/>
  <c r="N590" i="2"/>
  <c r="BI588" i="2"/>
  <c r="BH588" i="2"/>
  <c r="BG588" i="2"/>
  <c r="BE588" i="2"/>
  <c r="AA588" i="2"/>
  <c r="Y588" i="2"/>
  <c r="W588" i="2"/>
  <c r="BK588" i="2"/>
  <c r="N588" i="2"/>
  <c r="BF588" i="2" s="1"/>
  <c r="BI587" i="2"/>
  <c r="BH587" i="2"/>
  <c r="BG587" i="2"/>
  <c r="BE587" i="2"/>
  <c r="AA587" i="2"/>
  <c r="Y587" i="2"/>
  <c r="W587" i="2"/>
  <c r="BK587" i="2"/>
  <c r="N587" i="2"/>
  <c r="BF587" i="2" s="1"/>
  <c r="BI578" i="2"/>
  <c r="BH578" i="2"/>
  <c r="BG578" i="2"/>
  <c r="BF578" i="2"/>
  <c r="BE578" i="2"/>
  <c r="AA578" i="2"/>
  <c r="AA577" i="2" s="1"/>
  <c r="Y578" i="2"/>
  <c r="W578" i="2"/>
  <c r="BK578" i="2"/>
  <c r="N578" i="2"/>
  <c r="BI576" i="2"/>
  <c r="BH576" i="2"/>
  <c r="BG576" i="2"/>
  <c r="BF576" i="2"/>
  <c r="BE576" i="2"/>
  <c r="AA576" i="2"/>
  <c r="Y576" i="2"/>
  <c r="W576" i="2"/>
  <c r="BK576" i="2"/>
  <c r="N576" i="2"/>
  <c r="BI575" i="2"/>
  <c r="BH575" i="2"/>
  <c r="BG575" i="2"/>
  <c r="BF575" i="2"/>
  <c r="BE575" i="2"/>
  <c r="AA575" i="2"/>
  <c r="Y575" i="2"/>
  <c r="W575" i="2"/>
  <c r="BK575" i="2"/>
  <c r="N575" i="2"/>
  <c r="BI574" i="2"/>
  <c r="BH574" i="2"/>
  <c r="BG574" i="2"/>
  <c r="BF574" i="2"/>
  <c r="BE574" i="2"/>
  <c r="AA574" i="2"/>
  <c r="Y574" i="2"/>
  <c r="W574" i="2"/>
  <c r="BK574" i="2"/>
  <c r="N574" i="2"/>
  <c r="BI573" i="2"/>
  <c r="BH573" i="2"/>
  <c r="BG573" i="2"/>
  <c r="BE573" i="2"/>
  <c r="AA573" i="2"/>
  <c r="Y573" i="2"/>
  <c r="W573" i="2"/>
  <c r="BK573" i="2"/>
  <c r="N573" i="2"/>
  <c r="BF573" i="2" s="1"/>
  <c r="BI571" i="2"/>
  <c r="BH571" i="2"/>
  <c r="BG571" i="2"/>
  <c r="BE571" i="2"/>
  <c r="AA571" i="2"/>
  <c r="Y571" i="2"/>
  <c r="W571" i="2"/>
  <c r="BK571" i="2"/>
  <c r="N571" i="2"/>
  <c r="BF571" i="2" s="1"/>
  <c r="BI570" i="2"/>
  <c r="BH570" i="2"/>
  <c r="BG570" i="2"/>
  <c r="BE570" i="2"/>
  <c r="AA570" i="2"/>
  <c r="Y570" i="2"/>
  <c r="W570" i="2"/>
  <c r="BK570" i="2"/>
  <c r="N570" i="2"/>
  <c r="BF570" i="2" s="1"/>
  <c r="BI568" i="2"/>
  <c r="BH568" i="2"/>
  <c r="BG568" i="2"/>
  <c r="BF568" i="2"/>
  <c r="BE568" i="2"/>
  <c r="AA568" i="2"/>
  <c r="Y568" i="2"/>
  <c r="Y567" i="2" s="1"/>
  <c r="W568" i="2"/>
  <c r="BK568" i="2"/>
  <c r="N568" i="2"/>
  <c r="BI566" i="2"/>
  <c r="BH566" i="2"/>
  <c r="BG566" i="2"/>
  <c r="BF566" i="2"/>
  <c r="BE566" i="2"/>
  <c r="AA566" i="2"/>
  <c r="Y566" i="2"/>
  <c r="W566" i="2"/>
  <c r="BK566" i="2"/>
  <c r="N566" i="2"/>
  <c r="BI565" i="2"/>
  <c r="BH565" i="2"/>
  <c r="BG565" i="2"/>
  <c r="BE565" i="2"/>
  <c r="AA565" i="2"/>
  <c r="Y565" i="2"/>
  <c r="W565" i="2"/>
  <c r="BK565" i="2"/>
  <c r="N565" i="2"/>
  <c r="BF565" i="2" s="1"/>
  <c r="BI563" i="2"/>
  <c r="BH563" i="2"/>
  <c r="BG563" i="2"/>
  <c r="BE563" i="2"/>
  <c r="AA563" i="2"/>
  <c r="Y563" i="2"/>
  <c r="W563" i="2"/>
  <c r="BK563" i="2"/>
  <c r="N563" i="2"/>
  <c r="BF563" i="2" s="1"/>
  <c r="BI562" i="2"/>
  <c r="BH562" i="2"/>
  <c r="BG562" i="2"/>
  <c r="BF562" i="2"/>
  <c r="BE562" i="2"/>
  <c r="AA562" i="2"/>
  <c r="Y562" i="2"/>
  <c r="W562" i="2"/>
  <c r="BK562" i="2"/>
  <c r="N562" i="2"/>
  <c r="BI556" i="2"/>
  <c r="BH556" i="2"/>
  <c r="BG556" i="2"/>
  <c r="BF556" i="2"/>
  <c r="BE556" i="2"/>
  <c r="AA556" i="2"/>
  <c r="Y556" i="2"/>
  <c r="W556" i="2"/>
  <c r="BK556" i="2"/>
  <c r="BK555" i="2" s="1"/>
  <c r="N555" i="2" s="1"/>
  <c r="N114" i="2" s="1"/>
  <c r="N556" i="2"/>
  <c r="BI554" i="2"/>
  <c r="BH554" i="2"/>
  <c r="BG554" i="2"/>
  <c r="BE554" i="2"/>
  <c r="AA554" i="2"/>
  <c r="Y554" i="2"/>
  <c r="W554" i="2"/>
  <c r="BK554" i="2"/>
  <c r="N554" i="2"/>
  <c r="BF554" i="2" s="1"/>
  <c r="BI553" i="2"/>
  <c r="BH553" i="2"/>
  <c r="BG553" i="2"/>
  <c r="BF553" i="2"/>
  <c r="BE553" i="2"/>
  <c r="AA553" i="2"/>
  <c r="Y553" i="2"/>
  <c r="W553" i="2"/>
  <c r="BK553" i="2"/>
  <c r="N553" i="2"/>
  <c r="BI552" i="2"/>
  <c r="BH552" i="2"/>
  <c r="BG552" i="2"/>
  <c r="BE552" i="2"/>
  <c r="AA552" i="2"/>
  <c r="Y552" i="2"/>
  <c r="W552" i="2"/>
  <c r="BK552" i="2"/>
  <c r="N552" i="2"/>
  <c r="BF552" i="2" s="1"/>
  <c r="BI551" i="2"/>
  <c r="BH551" i="2"/>
  <c r="BG551" i="2"/>
  <c r="BF551" i="2"/>
  <c r="BE551" i="2"/>
  <c r="AA551" i="2"/>
  <c r="Y551" i="2"/>
  <c r="W551" i="2"/>
  <c r="BK551" i="2"/>
  <c r="N551" i="2"/>
  <c r="BI550" i="2"/>
  <c r="BH550" i="2"/>
  <c r="BG550" i="2"/>
  <c r="BE550" i="2"/>
  <c r="AA550" i="2"/>
  <c r="Y550" i="2"/>
  <c r="W550" i="2"/>
  <c r="BK550" i="2"/>
  <c r="N550" i="2"/>
  <c r="BF550" i="2" s="1"/>
  <c r="BI549" i="2"/>
  <c r="BH549" i="2"/>
  <c r="BG549" i="2"/>
  <c r="BF549" i="2"/>
  <c r="BE549" i="2"/>
  <c r="AA549" i="2"/>
  <c r="Y549" i="2"/>
  <c r="W549" i="2"/>
  <c r="BK549" i="2"/>
  <c r="N549" i="2"/>
  <c r="BI548" i="2"/>
  <c r="BH548" i="2"/>
  <c r="BG548" i="2"/>
  <c r="BE548" i="2"/>
  <c r="AA548" i="2"/>
  <c r="Y548" i="2"/>
  <c r="W548" i="2"/>
  <c r="BK548" i="2"/>
  <c r="N548" i="2"/>
  <c r="BF548" i="2" s="1"/>
  <c r="BI547" i="2"/>
  <c r="BH547" i="2"/>
  <c r="BG547" i="2"/>
  <c r="BF547" i="2"/>
  <c r="BE547" i="2"/>
  <c r="AA547" i="2"/>
  <c r="Y547" i="2"/>
  <c r="W547" i="2"/>
  <c r="BK547" i="2"/>
  <c r="N547" i="2"/>
  <c r="BI546" i="2"/>
  <c r="BH546" i="2"/>
  <c r="BG546" i="2"/>
  <c r="BE546" i="2"/>
  <c r="AA546" i="2"/>
  <c r="Y546" i="2"/>
  <c r="W546" i="2"/>
  <c r="BK546" i="2"/>
  <c r="N546" i="2"/>
  <c r="BF546" i="2" s="1"/>
  <c r="BI545" i="2"/>
  <c r="BH545" i="2"/>
  <c r="BG545" i="2"/>
  <c r="BF545" i="2"/>
  <c r="BE545" i="2"/>
  <c r="AA545" i="2"/>
  <c r="Y545" i="2"/>
  <c r="W545" i="2"/>
  <c r="BK545" i="2"/>
  <c r="N545" i="2"/>
  <c r="BI544" i="2"/>
  <c r="BH544" i="2"/>
  <c r="BG544" i="2"/>
  <c r="BE544" i="2"/>
  <c r="AA544" i="2"/>
  <c r="Y544" i="2"/>
  <c r="W544" i="2"/>
  <c r="BK544" i="2"/>
  <c r="N544" i="2"/>
  <c r="BF544" i="2" s="1"/>
  <c r="BI542" i="2"/>
  <c r="BH542" i="2"/>
  <c r="BG542" i="2"/>
  <c r="BE542" i="2"/>
  <c r="AA542" i="2"/>
  <c r="Y542" i="2"/>
  <c r="W542" i="2"/>
  <c r="BK542" i="2"/>
  <c r="N542" i="2"/>
  <c r="BF542" i="2" s="1"/>
  <c r="BI541" i="2"/>
  <c r="BH541" i="2"/>
  <c r="BG541" i="2"/>
  <c r="BE541" i="2"/>
  <c r="AA541" i="2"/>
  <c r="Y541" i="2"/>
  <c r="W541" i="2"/>
  <c r="BK541" i="2"/>
  <c r="N541" i="2"/>
  <c r="BF541" i="2" s="1"/>
  <c r="BI540" i="2"/>
  <c r="BH540" i="2"/>
  <c r="BG540" i="2"/>
  <c r="BF540" i="2"/>
  <c r="BE540" i="2"/>
  <c r="AA540" i="2"/>
  <c r="Y540" i="2"/>
  <c r="W540" i="2"/>
  <c r="BK540" i="2"/>
  <c r="N540" i="2"/>
  <c r="BI539" i="2"/>
  <c r="BH539" i="2"/>
  <c r="BG539" i="2"/>
  <c r="BF539" i="2"/>
  <c r="BE539" i="2"/>
  <c r="AA539" i="2"/>
  <c r="Y539" i="2"/>
  <c r="W539" i="2"/>
  <c r="BK539" i="2"/>
  <c r="N539" i="2"/>
  <c r="BI538" i="2"/>
  <c r="BH538" i="2"/>
  <c r="BG538" i="2"/>
  <c r="BE538" i="2"/>
  <c r="AA538" i="2"/>
  <c r="Y538" i="2"/>
  <c r="W538" i="2"/>
  <c r="BK538" i="2"/>
  <c r="N538" i="2"/>
  <c r="BF538" i="2" s="1"/>
  <c r="BI537" i="2"/>
  <c r="BH537" i="2"/>
  <c r="BG537" i="2"/>
  <c r="BE537" i="2"/>
  <c r="AA537" i="2"/>
  <c r="Y537" i="2"/>
  <c r="W537" i="2"/>
  <c r="BK537" i="2"/>
  <c r="N537" i="2"/>
  <c r="BF537" i="2" s="1"/>
  <c r="BI536" i="2"/>
  <c r="BH536" i="2"/>
  <c r="BG536" i="2"/>
  <c r="BF536" i="2"/>
  <c r="BE536" i="2"/>
  <c r="AA536" i="2"/>
  <c r="Y536" i="2"/>
  <c r="W536" i="2"/>
  <c r="BK536" i="2"/>
  <c r="N536" i="2"/>
  <c r="BI535" i="2"/>
  <c r="BH535" i="2"/>
  <c r="BG535" i="2"/>
  <c r="BF535" i="2"/>
  <c r="BE535" i="2"/>
  <c r="AA535" i="2"/>
  <c r="Y535" i="2"/>
  <c r="W535" i="2"/>
  <c r="BK535" i="2"/>
  <c r="N535" i="2"/>
  <c r="BI534" i="2"/>
  <c r="BH534" i="2"/>
  <c r="BG534" i="2"/>
  <c r="BE534" i="2"/>
  <c r="AA534" i="2"/>
  <c r="Y534" i="2"/>
  <c r="W534" i="2"/>
  <c r="BK534" i="2"/>
  <c r="N534" i="2"/>
  <c r="BF534" i="2" s="1"/>
  <c r="BI533" i="2"/>
  <c r="BH533" i="2"/>
  <c r="BG533" i="2"/>
  <c r="BE533" i="2"/>
  <c r="AA533" i="2"/>
  <c r="Y533" i="2"/>
  <c r="W533" i="2"/>
  <c r="BK533" i="2"/>
  <c r="N533" i="2"/>
  <c r="BF533" i="2" s="1"/>
  <c r="BI532" i="2"/>
  <c r="BH532" i="2"/>
  <c r="BG532" i="2"/>
  <c r="BF532" i="2"/>
  <c r="BE532" i="2"/>
  <c r="AA532" i="2"/>
  <c r="Y532" i="2"/>
  <c r="W532" i="2"/>
  <c r="BK532" i="2"/>
  <c r="N532" i="2"/>
  <c r="BI531" i="2"/>
  <c r="BH531" i="2"/>
  <c r="BG531" i="2"/>
  <c r="BF531" i="2"/>
  <c r="BE531" i="2"/>
  <c r="AA531" i="2"/>
  <c r="Y531" i="2"/>
  <c r="W531" i="2"/>
  <c r="BK531" i="2"/>
  <c r="N531" i="2"/>
  <c r="BI530" i="2"/>
  <c r="BH530" i="2"/>
  <c r="BG530" i="2"/>
  <c r="BE530" i="2"/>
  <c r="AA530" i="2"/>
  <c r="Y530" i="2"/>
  <c r="W530" i="2"/>
  <c r="BK530" i="2"/>
  <c r="N530" i="2"/>
  <c r="BF530" i="2" s="1"/>
  <c r="BI529" i="2"/>
  <c r="BH529" i="2"/>
  <c r="BG529" i="2"/>
  <c r="BE529" i="2"/>
  <c r="AA529" i="2"/>
  <c r="Y529" i="2"/>
  <c r="W529" i="2"/>
  <c r="BK529" i="2"/>
  <c r="N529" i="2"/>
  <c r="BF529" i="2" s="1"/>
  <c r="BI528" i="2"/>
  <c r="BH528" i="2"/>
  <c r="BG528" i="2"/>
  <c r="BF528" i="2"/>
  <c r="BE528" i="2"/>
  <c r="AA528" i="2"/>
  <c r="Y528" i="2"/>
  <c r="W528" i="2"/>
  <c r="BK528" i="2"/>
  <c r="N528" i="2"/>
  <c r="BI527" i="2"/>
  <c r="BH527" i="2"/>
  <c r="BG527" i="2"/>
  <c r="BF527" i="2"/>
  <c r="BE527" i="2"/>
  <c r="AA527" i="2"/>
  <c r="Y527" i="2"/>
  <c r="W527" i="2"/>
  <c r="BK527" i="2"/>
  <c r="N527" i="2"/>
  <c r="BI526" i="2"/>
  <c r="BH526" i="2"/>
  <c r="BG526" i="2"/>
  <c r="BF526" i="2"/>
  <c r="BE526" i="2"/>
  <c r="AA526" i="2"/>
  <c r="Y526" i="2"/>
  <c r="W526" i="2"/>
  <c r="BK526" i="2"/>
  <c r="N526" i="2"/>
  <c r="BI525" i="2"/>
  <c r="BH525" i="2"/>
  <c r="BG525" i="2"/>
  <c r="BE525" i="2"/>
  <c r="AA525" i="2"/>
  <c r="Y525" i="2"/>
  <c r="W525" i="2"/>
  <c r="BK525" i="2"/>
  <c r="N525" i="2"/>
  <c r="BF525" i="2" s="1"/>
  <c r="BI523" i="2"/>
  <c r="BH523" i="2"/>
  <c r="BG523" i="2"/>
  <c r="BE523" i="2"/>
  <c r="AA523" i="2"/>
  <c r="Y523" i="2"/>
  <c r="W523" i="2"/>
  <c r="BK523" i="2"/>
  <c r="N523" i="2"/>
  <c r="BF523" i="2" s="1"/>
  <c r="BI522" i="2"/>
  <c r="BH522" i="2"/>
  <c r="BG522" i="2"/>
  <c r="BF522" i="2"/>
  <c r="BE522" i="2"/>
  <c r="AA522" i="2"/>
  <c r="Y522" i="2"/>
  <c r="W522" i="2"/>
  <c r="BK522" i="2"/>
  <c r="N522" i="2"/>
  <c r="BI521" i="2"/>
  <c r="BH521" i="2"/>
  <c r="BG521" i="2"/>
  <c r="BE521" i="2"/>
  <c r="AA521" i="2"/>
  <c r="Y521" i="2"/>
  <c r="W521" i="2"/>
  <c r="BK521" i="2"/>
  <c r="N521" i="2"/>
  <c r="BF521" i="2" s="1"/>
  <c r="BI520" i="2"/>
  <c r="BH520" i="2"/>
  <c r="BG520" i="2"/>
  <c r="BF520" i="2"/>
  <c r="BE520" i="2"/>
  <c r="AA520" i="2"/>
  <c r="Y520" i="2"/>
  <c r="W520" i="2"/>
  <c r="BK520" i="2"/>
  <c r="N520" i="2"/>
  <c r="BI519" i="2"/>
  <c r="BH519" i="2"/>
  <c r="BG519" i="2"/>
  <c r="BE519" i="2"/>
  <c r="AA519" i="2"/>
  <c r="Y519" i="2"/>
  <c r="Y518" i="2" s="1"/>
  <c r="W519" i="2"/>
  <c r="BK519" i="2"/>
  <c r="N519" i="2"/>
  <c r="BF519" i="2" s="1"/>
  <c r="BI517" i="2"/>
  <c r="BH517" i="2"/>
  <c r="BG517" i="2"/>
  <c r="BF517" i="2"/>
  <c r="BE517" i="2"/>
  <c r="AA517" i="2"/>
  <c r="Y517" i="2"/>
  <c r="W517" i="2"/>
  <c r="BK517" i="2"/>
  <c r="N517" i="2"/>
  <c r="BI516" i="2"/>
  <c r="BH516" i="2"/>
  <c r="BG516" i="2"/>
  <c r="BE516" i="2"/>
  <c r="AA516" i="2"/>
  <c r="Y516" i="2"/>
  <c r="W516" i="2"/>
  <c r="BK516" i="2"/>
  <c r="N516" i="2"/>
  <c r="BF516" i="2" s="1"/>
  <c r="BI513" i="2"/>
  <c r="BH513" i="2"/>
  <c r="BG513" i="2"/>
  <c r="BF513" i="2"/>
  <c r="BE513" i="2"/>
  <c r="AA513" i="2"/>
  <c r="Y513" i="2"/>
  <c r="W513" i="2"/>
  <c r="BK513" i="2"/>
  <c r="N513" i="2"/>
  <c r="BI512" i="2"/>
  <c r="BH512" i="2"/>
  <c r="BG512" i="2"/>
  <c r="BF512" i="2"/>
  <c r="BE512" i="2"/>
  <c r="AA512" i="2"/>
  <c r="Y512" i="2"/>
  <c r="W512" i="2"/>
  <c r="BK512" i="2"/>
  <c r="N512" i="2"/>
  <c r="BI511" i="2"/>
  <c r="BH511" i="2"/>
  <c r="BG511" i="2"/>
  <c r="BF511" i="2"/>
  <c r="BE511" i="2"/>
  <c r="AA511" i="2"/>
  <c r="Y511" i="2"/>
  <c r="Y510" i="2" s="1"/>
  <c r="W511" i="2"/>
  <c r="BK511" i="2"/>
  <c r="N511" i="2"/>
  <c r="BI509" i="2"/>
  <c r="BH509" i="2"/>
  <c r="BG509" i="2"/>
  <c r="BF509" i="2"/>
  <c r="BE509" i="2"/>
  <c r="AA509" i="2"/>
  <c r="Y509" i="2"/>
  <c r="W509" i="2"/>
  <c r="BK509" i="2"/>
  <c r="N509" i="2"/>
  <c r="BI508" i="2"/>
  <c r="BH508" i="2"/>
  <c r="BG508" i="2"/>
  <c r="BE508" i="2"/>
  <c r="AA508" i="2"/>
  <c r="Y508" i="2"/>
  <c r="W508" i="2"/>
  <c r="BK508" i="2"/>
  <c r="N508" i="2"/>
  <c r="BF508" i="2" s="1"/>
  <c r="BI500" i="2"/>
  <c r="BH500" i="2"/>
  <c r="BG500" i="2"/>
  <c r="BF500" i="2"/>
  <c r="BE500" i="2"/>
  <c r="AA500" i="2"/>
  <c r="Y500" i="2"/>
  <c r="W500" i="2"/>
  <c r="BK500" i="2"/>
  <c r="N500" i="2"/>
  <c r="BI497" i="2"/>
  <c r="BH497" i="2"/>
  <c r="BG497" i="2"/>
  <c r="BE497" i="2"/>
  <c r="AA497" i="2"/>
  <c r="AA496" i="2" s="1"/>
  <c r="Y497" i="2"/>
  <c r="W497" i="2"/>
  <c r="BK497" i="2"/>
  <c r="N497" i="2"/>
  <c r="BF497" i="2" s="1"/>
  <c r="BI495" i="2"/>
  <c r="BH495" i="2"/>
  <c r="BG495" i="2"/>
  <c r="BF495" i="2"/>
  <c r="BE495" i="2"/>
  <c r="AA495" i="2"/>
  <c r="Y495" i="2"/>
  <c r="W495" i="2"/>
  <c r="BK495" i="2"/>
  <c r="N495" i="2"/>
  <c r="BI494" i="2"/>
  <c r="BH494" i="2"/>
  <c r="BG494" i="2"/>
  <c r="BF494" i="2"/>
  <c r="BE494" i="2"/>
  <c r="AA494" i="2"/>
  <c r="Y494" i="2"/>
  <c r="W494" i="2"/>
  <c r="BK494" i="2"/>
  <c r="N494" i="2"/>
  <c r="BI493" i="2"/>
  <c r="BH493" i="2"/>
  <c r="BG493" i="2"/>
  <c r="BF493" i="2"/>
  <c r="BE493" i="2"/>
  <c r="AA493" i="2"/>
  <c r="Y493" i="2"/>
  <c r="W493" i="2"/>
  <c r="BK493" i="2"/>
  <c r="N493" i="2"/>
  <c r="BI492" i="2"/>
  <c r="BH492" i="2"/>
  <c r="BG492" i="2"/>
  <c r="BE492" i="2"/>
  <c r="AA492" i="2"/>
  <c r="Y492" i="2"/>
  <c r="W492" i="2"/>
  <c r="BK492" i="2"/>
  <c r="N492" i="2"/>
  <c r="BF492" i="2" s="1"/>
  <c r="BI491" i="2"/>
  <c r="BH491" i="2"/>
  <c r="BG491" i="2"/>
  <c r="BF491" i="2"/>
  <c r="BE491" i="2"/>
  <c r="AA491" i="2"/>
  <c r="Y491" i="2"/>
  <c r="W491" i="2"/>
  <c r="BK491" i="2"/>
  <c r="N491" i="2"/>
  <c r="BI490" i="2"/>
  <c r="BH490" i="2"/>
  <c r="BG490" i="2"/>
  <c r="BF490" i="2"/>
  <c r="BE490" i="2"/>
  <c r="AA490" i="2"/>
  <c r="Y490" i="2"/>
  <c r="W490" i="2"/>
  <c r="BK490" i="2"/>
  <c r="N490" i="2"/>
  <c r="BI489" i="2"/>
  <c r="BH489" i="2"/>
  <c r="BG489" i="2"/>
  <c r="BF489" i="2"/>
  <c r="BE489" i="2"/>
  <c r="AA489" i="2"/>
  <c r="Y489" i="2"/>
  <c r="W489" i="2"/>
  <c r="BK489" i="2"/>
  <c r="N489" i="2"/>
  <c r="BI488" i="2"/>
  <c r="BH488" i="2"/>
  <c r="BG488" i="2"/>
  <c r="BE488" i="2"/>
  <c r="AA488" i="2"/>
  <c r="Y488" i="2"/>
  <c r="W488" i="2"/>
  <c r="BK488" i="2"/>
  <c r="N488" i="2"/>
  <c r="BF488" i="2" s="1"/>
  <c r="BI487" i="2"/>
  <c r="BH487" i="2"/>
  <c r="BG487" i="2"/>
  <c r="BF487" i="2"/>
  <c r="BE487" i="2"/>
  <c r="AA487" i="2"/>
  <c r="Y487" i="2"/>
  <c r="W487" i="2"/>
  <c r="BK487" i="2"/>
  <c r="N487" i="2"/>
  <c r="BI486" i="2"/>
  <c r="BH486" i="2"/>
  <c r="BG486" i="2"/>
  <c r="BF486" i="2"/>
  <c r="BE486" i="2"/>
  <c r="AA486" i="2"/>
  <c r="Y486" i="2"/>
  <c r="W486" i="2"/>
  <c r="BK486" i="2"/>
  <c r="N486" i="2"/>
  <c r="BI485" i="2"/>
  <c r="BH485" i="2"/>
  <c r="BG485" i="2"/>
  <c r="BF485" i="2"/>
  <c r="BE485" i="2"/>
  <c r="AA485" i="2"/>
  <c r="Y485" i="2"/>
  <c r="W485" i="2"/>
  <c r="BK485" i="2"/>
  <c r="N485" i="2"/>
  <c r="BI484" i="2"/>
  <c r="BH484" i="2"/>
  <c r="BG484" i="2"/>
  <c r="BE484" i="2"/>
  <c r="AA484" i="2"/>
  <c r="Y484" i="2"/>
  <c r="W484" i="2"/>
  <c r="BK484" i="2"/>
  <c r="N484" i="2"/>
  <c r="BF484" i="2" s="1"/>
  <c r="BI483" i="2"/>
  <c r="BH483" i="2"/>
  <c r="BG483" i="2"/>
  <c r="BF483" i="2"/>
  <c r="BE483" i="2"/>
  <c r="AA483" i="2"/>
  <c r="Y483" i="2"/>
  <c r="W483" i="2"/>
  <c r="BK483" i="2"/>
  <c r="N483" i="2"/>
  <c r="BI482" i="2"/>
  <c r="BH482" i="2"/>
  <c r="BG482" i="2"/>
  <c r="BF482" i="2"/>
  <c r="BE482" i="2"/>
  <c r="AA482" i="2"/>
  <c r="Y482" i="2"/>
  <c r="W482" i="2"/>
  <c r="BK482" i="2"/>
  <c r="N482" i="2"/>
  <c r="BI481" i="2"/>
  <c r="BH481" i="2"/>
  <c r="BG481" i="2"/>
  <c r="BF481" i="2"/>
  <c r="BE481" i="2"/>
  <c r="AA481" i="2"/>
  <c r="Y481" i="2"/>
  <c r="W481" i="2"/>
  <c r="BK481" i="2"/>
  <c r="N481" i="2"/>
  <c r="BI480" i="2"/>
  <c r="BH480" i="2"/>
  <c r="BG480" i="2"/>
  <c r="BE480" i="2"/>
  <c r="AA480" i="2"/>
  <c r="Y480" i="2"/>
  <c r="W480" i="2"/>
  <c r="BK480" i="2"/>
  <c r="N480" i="2"/>
  <c r="BF480" i="2" s="1"/>
  <c r="BI479" i="2"/>
  <c r="BH479" i="2"/>
  <c r="BG479" i="2"/>
  <c r="BF479" i="2"/>
  <c r="BE479" i="2"/>
  <c r="AA479" i="2"/>
  <c r="Y479" i="2"/>
  <c r="W479" i="2"/>
  <c r="BK479" i="2"/>
  <c r="N479" i="2"/>
  <c r="BI478" i="2"/>
  <c r="BH478" i="2"/>
  <c r="BG478" i="2"/>
  <c r="BF478" i="2"/>
  <c r="BE478" i="2"/>
  <c r="AA478" i="2"/>
  <c r="Y478" i="2"/>
  <c r="W478" i="2"/>
  <c r="BK478" i="2"/>
  <c r="N478" i="2"/>
  <c r="BI477" i="2"/>
  <c r="BH477" i="2"/>
  <c r="BG477" i="2"/>
  <c r="BF477" i="2"/>
  <c r="BE477" i="2"/>
  <c r="AA477" i="2"/>
  <c r="Y477" i="2"/>
  <c r="W477" i="2"/>
  <c r="BK477" i="2"/>
  <c r="N477" i="2"/>
  <c r="BI476" i="2"/>
  <c r="BH476" i="2"/>
  <c r="BG476" i="2"/>
  <c r="BE476" i="2"/>
  <c r="AA476" i="2"/>
  <c r="Y476" i="2"/>
  <c r="W476" i="2"/>
  <c r="BK476" i="2"/>
  <c r="N476" i="2"/>
  <c r="BF476" i="2" s="1"/>
  <c r="BI475" i="2"/>
  <c r="BH475" i="2"/>
  <c r="BG475" i="2"/>
  <c r="BF475" i="2"/>
  <c r="BE475" i="2"/>
  <c r="AA475" i="2"/>
  <c r="Y475" i="2"/>
  <c r="W475" i="2"/>
  <c r="BK475" i="2"/>
  <c r="N475" i="2"/>
  <c r="BI474" i="2"/>
  <c r="BH474" i="2"/>
  <c r="BG474" i="2"/>
  <c r="BF474" i="2"/>
  <c r="BE474" i="2"/>
  <c r="AA474" i="2"/>
  <c r="AA473" i="2" s="1"/>
  <c r="Y474" i="2"/>
  <c r="W474" i="2"/>
  <c r="BK474" i="2"/>
  <c r="BK473" i="2" s="1"/>
  <c r="N473" i="2" s="1"/>
  <c r="N108" i="2" s="1"/>
  <c r="N474" i="2"/>
  <c r="BI472" i="2"/>
  <c r="BH472" i="2"/>
  <c r="BG472" i="2"/>
  <c r="BE472" i="2"/>
  <c r="AA472" i="2"/>
  <c r="Y472" i="2"/>
  <c r="W472" i="2"/>
  <c r="BK472" i="2"/>
  <c r="N472" i="2"/>
  <c r="BF472" i="2" s="1"/>
  <c r="BI471" i="2"/>
  <c r="BH471" i="2"/>
  <c r="BG471" i="2"/>
  <c r="BF471" i="2"/>
  <c r="BE471" i="2"/>
  <c r="AA471" i="2"/>
  <c r="Y471" i="2"/>
  <c r="W471" i="2"/>
  <c r="BK471" i="2"/>
  <c r="N471" i="2"/>
  <c r="BI470" i="2"/>
  <c r="BH470" i="2"/>
  <c r="BG470" i="2"/>
  <c r="BE470" i="2"/>
  <c r="AA470" i="2"/>
  <c r="Y470" i="2"/>
  <c r="W470" i="2"/>
  <c r="BK470" i="2"/>
  <c r="N470" i="2"/>
  <c r="BF470" i="2" s="1"/>
  <c r="BI469" i="2"/>
  <c r="BH469" i="2"/>
  <c r="BG469" i="2"/>
  <c r="BF469" i="2"/>
  <c r="BE469" i="2"/>
  <c r="AA469" i="2"/>
  <c r="Y469" i="2"/>
  <c r="W469" i="2"/>
  <c r="BK469" i="2"/>
  <c r="N469" i="2"/>
  <c r="BI468" i="2"/>
  <c r="BH468" i="2"/>
  <c r="BG468" i="2"/>
  <c r="BE468" i="2"/>
  <c r="AA468" i="2"/>
  <c r="Y468" i="2"/>
  <c r="W468" i="2"/>
  <c r="BK468" i="2"/>
  <c r="N468" i="2"/>
  <c r="BF468" i="2" s="1"/>
  <c r="BI467" i="2"/>
  <c r="BH467" i="2"/>
  <c r="BG467" i="2"/>
  <c r="BF467" i="2"/>
  <c r="BE467" i="2"/>
  <c r="AA467" i="2"/>
  <c r="Y467" i="2"/>
  <c r="W467" i="2"/>
  <c r="BK467" i="2"/>
  <c r="N467" i="2"/>
  <c r="BI466" i="2"/>
  <c r="BH466" i="2"/>
  <c r="BG466" i="2"/>
  <c r="BE466" i="2"/>
  <c r="AA466" i="2"/>
  <c r="Y466" i="2"/>
  <c r="W466" i="2"/>
  <c r="BK466" i="2"/>
  <c r="N466" i="2"/>
  <c r="BF466" i="2" s="1"/>
  <c r="BI465" i="2"/>
  <c r="BH465" i="2"/>
  <c r="BG465" i="2"/>
  <c r="BF465" i="2"/>
  <c r="BE465" i="2"/>
  <c r="AA465" i="2"/>
  <c r="Y465" i="2"/>
  <c r="W465" i="2"/>
  <c r="BK465" i="2"/>
  <c r="N465" i="2"/>
  <c r="BI464" i="2"/>
  <c r="BH464" i="2"/>
  <c r="BG464" i="2"/>
  <c r="BE464" i="2"/>
  <c r="AA464" i="2"/>
  <c r="Y464" i="2"/>
  <c r="W464" i="2"/>
  <c r="BK464" i="2"/>
  <c r="N464" i="2"/>
  <c r="BF464" i="2" s="1"/>
  <c r="BI463" i="2"/>
  <c r="BH463" i="2"/>
  <c r="BG463" i="2"/>
  <c r="BF463" i="2"/>
  <c r="BE463" i="2"/>
  <c r="AA463" i="2"/>
  <c r="Y463" i="2"/>
  <c r="W463" i="2"/>
  <c r="BK463" i="2"/>
  <c r="N463" i="2"/>
  <c r="BI462" i="2"/>
  <c r="BH462" i="2"/>
  <c r="BG462" i="2"/>
  <c r="BE462" i="2"/>
  <c r="AA462" i="2"/>
  <c r="Y462" i="2"/>
  <c r="Y461" i="2" s="1"/>
  <c r="W462" i="2"/>
  <c r="BK462" i="2"/>
  <c r="N462" i="2"/>
  <c r="BF462" i="2" s="1"/>
  <c r="BI460" i="2"/>
  <c r="BH460" i="2"/>
  <c r="BG460" i="2"/>
  <c r="BF460" i="2"/>
  <c r="BE460" i="2"/>
  <c r="AA460" i="2"/>
  <c r="Y460" i="2"/>
  <c r="W460" i="2"/>
  <c r="BK460" i="2"/>
  <c r="N460" i="2"/>
  <c r="BI458" i="2"/>
  <c r="BH458" i="2"/>
  <c r="BG458" i="2"/>
  <c r="BE458" i="2"/>
  <c r="AA458" i="2"/>
  <c r="Y458" i="2"/>
  <c r="W458" i="2"/>
  <c r="BK458" i="2"/>
  <c r="N458" i="2"/>
  <c r="BF458" i="2" s="1"/>
  <c r="BI457" i="2"/>
  <c r="BH457" i="2"/>
  <c r="BG457" i="2"/>
  <c r="BF457" i="2"/>
  <c r="BE457" i="2"/>
  <c r="AA457" i="2"/>
  <c r="Y457" i="2"/>
  <c r="W457" i="2"/>
  <c r="BK457" i="2"/>
  <c r="N457" i="2"/>
  <c r="BI456" i="2"/>
  <c r="BH456" i="2"/>
  <c r="BG456" i="2"/>
  <c r="BF456" i="2"/>
  <c r="BE456" i="2"/>
  <c r="AA456" i="2"/>
  <c r="Y456" i="2"/>
  <c r="W456" i="2"/>
  <c r="BK456" i="2"/>
  <c r="N456" i="2"/>
  <c r="BI455" i="2"/>
  <c r="BH455" i="2"/>
  <c r="BG455" i="2"/>
  <c r="BF455" i="2"/>
  <c r="BE455" i="2"/>
  <c r="AA455" i="2"/>
  <c r="Y455" i="2"/>
  <c r="W455" i="2"/>
  <c r="BK455" i="2"/>
  <c r="N455" i="2"/>
  <c r="BI454" i="2"/>
  <c r="BH454" i="2"/>
  <c r="BG454" i="2"/>
  <c r="BE454" i="2"/>
  <c r="AA454" i="2"/>
  <c r="Y454" i="2"/>
  <c r="W454" i="2"/>
  <c r="BK454" i="2"/>
  <c r="N454" i="2"/>
  <c r="BF454" i="2" s="1"/>
  <c r="BI453" i="2"/>
  <c r="BH453" i="2"/>
  <c r="BG453" i="2"/>
  <c r="BF453" i="2"/>
  <c r="BE453" i="2"/>
  <c r="AA453" i="2"/>
  <c r="Y453" i="2"/>
  <c r="W453" i="2"/>
  <c r="BK453" i="2"/>
  <c r="N453" i="2"/>
  <c r="BI452" i="2"/>
  <c r="BH452" i="2"/>
  <c r="BG452" i="2"/>
  <c r="BF452" i="2"/>
  <c r="BE452" i="2"/>
  <c r="AA452" i="2"/>
  <c r="Y452" i="2"/>
  <c r="W452" i="2"/>
  <c r="BK452" i="2"/>
  <c r="N452" i="2"/>
  <c r="BI451" i="2"/>
  <c r="BH451" i="2"/>
  <c r="BG451" i="2"/>
  <c r="BF451" i="2"/>
  <c r="BE451" i="2"/>
  <c r="AA451" i="2"/>
  <c r="Y451" i="2"/>
  <c r="Y450" i="2" s="1"/>
  <c r="W451" i="2"/>
  <c r="BK451" i="2"/>
  <c r="N451" i="2"/>
  <c r="BI449" i="2"/>
  <c r="BH449" i="2"/>
  <c r="BG449" i="2"/>
  <c r="BF449" i="2"/>
  <c r="BE449" i="2"/>
  <c r="AA449" i="2"/>
  <c r="Y449" i="2"/>
  <c r="W449" i="2"/>
  <c r="BK449" i="2"/>
  <c r="N449" i="2"/>
  <c r="BI448" i="2"/>
  <c r="BH448" i="2"/>
  <c r="BG448" i="2"/>
  <c r="BE448" i="2"/>
  <c r="AA448" i="2"/>
  <c r="Y448" i="2"/>
  <c r="W448" i="2"/>
  <c r="BK448" i="2"/>
  <c r="N448" i="2"/>
  <c r="BF448" i="2" s="1"/>
  <c r="BI447" i="2"/>
  <c r="BH447" i="2"/>
  <c r="BG447" i="2"/>
  <c r="BF447" i="2"/>
  <c r="BE447" i="2"/>
  <c r="AA447" i="2"/>
  <c r="Y447" i="2"/>
  <c r="W447" i="2"/>
  <c r="BK447" i="2"/>
  <c r="N447" i="2"/>
  <c r="BI446" i="2"/>
  <c r="BH446" i="2"/>
  <c r="BG446" i="2"/>
  <c r="BE446" i="2"/>
  <c r="AA446" i="2"/>
  <c r="Y446" i="2"/>
  <c r="W446" i="2"/>
  <c r="BK446" i="2"/>
  <c r="N446" i="2"/>
  <c r="BF446" i="2" s="1"/>
  <c r="BI445" i="2"/>
  <c r="BH445" i="2"/>
  <c r="BG445" i="2"/>
  <c r="BF445" i="2"/>
  <c r="BE445" i="2"/>
  <c r="AA445" i="2"/>
  <c r="Y445" i="2"/>
  <c r="W445" i="2"/>
  <c r="BK445" i="2"/>
  <c r="N445" i="2"/>
  <c r="BI444" i="2"/>
  <c r="BH444" i="2"/>
  <c r="BG444" i="2"/>
  <c r="BE444" i="2"/>
  <c r="AA444" i="2"/>
  <c r="Y444" i="2"/>
  <c r="W444" i="2"/>
  <c r="BK444" i="2"/>
  <c r="N444" i="2"/>
  <c r="BF444" i="2" s="1"/>
  <c r="BI443" i="2"/>
  <c r="BH443" i="2"/>
  <c r="BG443" i="2"/>
  <c r="BF443" i="2"/>
  <c r="BE443" i="2"/>
  <c r="AA443" i="2"/>
  <c r="Y443" i="2"/>
  <c r="W443" i="2"/>
  <c r="BK443" i="2"/>
  <c r="N443" i="2"/>
  <c r="BI442" i="2"/>
  <c r="BH442" i="2"/>
  <c r="BG442" i="2"/>
  <c r="BE442" i="2"/>
  <c r="AA442" i="2"/>
  <c r="Y442" i="2"/>
  <c r="W442" i="2"/>
  <c r="BK442" i="2"/>
  <c r="N442" i="2"/>
  <c r="BF442" i="2" s="1"/>
  <c r="BI441" i="2"/>
  <c r="BH441" i="2"/>
  <c r="BG441" i="2"/>
  <c r="BF441" i="2"/>
  <c r="BE441" i="2"/>
  <c r="AA441" i="2"/>
  <c r="Y441" i="2"/>
  <c r="W441" i="2"/>
  <c r="BK441" i="2"/>
  <c r="N441" i="2"/>
  <c r="BI440" i="2"/>
  <c r="BH440" i="2"/>
  <c r="BG440" i="2"/>
  <c r="BE440" i="2"/>
  <c r="AA440" i="2"/>
  <c r="Y440" i="2"/>
  <c r="W440" i="2"/>
  <c r="BK440" i="2"/>
  <c r="N440" i="2"/>
  <c r="BF440" i="2" s="1"/>
  <c r="BI439" i="2"/>
  <c r="BH439" i="2"/>
  <c r="BG439" i="2"/>
  <c r="BF439" i="2"/>
  <c r="BE439" i="2"/>
  <c r="AA439" i="2"/>
  <c r="Y439" i="2"/>
  <c r="W439" i="2"/>
  <c r="BK439" i="2"/>
  <c r="N439" i="2"/>
  <c r="BI438" i="2"/>
  <c r="BH438" i="2"/>
  <c r="BG438" i="2"/>
  <c r="BE438" i="2"/>
  <c r="AA438" i="2"/>
  <c r="Y438" i="2"/>
  <c r="W438" i="2"/>
  <c r="BK438" i="2"/>
  <c r="N438" i="2"/>
  <c r="BF438" i="2" s="1"/>
  <c r="BI437" i="2"/>
  <c r="BH437" i="2"/>
  <c r="BG437" i="2"/>
  <c r="BF437" i="2"/>
  <c r="BE437" i="2"/>
  <c r="AA437" i="2"/>
  <c r="Y437" i="2"/>
  <c r="W437" i="2"/>
  <c r="BK437" i="2"/>
  <c r="N437" i="2"/>
  <c r="BI436" i="2"/>
  <c r="BH436" i="2"/>
  <c r="BG436" i="2"/>
  <c r="BE436" i="2"/>
  <c r="AA436" i="2"/>
  <c r="Y436" i="2"/>
  <c r="W436" i="2"/>
  <c r="BK436" i="2"/>
  <c r="N436" i="2"/>
  <c r="BF436" i="2" s="1"/>
  <c r="BI435" i="2"/>
  <c r="BH435" i="2"/>
  <c r="BG435" i="2"/>
  <c r="BF435" i="2"/>
  <c r="BE435" i="2"/>
  <c r="AA435" i="2"/>
  <c r="Y435" i="2"/>
  <c r="W435" i="2"/>
  <c r="BK435" i="2"/>
  <c r="N435" i="2"/>
  <c r="BI434" i="2"/>
  <c r="BH434" i="2"/>
  <c r="BG434" i="2"/>
  <c r="BE434" i="2"/>
  <c r="AA434" i="2"/>
  <c r="Y434" i="2"/>
  <c r="W434" i="2"/>
  <c r="BK434" i="2"/>
  <c r="N434" i="2"/>
  <c r="BF434" i="2" s="1"/>
  <c r="BI433" i="2"/>
  <c r="BH433" i="2"/>
  <c r="BG433" i="2"/>
  <c r="BF433" i="2"/>
  <c r="BE433" i="2"/>
  <c r="AA433" i="2"/>
  <c r="Y433" i="2"/>
  <c r="W433" i="2"/>
  <c r="BK433" i="2"/>
  <c r="N433" i="2"/>
  <c r="BI432" i="2"/>
  <c r="BH432" i="2"/>
  <c r="BG432" i="2"/>
  <c r="BE432" i="2"/>
  <c r="AA432" i="2"/>
  <c r="Y432" i="2"/>
  <c r="W432" i="2"/>
  <c r="BK432" i="2"/>
  <c r="N432" i="2"/>
  <c r="BF432" i="2" s="1"/>
  <c r="BI431" i="2"/>
  <c r="BH431" i="2"/>
  <c r="BG431" i="2"/>
  <c r="BF431" i="2"/>
  <c r="BE431" i="2"/>
  <c r="AA431" i="2"/>
  <c r="Y431" i="2"/>
  <c r="W431" i="2"/>
  <c r="BK431" i="2"/>
  <c r="N431" i="2"/>
  <c r="BI430" i="2"/>
  <c r="BH430" i="2"/>
  <c r="BG430" i="2"/>
  <c r="BE430" i="2"/>
  <c r="AA430" i="2"/>
  <c r="Y430" i="2"/>
  <c r="W430" i="2"/>
  <c r="BK430" i="2"/>
  <c r="N430" i="2"/>
  <c r="BF430" i="2" s="1"/>
  <c r="BI429" i="2"/>
  <c r="BH429" i="2"/>
  <c r="BG429" i="2"/>
  <c r="BF429" i="2"/>
  <c r="BE429" i="2"/>
  <c r="AA429" i="2"/>
  <c r="Y429" i="2"/>
  <c r="W429" i="2"/>
  <c r="BK429" i="2"/>
  <c r="N429" i="2"/>
  <c r="BI428" i="2"/>
  <c r="BH428" i="2"/>
  <c r="BG428" i="2"/>
  <c r="BE428" i="2"/>
  <c r="AA428" i="2"/>
  <c r="Y428" i="2"/>
  <c r="W428" i="2"/>
  <c r="BK428" i="2"/>
  <c r="N428" i="2"/>
  <c r="BF428" i="2" s="1"/>
  <c r="BI427" i="2"/>
  <c r="BH427" i="2"/>
  <c r="BG427" i="2"/>
  <c r="BF427" i="2"/>
  <c r="BE427" i="2"/>
  <c r="AA427" i="2"/>
  <c r="Y427" i="2"/>
  <c r="W427" i="2"/>
  <c r="BK427" i="2"/>
  <c r="N427" i="2"/>
  <c r="BI426" i="2"/>
  <c r="BH426" i="2"/>
  <c r="BG426" i="2"/>
  <c r="BE426" i="2"/>
  <c r="AA426" i="2"/>
  <c r="Y426" i="2"/>
  <c r="W426" i="2"/>
  <c r="BK426" i="2"/>
  <c r="N426" i="2"/>
  <c r="BF426" i="2" s="1"/>
  <c r="BI425" i="2"/>
  <c r="BH425" i="2"/>
  <c r="BG425" i="2"/>
  <c r="BF425" i="2"/>
  <c r="BE425" i="2"/>
  <c r="AA425" i="2"/>
  <c r="Y425" i="2"/>
  <c r="W425" i="2"/>
  <c r="BK425" i="2"/>
  <c r="N425" i="2"/>
  <c r="BI424" i="2"/>
  <c r="BH424" i="2"/>
  <c r="BG424" i="2"/>
  <c r="BE424" i="2"/>
  <c r="AA424" i="2"/>
  <c r="Y424" i="2"/>
  <c r="W424" i="2"/>
  <c r="BK424" i="2"/>
  <c r="N424" i="2"/>
  <c r="BF424" i="2" s="1"/>
  <c r="BI423" i="2"/>
  <c r="BH423" i="2"/>
  <c r="BG423" i="2"/>
  <c r="BF423" i="2"/>
  <c r="BE423" i="2"/>
  <c r="AA423" i="2"/>
  <c r="AA422" i="2" s="1"/>
  <c r="Y423" i="2"/>
  <c r="W423" i="2"/>
  <c r="W422" i="2" s="1"/>
  <c r="BK423" i="2"/>
  <c r="N423" i="2"/>
  <c r="BI421" i="2"/>
  <c r="BH421" i="2"/>
  <c r="BG421" i="2"/>
  <c r="BE421" i="2"/>
  <c r="AA421" i="2"/>
  <c r="Y421" i="2"/>
  <c r="W421" i="2"/>
  <c r="BK421" i="2"/>
  <c r="N421" i="2"/>
  <c r="BF421" i="2" s="1"/>
  <c r="BI420" i="2"/>
  <c r="BH420" i="2"/>
  <c r="BG420" i="2"/>
  <c r="BF420" i="2"/>
  <c r="BE420" i="2"/>
  <c r="AA420" i="2"/>
  <c r="Y420" i="2"/>
  <c r="W420" i="2"/>
  <c r="BK420" i="2"/>
  <c r="N420" i="2"/>
  <c r="BI419" i="2"/>
  <c r="BH419" i="2"/>
  <c r="BG419" i="2"/>
  <c r="BF419" i="2"/>
  <c r="BE419" i="2"/>
  <c r="AA419" i="2"/>
  <c r="Y419" i="2"/>
  <c r="W419" i="2"/>
  <c r="BK419" i="2"/>
  <c r="N419" i="2"/>
  <c r="BI418" i="2"/>
  <c r="BH418" i="2"/>
  <c r="BG418" i="2"/>
  <c r="BF418" i="2"/>
  <c r="BE418" i="2"/>
  <c r="AA418" i="2"/>
  <c r="Y418" i="2"/>
  <c r="W418" i="2"/>
  <c r="BK418" i="2"/>
  <c r="N418" i="2"/>
  <c r="BI417" i="2"/>
  <c r="BH417" i="2"/>
  <c r="BG417" i="2"/>
  <c r="BE417" i="2"/>
  <c r="AA417" i="2"/>
  <c r="Y417" i="2"/>
  <c r="W417" i="2"/>
  <c r="BK417" i="2"/>
  <c r="N417" i="2"/>
  <c r="BF417" i="2" s="1"/>
  <c r="BI416" i="2"/>
  <c r="BH416" i="2"/>
  <c r="BG416" i="2"/>
  <c r="BF416" i="2"/>
  <c r="BE416" i="2"/>
  <c r="AA416" i="2"/>
  <c r="Y416" i="2"/>
  <c r="W416" i="2"/>
  <c r="BK416" i="2"/>
  <c r="N416" i="2"/>
  <c r="BI415" i="2"/>
  <c r="BH415" i="2"/>
  <c r="BG415" i="2"/>
  <c r="BF415" i="2"/>
  <c r="BE415" i="2"/>
  <c r="AA415" i="2"/>
  <c r="Y415" i="2"/>
  <c r="W415" i="2"/>
  <c r="BK415" i="2"/>
  <c r="N415" i="2"/>
  <c r="BI414" i="2"/>
  <c r="BH414" i="2"/>
  <c r="BG414" i="2"/>
  <c r="BF414" i="2"/>
  <c r="BE414" i="2"/>
  <c r="AA414" i="2"/>
  <c r="Y414" i="2"/>
  <c r="W414" i="2"/>
  <c r="BK414" i="2"/>
  <c r="N414" i="2"/>
  <c r="BI413" i="2"/>
  <c r="BH413" i="2"/>
  <c r="BG413" i="2"/>
  <c r="BE413" i="2"/>
  <c r="AA413" i="2"/>
  <c r="Y413" i="2"/>
  <c r="W413" i="2"/>
  <c r="BK413" i="2"/>
  <c r="N413" i="2"/>
  <c r="BF413" i="2" s="1"/>
  <c r="BI412" i="2"/>
  <c r="BH412" i="2"/>
  <c r="BG412" i="2"/>
  <c r="BF412" i="2"/>
  <c r="BE412" i="2"/>
  <c r="AA412" i="2"/>
  <c r="Y412" i="2"/>
  <c r="W412" i="2"/>
  <c r="BK412" i="2"/>
  <c r="N412" i="2"/>
  <c r="BI411" i="2"/>
  <c r="BH411" i="2"/>
  <c r="BG411" i="2"/>
  <c r="BF411" i="2"/>
  <c r="BE411" i="2"/>
  <c r="AA411" i="2"/>
  <c r="Y411" i="2"/>
  <c r="W411" i="2"/>
  <c r="BK411" i="2"/>
  <c r="N411" i="2"/>
  <c r="BI410" i="2"/>
  <c r="BH410" i="2"/>
  <c r="BG410" i="2"/>
  <c r="BF410" i="2"/>
  <c r="BE410" i="2"/>
  <c r="AA410" i="2"/>
  <c r="Y410" i="2"/>
  <c r="W410" i="2"/>
  <c r="BK410" i="2"/>
  <c r="N410" i="2"/>
  <c r="BI409" i="2"/>
  <c r="BH409" i="2"/>
  <c r="BG409" i="2"/>
  <c r="BE409" i="2"/>
  <c r="AA409" i="2"/>
  <c r="Y409" i="2"/>
  <c r="W409" i="2"/>
  <c r="BK409" i="2"/>
  <c r="N409" i="2"/>
  <c r="BF409" i="2" s="1"/>
  <c r="BI408" i="2"/>
  <c r="BH408" i="2"/>
  <c r="BG408" i="2"/>
  <c r="BF408" i="2"/>
  <c r="BE408" i="2"/>
  <c r="AA408" i="2"/>
  <c r="Y408" i="2"/>
  <c r="W408" i="2"/>
  <c r="BK408" i="2"/>
  <c r="N408" i="2"/>
  <c r="BI407" i="2"/>
  <c r="BH407" i="2"/>
  <c r="BG407" i="2"/>
  <c r="BF407" i="2"/>
  <c r="BE407" i="2"/>
  <c r="AA407" i="2"/>
  <c r="Y407" i="2"/>
  <c r="W407" i="2"/>
  <c r="BK407" i="2"/>
  <c r="N407" i="2"/>
  <c r="BI406" i="2"/>
  <c r="BH406" i="2"/>
  <c r="BG406" i="2"/>
  <c r="BF406" i="2"/>
  <c r="BE406" i="2"/>
  <c r="AA406" i="2"/>
  <c r="Y406" i="2"/>
  <c r="W406" i="2"/>
  <c r="BK406" i="2"/>
  <c r="N406" i="2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F404" i="2"/>
  <c r="BE404" i="2"/>
  <c r="AA404" i="2"/>
  <c r="Y404" i="2"/>
  <c r="W404" i="2"/>
  <c r="BK404" i="2"/>
  <c r="N404" i="2"/>
  <c r="BI403" i="2"/>
  <c r="BH403" i="2"/>
  <c r="BG403" i="2"/>
  <c r="BF403" i="2"/>
  <c r="BE403" i="2"/>
  <c r="AA403" i="2"/>
  <c r="Y403" i="2"/>
  <c r="W403" i="2"/>
  <c r="BK403" i="2"/>
  <c r="N403" i="2"/>
  <c r="BI402" i="2"/>
  <c r="BH402" i="2"/>
  <c r="BG402" i="2"/>
  <c r="BF402" i="2"/>
  <c r="BE402" i="2"/>
  <c r="AA402" i="2"/>
  <c r="Y402" i="2"/>
  <c r="W402" i="2"/>
  <c r="BK402" i="2"/>
  <c r="N402" i="2"/>
  <c r="BI401" i="2"/>
  <c r="BH401" i="2"/>
  <c r="BG401" i="2"/>
  <c r="BE401" i="2"/>
  <c r="AA401" i="2"/>
  <c r="Y401" i="2"/>
  <c r="W401" i="2"/>
  <c r="BK401" i="2"/>
  <c r="N401" i="2"/>
  <c r="BF401" i="2" s="1"/>
  <c r="BI400" i="2"/>
  <c r="BH400" i="2"/>
  <c r="BG400" i="2"/>
  <c r="BF400" i="2"/>
  <c r="BE400" i="2"/>
  <c r="AA400" i="2"/>
  <c r="Y400" i="2"/>
  <c r="W400" i="2"/>
  <c r="BK400" i="2"/>
  <c r="N400" i="2"/>
  <c r="BI399" i="2"/>
  <c r="BH399" i="2"/>
  <c r="BG399" i="2"/>
  <c r="BF399" i="2"/>
  <c r="BE399" i="2"/>
  <c r="AA399" i="2"/>
  <c r="Y399" i="2"/>
  <c r="W399" i="2"/>
  <c r="BK399" i="2"/>
  <c r="N399" i="2"/>
  <c r="BI398" i="2"/>
  <c r="BH398" i="2"/>
  <c r="BG398" i="2"/>
  <c r="BF398" i="2"/>
  <c r="BE398" i="2"/>
  <c r="AA398" i="2"/>
  <c r="Y398" i="2"/>
  <c r="W398" i="2"/>
  <c r="BK398" i="2"/>
  <c r="N398" i="2"/>
  <c r="BI397" i="2"/>
  <c r="BH397" i="2"/>
  <c r="BG397" i="2"/>
  <c r="BE397" i="2"/>
  <c r="AA397" i="2"/>
  <c r="Y397" i="2"/>
  <c r="Y396" i="2" s="1"/>
  <c r="W397" i="2"/>
  <c r="BK397" i="2"/>
  <c r="BK396" i="2" s="1"/>
  <c r="N396" i="2" s="1"/>
  <c r="N104" i="2" s="1"/>
  <c r="N397" i="2"/>
  <c r="BF397" i="2" s="1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F382" i="2"/>
  <c r="BE382" i="2"/>
  <c r="AA382" i="2"/>
  <c r="Y382" i="2"/>
  <c r="W382" i="2"/>
  <c r="BK382" i="2"/>
  <c r="N382" i="2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W376" i="2"/>
  <c r="BK376" i="2"/>
  <c r="N376" i="2"/>
  <c r="BF376" i="2" s="1"/>
  <c r="BI375" i="2"/>
  <c r="BH375" i="2"/>
  <c r="BG375" i="2"/>
  <c r="BE375" i="2"/>
  <c r="AA375" i="2"/>
  <c r="Y375" i="2"/>
  <c r="W375" i="2"/>
  <c r="BK375" i="2"/>
  <c r="N375" i="2"/>
  <c r="BF375" i="2" s="1"/>
  <c r="BI374" i="2"/>
  <c r="BH374" i="2"/>
  <c r="BG374" i="2"/>
  <c r="BE374" i="2"/>
  <c r="AA374" i="2"/>
  <c r="Y374" i="2"/>
  <c r="W374" i="2"/>
  <c r="BK374" i="2"/>
  <c r="N374" i="2"/>
  <c r="BF374" i="2" s="1"/>
  <c r="BI373" i="2"/>
  <c r="BH373" i="2"/>
  <c r="BG373" i="2"/>
  <c r="BE373" i="2"/>
  <c r="AA373" i="2"/>
  <c r="Y373" i="2"/>
  <c r="W373" i="2"/>
  <c r="BK373" i="2"/>
  <c r="N373" i="2"/>
  <c r="BF373" i="2" s="1"/>
  <c r="BI372" i="2"/>
  <c r="BH372" i="2"/>
  <c r="BG372" i="2"/>
  <c r="BE372" i="2"/>
  <c r="AA372" i="2"/>
  <c r="Y372" i="2"/>
  <c r="W372" i="2"/>
  <c r="BK372" i="2"/>
  <c r="N372" i="2"/>
  <c r="BF372" i="2" s="1"/>
  <c r="BI371" i="2"/>
  <c r="BH371" i="2"/>
  <c r="BG371" i="2"/>
  <c r="BE371" i="2"/>
  <c r="AA371" i="2"/>
  <c r="Y371" i="2"/>
  <c r="W371" i="2"/>
  <c r="BK371" i="2"/>
  <c r="N371" i="2"/>
  <c r="BF371" i="2" s="1"/>
  <c r="BI370" i="2"/>
  <c r="BH370" i="2"/>
  <c r="BG370" i="2"/>
  <c r="BE370" i="2"/>
  <c r="AA370" i="2"/>
  <c r="Y370" i="2"/>
  <c r="W370" i="2"/>
  <c r="BK370" i="2"/>
  <c r="N370" i="2"/>
  <c r="BF370" i="2" s="1"/>
  <c r="BI369" i="2"/>
  <c r="BH369" i="2"/>
  <c r="BG369" i="2"/>
  <c r="BE369" i="2"/>
  <c r="AA369" i="2"/>
  <c r="Y369" i="2"/>
  <c r="W369" i="2"/>
  <c r="BK369" i="2"/>
  <c r="N369" i="2"/>
  <c r="BF369" i="2" s="1"/>
  <c r="BI368" i="2"/>
  <c r="BH368" i="2"/>
  <c r="BG368" i="2"/>
  <c r="BE368" i="2"/>
  <c r="AA368" i="2"/>
  <c r="Y368" i="2"/>
  <c r="W368" i="2"/>
  <c r="BK368" i="2"/>
  <c r="N368" i="2"/>
  <c r="BF368" i="2" s="1"/>
  <c r="BI367" i="2"/>
  <c r="BH367" i="2"/>
  <c r="BG367" i="2"/>
  <c r="BE367" i="2"/>
  <c r="AA367" i="2"/>
  <c r="Y367" i="2"/>
  <c r="W367" i="2"/>
  <c r="BK367" i="2"/>
  <c r="N367" i="2"/>
  <c r="BF367" i="2" s="1"/>
  <c r="BI366" i="2"/>
  <c r="BH366" i="2"/>
  <c r="BG366" i="2"/>
  <c r="BE366" i="2"/>
  <c r="AA366" i="2"/>
  <c r="Y366" i="2"/>
  <c r="W366" i="2"/>
  <c r="BK366" i="2"/>
  <c r="N366" i="2"/>
  <c r="BF366" i="2" s="1"/>
  <c r="BI364" i="2"/>
  <c r="BH364" i="2"/>
  <c r="BG364" i="2"/>
  <c r="BE364" i="2"/>
  <c r="AA364" i="2"/>
  <c r="Y364" i="2"/>
  <c r="W364" i="2"/>
  <c r="BK364" i="2"/>
  <c r="N364" i="2"/>
  <c r="BF364" i="2" s="1"/>
  <c r="BI363" i="2"/>
  <c r="BH363" i="2"/>
  <c r="BG363" i="2"/>
  <c r="BE363" i="2"/>
  <c r="AA363" i="2"/>
  <c r="AA362" i="2" s="1"/>
  <c r="Y363" i="2"/>
  <c r="W363" i="2"/>
  <c r="W362" i="2" s="1"/>
  <c r="BK363" i="2"/>
  <c r="BK362" i="2" s="1"/>
  <c r="N362" i="2" s="1"/>
  <c r="N103" i="2" s="1"/>
  <c r="N363" i="2"/>
  <c r="BF363" i="2" s="1"/>
  <c r="BI361" i="2"/>
  <c r="BH361" i="2"/>
  <c r="BG361" i="2"/>
  <c r="BF361" i="2"/>
  <c r="BE361" i="2"/>
  <c r="AA361" i="2"/>
  <c r="Y361" i="2"/>
  <c r="W361" i="2"/>
  <c r="BK361" i="2"/>
  <c r="N361" i="2"/>
  <c r="BI359" i="2"/>
  <c r="BH359" i="2"/>
  <c r="BG359" i="2"/>
  <c r="BF359" i="2"/>
  <c r="BE359" i="2"/>
  <c r="AA359" i="2"/>
  <c r="Y359" i="2"/>
  <c r="W359" i="2"/>
  <c r="BK359" i="2"/>
  <c r="N359" i="2"/>
  <c r="BI357" i="2"/>
  <c r="BH357" i="2"/>
  <c r="BG357" i="2"/>
  <c r="BE357" i="2"/>
  <c r="AA357" i="2"/>
  <c r="Y357" i="2"/>
  <c r="W357" i="2"/>
  <c r="BK357" i="2"/>
  <c r="N357" i="2"/>
  <c r="BF357" i="2" s="1"/>
  <c r="BI355" i="2"/>
  <c r="BH355" i="2"/>
  <c r="BG355" i="2"/>
  <c r="BF355" i="2"/>
  <c r="BE355" i="2"/>
  <c r="AA355" i="2"/>
  <c r="Y355" i="2"/>
  <c r="W355" i="2"/>
  <c r="BK355" i="2"/>
  <c r="N355" i="2"/>
  <c r="BI352" i="2"/>
  <c r="BH352" i="2"/>
  <c r="BG352" i="2"/>
  <c r="BF352" i="2"/>
  <c r="BE352" i="2"/>
  <c r="AA352" i="2"/>
  <c r="Y352" i="2"/>
  <c r="W352" i="2"/>
  <c r="BK352" i="2"/>
  <c r="N352" i="2"/>
  <c r="BI351" i="2"/>
  <c r="BH351" i="2"/>
  <c r="BG351" i="2"/>
  <c r="BF351" i="2"/>
  <c r="BE351" i="2"/>
  <c r="AA351" i="2"/>
  <c r="Y351" i="2"/>
  <c r="W351" i="2"/>
  <c r="BK351" i="2"/>
  <c r="N351" i="2"/>
  <c r="BI350" i="2"/>
  <c r="BH350" i="2"/>
  <c r="BG350" i="2"/>
  <c r="BE350" i="2"/>
  <c r="AA350" i="2"/>
  <c r="Y350" i="2"/>
  <c r="W350" i="2"/>
  <c r="BK350" i="2"/>
  <c r="N350" i="2"/>
  <c r="BF350" i="2" s="1"/>
  <c r="BI349" i="2"/>
  <c r="BH349" i="2"/>
  <c r="BG349" i="2"/>
  <c r="BF349" i="2"/>
  <c r="BE349" i="2"/>
  <c r="AA349" i="2"/>
  <c r="Y349" i="2"/>
  <c r="W349" i="2"/>
  <c r="BK349" i="2"/>
  <c r="N349" i="2"/>
  <c r="BI346" i="2"/>
  <c r="BH346" i="2"/>
  <c r="BG346" i="2"/>
  <c r="BF346" i="2"/>
  <c r="BE346" i="2"/>
  <c r="AA346" i="2"/>
  <c r="Y346" i="2"/>
  <c r="W346" i="2"/>
  <c r="BK346" i="2"/>
  <c r="N346" i="2"/>
  <c r="BI345" i="2"/>
  <c r="BH345" i="2"/>
  <c r="BG345" i="2"/>
  <c r="BF345" i="2"/>
  <c r="BE345" i="2"/>
  <c r="AA345" i="2"/>
  <c r="Y345" i="2"/>
  <c r="W345" i="2"/>
  <c r="BK345" i="2"/>
  <c r="N345" i="2"/>
  <c r="BI342" i="2"/>
  <c r="BH342" i="2"/>
  <c r="BG342" i="2"/>
  <c r="BE342" i="2"/>
  <c r="AA342" i="2"/>
  <c r="Y342" i="2"/>
  <c r="W342" i="2"/>
  <c r="BK342" i="2"/>
  <c r="N342" i="2"/>
  <c r="BF342" i="2" s="1"/>
  <c r="BI341" i="2"/>
  <c r="BH341" i="2"/>
  <c r="BG341" i="2"/>
  <c r="BF341" i="2"/>
  <c r="BE341" i="2"/>
  <c r="AA341" i="2"/>
  <c r="Y341" i="2"/>
  <c r="W341" i="2"/>
  <c r="BK341" i="2"/>
  <c r="N341" i="2"/>
  <c r="BI339" i="2"/>
  <c r="BH339" i="2"/>
  <c r="BG339" i="2"/>
  <c r="BF339" i="2"/>
  <c r="BE339" i="2"/>
  <c r="AA339" i="2"/>
  <c r="Y339" i="2"/>
  <c r="W339" i="2"/>
  <c r="BK339" i="2"/>
  <c r="N339" i="2"/>
  <c r="BI338" i="2"/>
  <c r="BH338" i="2"/>
  <c r="BG338" i="2"/>
  <c r="BF338" i="2"/>
  <c r="BE338" i="2"/>
  <c r="AA338" i="2"/>
  <c r="Y338" i="2"/>
  <c r="W338" i="2"/>
  <c r="BK338" i="2"/>
  <c r="N338" i="2"/>
  <c r="BI332" i="2"/>
  <c r="BH332" i="2"/>
  <c r="BG332" i="2"/>
  <c r="BE332" i="2"/>
  <c r="AA332" i="2"/>
  <c r="Y332" i="2"/>
  <c r="Y331" i="2" s="1"/>
  <c r="W332" i="2"/>
  <c r="BK332" i="2"/>
  <c r="BK331" i="2" s="1"/>
  <c r="N331" i="2" s="1"/>
  <c r="N102" i="2" s="1"/>
  <c r="N332" i="2"/>
  <c r="BF332" i="2" s="1"/>
  <c r="BI330" i="2"/>
  <c r="BH330" i="2"/>
  <c r="BG330" i="2"/>
  <c r="BF330" i="2"/>
  <c r="BE330" i="2"/>
  <c r="AA330" i="2"/>
  <c r="Y330" i="2"/>
  <c r="W330" i="2"/>
  <c r="BK330" i="2"/>
  <c r="N330" i="2"/>
  <c r="BI328" i="2"/>
  <c r="BH328" i="2"/>
  <c r="BG328" i="2"/>
  <c r="BE328" i="2"/>
  <c r="AA328" i="2"/>
  <c r="Y328" i="2"/>
  <c r="W328" i="2"/>
  <c r="BK328" i="2"/>
  <c r="N328" i="2"/>
  <c r="BF328" i="2" s="1"/>
  <c r="BI326" i="2"/>
  <c r="BH326" i="2"/>
  <c r="BG326" i="2"/>
  <c r="BE326" i="2"/>
  <c r="AA326" i="2"/>
  <c r="Y326" i="2"/>
  <c r="W326" i="2"/>
  <c r="BK326" i="2"/>
  <c r="N326" i="2"/>
  <c r="BF326" i="2" s="1"/>
  <c r="BI324" i="2"/>
  <c r="BH324" i="2"/>
  <c r="BG324" i="2"/>
  <c r="BE324" i="2"/>
  <c r="AA324" i="2"/>
  <c r="Y324" i="2"/>
  <c r="W324" i="2"/>
  <c r="BK324" i="2"/>
  <c r="N324" i="2"/>
  <c r="BF324" i="2" s="1"/>
  <c r="BI323" i="2"/>
  <c r="BH323" i="2"/>
  <c r="BG323" i="2"/>
  <c r="BE323" i="2"/>
  <c r="AA323" i="2"/>
  <c r="Y323" i="2"/>
  <c r="W323" i="2"/>
  <c r="BK323" i="2"/>
  <c r="N323" i="2"/>
  <c r="BF323" i="2" s="1"/>
  <c r="BI322" i="2"/>
  <c r="BH322" i="2"/>
  <c r="BG322" i="2"/>
  <c r="BE322" i="2"/>
  <c r="AA322" i="2"/>
  <c r="Y322" i="2"/>
  <c r="W322" i="2"/>
  <c r="BK322" i="2"/>
  <c r="N322" i="2"/>
  <c r="BF322" i="2" s="1"/>
  <c r="BI321" i="2"/>
  <c r="BH321" i="2"/>
  <c r="BG321" i="2"/>
  <c r="BE321" i="2"/>
  <c r="AA321" i="2"/>
  <c r="Y321" i="2"/>
  <c r="W321" i="2"/>
  <c r="BK321" i="2"/>
  <c r="N321" i="2"/>
  <c r="BF321" i="2" s="1"/>
  <c r="BI320" i="2"/>
  <c r="BH320" i="2"/>
  <c r="BG320" i="2"/>
  <c r="BE320" i="2"/>
  <c r="AA320" i="2"/>
  <c r="Y320" i="2"/>
  <c r="W320" i="2"/>
  <c r="BK320" i="2"/>
  <c r="N320" i="2"/>
  <c r="BF320" i="2" s="1"/>
  <c r="BI319" i="2"/>
  <c r="BH319" i="2"/>
  <c r="BG319" i="2"/>
  <c r="BE319" i="2"/>
  <c r="AA319" i="2"/>
  <c r="Y319" i="2"/>
  <c r="W319" i="2"/>
  <c r="BK319" i="2"/>
  <c r="N319" i="2"/>
  <c r="BF319" i="2" s="1"/>
  <c r="BI317" i="2"/>
  <c r="BH317" i="2"/>
  <c r="BG317" i="2"/>
  <c r="BE317" i="2"/>
  <c r="AA317" i="2"/>
  <c r="Y317" i="2"/>
  <c r="W317" i="2"/>
  <c r="BK317" i="2"/>
  <c r="N317" i="2"/>
  <c r="BF317" i="2" s="1"/>
  <c r="BI316" i="2"/>
  <c r="BH316" i="2"/>
  <c r="BG316" i="2"/>
  <c r="BE316" i="2"/>
  <c r="AA316" i="2"/>
  <c r="Y316" i="2"/>
  <c r="W316" i="2"/>
  <c r="BK316" i="2"/>
  <c r="N316" i="2"/>
  <c r="BF316" i="2" s="1"/>
  <c r="BI315" i="2"/>
  <c r="BH315" i="2"/>
  <c r="BG315" i="2"/>
  <c r="BE315" i="2"/>
  <c r="AA315" i="2"/>
  <c r="Y315" i="2"/>
  <c r="W315" i="2"/>
  <c r="BK315" i="2"/>
  <c r="N315" i="2"/>
  <c r="BF315" i="2" s="1"/>
  <c r="BI314" i="2"/>
  <c r="BH314" i="2"/>
  <c r="BG314" i="2"/>
  <c r="BE314" i="2"/>
  <c r="AA314" i="2"/>
  <c r="Y314" i="2"/>
  <c r="W314" i="2"/>
  <c r="BK314" i="2"/>
  <c r="N314" i="2"/>
  <c r="BF314" i="2" s="1"/>
  <c r="BI313" i="2"/>
  <c r="BH313" i="2"/>
  <c r="BG313" i="2"/>
  <c r="BE313" i="2"/>
  <c r="AA313" i="2"/>
  <c r="AA312" i="2" s="1"/>
  <c r="Y313" i="2"/>
  <c r="W313" i="2"/>
  <c r="W312" i="2" s="1"/>
  <c r="BK313" i="2"/>
  <c r="N313" i="2"/>
  <c r="BF313" i="2" s="1"/>
  <c r="BI311" i="2"/>
  <c r="BH311" i="2"/>
  <c r="BG311" i="2"/>
  <c r="BE311" i="2"/>
  <c r="AA311" i="2"/>
  <c r="Y311" i="2"/>
  <c r="W311" i="2"/>
  <c r="BK311" i="2"/>
  <c r="N311" i="2"/>
  <c r="BF311" i="2" s="1"/>
  <c r="BI310" i="2"/>
  <c r="BH310" i="2"/>
  <c r="BG310" i="2"/>
  <c r="BF310" i="2"/>
  <c r="BE310" i="2"/>
  <c r="AA310" i="2"/>
  <c r="Y310" i="2"/>
  <c r="W310" i="2"/>
  <c r="BK310" i="2"/>
  <c r="N310" i="2"/>
  <c r="BI309" i="2"/>
  <c r="BH309" i="2"/>
  <c r="BG309" i="2"/>
  <c r="BF309" i="2"/>
  <c r="BE309" i="2"/>
  <c r="AA309" i="2"/>
  <c r="Y309" i="2"/>
  <c r="W309" i="2"/>
  <c r="BK309" i="2"/>
  <c r="N309" i="2"/>
  <c r="BI308" i="2"/>
  <c r="BH308" i="2"/>
  <c r="BG308" i="2"/>
  <c r="BF308" i="2"/>
  <c r="BE308" i="2"/>
  <c r="AA308" i="2"/>
  <c r="Y308" i="2"/>
  <c r="W308" i="2"/>
  <c r="BK308" i="2"/>
  <c r="N308" i="2"/>
  <c r="BI307" i="2"/>
  <c r="BH307" i="2"/>
  <c r="BG307" i="2"/>
  <c r="BE307" i="2"/>
  <c r="AA307" i="2"/>
  <c r="Y307" i="2"/>
  <c r="W307" i="2"/>
  <c r="BK307" i="2"/>
  <c r="N307" i="2"/>
  <c r="BF307" i="2" s="1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F305" i="2"/>
  <c r="BE305" i="2"/>
  <c r="AA305" i="2"/>
  <c r="Y305" i="2"/>
  <c r="W305" i="2"/>
  <c r="BK305" i="2"/>
  <c r="N305" i="2"/>
  <c r="BI304" i="2"/>
  <c r="BH304" i="2"/>
  <c r="BG304" i="2"/>
  <c r="BF304" i="2"/>
  <c r="BE304" i="2"/>
  <c r="AA304" i="2"/>
  <c r="Y304" i="2"/>
  <c r="W304" i="2"/>
  <c r="BK304" i="2"/>
  <c r="N304" i="2"/>
  <c r="BI301" i="2"/>
  <c r="BH301" i="2"/>
  <c r="BG301" i="2"/>
  <c r="BE301" i="2"/>
  <c r="AA301" i="2"/>
  <c r="Y301" i="2"/>
  <c r="W301" i="2"/>
  <c r="BK301" i="2"/>
  <c r="N301" i="2"/>
  <c r="BF301" i="2" s="1"/>
  <c r="BI300" i="2"/>
  <c r="BH300" i="2"/>
  <c r="BG300" i="2"/>
  <c r="BE300" i="2"/>
  <c r="AA300" i="2"/>
  <c r="Y300" i="2"/>
  <c r="W300" i="2"/>
  <c r="BK300" i="2"/>
  <c r="N300" i="2"/>
  <c r="BF300" i="2" s="1"/>
  <c r="BI298" i="2"/>
  <c r="BH298" i="2"/>
  <c r="BG298" i="2"/>
  <c r="BF298" i="2"/>
  <c r="BE298" i="2"/>
  <c r="AA298" i="2"/>
  <c r="Y298" i="2"/>
  <c r="W298" i="2"/>
  <c r="BK298" i="2"/>
  <c r="N298" i="2"/>
  <c r="BI297" i="2"/>
  <c r="BH297" i="2"/>
  <c r="BG297" i="2"/>
  <c r="BF297" i="2"/>
  <c r="BE297" i="2"/>
  <c r="AA297" i="2"/>
  <c r="Y297" i="2"/>
  <c r="W297" i="2"/>
  <c r="BK297" i="2"/>
  <c r="N297" i="2"/>
  <c r="BI295" i="2"/>
  <c r="BH295" i="2"/>
  <c r="BG295" i="2"/>
  <c r="BE295" i="2"/>
  <c r="AA295" i="2"/>
  <c r="Y295" i="2"/>
  <c r="W295" i="2"/>
  <c r="BK295" i="2"/>
  <c r="N295" i="2"/>
  <c r="BF295" i="2" s="1"/>
  <c r="BI294" i="2"/>
  <c r="BH294" i="2"/>
  <c r="BG294" i="2"/>
  <c r="BE294" i="2"/>
  <c r="AA294" i="2"/>
  <c r="Y294" i="2"/>
  <c r="W294" i="2"/>
  <c r="BK294" i="2"/>
  <c r="N294" i="2"/>
  <c r="BF294" i="2" s="1"/>
  <c r="BI293" i="2"/>
  <c r="BH293" i="2"/>
  <c r="BG293" i="2"/>
  <c r="BF293" i="2"/>
  <c r="BE293" i="2"/>
  <c r="AA293" i="2"/>
  <c r="Y293" i="2"/>
  <c r="W293" i="2"/>
  <c r="BK293" i="2"/>
  <c r="N293" i="2"/>
  <c r="BI292" i="2"/>
  <c r="BH292" i="2"/>
  <c r="BG292" i="2"/>
  <c r="BF292" i="2"/>
  <c r="BE292" i="2"/>
  <c r="AA292" i="2"/>
  <c r="Y292" i="2"/>
  <c r="W292" i="2"/>
  <c r="BK292" i="2"/>
  <c r="N292" i="2"/>
  <c r="BI291" i="2"/>
  <c r="BH291" i="2"/>
  <c r="BG291" i="2"/>
  <c r="BE291" i="2"/>
  <c r="AA291" i="2"/>
  <c r="Y291" i="2"/>
  <c r="Y290" i="2" s="1"/>
  <c r="W291" i="2"/>
  <c r="BK291" i="2"/>
  <c r="BK290" i="2" s="1"/>
  <c r="N291" i="2"/>
  <c r="BF291" i="2" s="1"/>
  <c r="BI288" i="2"/>
  <c r="BH288" i="2"/>
  <c r="BG288" i="2"/>
  <c r="BF288" i="2"/>
  <c r="BE288" i="2"/>
  <c r="AA288" i="2"/>
  <c r="AA287" i="2" s="1"/>
  <c r="Y288" i="2"/>
  <c r="Y287" i="2" s="1"/>
  <c r="W288" i="2"/>
  <c r="W287" i="2" s="1"/>
  <c r="BK288" i="2"/>
  <c r="BK287" i="2" s="1"/>
  <c r="N287" i="2" s="1"/>
  <c r="N288" i="2"/>
  <c r="N98" i="2"/>
  <c r="BI286" i="2"/>
  <c r="BH286" i="2"/>
  <c r="BG286" i="2"/>
  <c r="BE286" i="2"/>
  <c r="AA286" i="2"/>
  <c r="Y286" i="2"/>
  <c r="W286" i="2"/>
  <c r="BK286" i="2"/>
  <c r="N286" i="2"/>
  <c r="BF286" i="2" s="1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 s="1"/>
  <c r="BI282" i="2"/>
  <c r="BH282" i="2"/>
  <c r="BG282" i="2"/>
  <c r="BE282" i="2"/>
  <c r="AA282" i="2"/>
  <c r="Y282" i="2"/>
  <c r="W282" i="2"/>
  <c r="BK282" i="2"/>
  <c r="N282" i="2"/>
  <c r="BF282" i="2" s="1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 s="1"/>
  <c r="BI271" i="2"/>
  <c r="BH271" i="2"/>
  <c r="BG271" i="2"/>
  <c r="BE271" i="2"/>
  <c r="AA271" i="2"/>
  <c r="Y271" i="2"/>
  <c r="W271" i="2"/>
  <c r="BK271" i="2"/>
  <c r="N271" i="2"/>
  <c r="BF271" i="2" s="1"/>
  <c r="BI270" i="2"/>
  <c r="BH270" i="2"/>
  <c r="BG270" i="2"/>
  <c r="BE270" i="2"/>
  <c r="AA270" i="2"/>
  <c r="Y270" i="2"/>
  <c r="W270" i="2"/>
  <c r="BK270" i="2"/>
  <c r="N270" i="2"/>
  <c r="BF270" i="2" s="1"/>
  <c r="BI269" i="2"/>
  <c r="BH269" i="2"/>
  <c r="BG269" i="2"/>
  <c r="BE269" i="2"/>
  <c r="AA269" i="2"/>
  <c r="Y269" i="2"/>
  <c r="W269" i="2"/>
  <c r="BK269" i="2"/>
  <c r="N269" i="2"/>
  <c r="BF269" i="2" s="1"/>
  <c r="BI268" i="2"/>
  <c r="BH268" i="2"/>
  <c r="BG268" i="2"/>
  <c r="BE268" i="2"/>
  <c r="AA268" i="2"/>
  <c r="Y268" i="2"/>
  <c r="W268" i="2"/>
  <c r="BK268" i="2"/>
  <c r="N268" i="2"/>
  <c r="BF268" i="2" s="1"/>
  <c r="BI267" i="2"/>
  <c r="BH267" i="2"/>
  <c r="BG267" i="2"/>
  <c r="BE267" i="2"/>
  <c r="AA267" i="2"/>
  <c r="AA266" i="2" s="1"/>
  <c r="Y267" i="2"/>
  <c r="W267" i="2"/>
  <c r="W266" i="2" s="1"/>
  <c r="BK267" i="2"/>
  <c r="BK266" i="2" s="1"/>
  <c r="N266" i="2" s="1"/>
  <c r="N97" i="2" s="1"/>
  <c r="N267" i="2"/>
  <c r="BF267" i="2" s="1"/>
  <c r="BI265" i="2"/>
  <c r="BH265" i="2"/>
  <c r="BG265" i="2"/>
  <c r="BF265" i="2"/>
  <c r="BE265" i="2"/>
  <c r="AA265" i="2"/>
  <c r="Y265" i="2"/>
  <c r="W265" i="2"/>
  <c r="BK265" i="2"/>
  <c r="N265" i="2"/>
  <c r="BI264" i="2"/>
  <c r="BH264" i="2"/>
  <c r="BG264" i="2"/>
  <c r="BF264" i="2"/>
  <c r="BE264" i="2"/>
  <c r="AA264" i="2"/>
  <c r="Y264" i="2"/>
  <c r="W264" i="2"/>
  <c r="BK264" i="2"/>
  <c r="N264" i="2"/>
  <c r="BI263" i="2"/>
  <c r="BH263" i="2"/>
  <c r="BG263" i="2"/>
  <c r="BE263" i="2"/>
  <c r="AA263" i="2"/>
  <c r="Y263" i="2"/>
  <c r="Y262" i="2" s="1"/>
  <c r="W263" i="2"/>
  <c r="W262" i="2" s="1"/>
  <c r="BK263" i="2"/>
  <c r="BK262" i="2" s="1"/>
  <c r="N262" i="2" s="1"/>
  <c r="N96" i="2" s="1"/>
  <c r="N263" i="2"/>
  <c r="BF263" i="2" s="1"/>
  <c r="BI261" i="2"/>
  <c r="BH261" i="2"/>
  <c r="BG261" i="2"/>
  <c r="BF261" i="2"/>
  <c r="BE261" i="2"/>
  <c r="AA261" i="2"/>
  <c r="Y261" i="2"/>
  <c r="W261" i="2"/>
  <c r="BK261" i="2"/>
  <c r="N261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F258" i="2"/>
  <c r="BE258" i="2"/>
  <c r="AA258" i="2"/>
  <c r="Y258" i="2"/>
  <c r="W258" i="2"/>
  <c r="BK258" i="2"/>
  <c r="N258" i="2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 s="1"/>
  <c r="BI254" i="2"/>
  <c r="BH254" i="2"/>
  <c r="BG254" i="2"/>
  <c r="BE254" i="2"/>
  <c r="AA254" i="2"/>
  <c r="Y254" i="2"/>
  <c r="W254" i="2"/>
  <c r="BK254" i="2"/>
  <c r="N254" i="2"/>
  <c r="BF254" i="2" s="1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BK250" i="2"/>
  <c r="N250" i="2"/>
  <c r="BF250" i="2" s="1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 s="1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AA239" i="2" s="1"/>
  <c r="Y240" i="2"/>
  <c r="W240" i="2"/>
  <c r="W239" i="2" s="1"/>
  <c r="BK240" i="2"/>
  <c r="N240" i="2"/>
  <c r="BF240" i="2" s="1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F237" i="2"/>
  <c r="BE237" i="2"/>
  <c r="AA237" i="2"/>
  <c r="AA236" i="2" s="1"/>
  <c r="Y237" i="2"/>
  <c r="Y236" i="2" s="1"/>
  <c r="W237" i="2"/>
  <c r="BK237" i="2"/>
  <c r="BK236" i="2" s="1"/>
  <c r="N236" i="2" s="1"/>
  <c r="N94" i="2" s="1"/>
  <c r="N237" i="2"/>
  <c r="BI224" i="2"/>
  <c r="BH224" i="2"/>
  <c r="BG224" i="2"/>
  <c r="BE224" i="2"/>
  <c r="AA224" i="2"/>
  <c r="Y224" i="2"/>
  <c r="W224" i="2"/>
  <c r="BK224" i="2"/>
  <c r="N224" i="2"/>
  <c r="BF224" i="2" s="1"/>
  <c r="BI223" i="2"/>
  <c r="BH223" i="2"/>
  <c r="BG223" i="2"/>
  <c r="BF223" i="2"/>
  <c r="BE223" i="2"/>
  <c r="AA223" i="2"/>
  <c r="Y223" i="2"/>
  <c r="W223" i="2"/>
  <c r="BK223" i="2"/>
  <c r="N223" i="2"/>
  <c r="BI221" i="2"/>
  <c r="BH221" i="2"/>
  <c r="BG221" i="2"/>
  <c r="BE221" i="2"/>
  <c r="AA221" i="2"/>
  <c r="Y221" i="2"/>
  <c r="W221" i="2"/>
  <c r="BK221" i="2"/>
  <c r="N221" i="2"/>
  <c r="BF221" i="2" s="1"/>
  <c r="BI218" i="2"/>
  <c r="BH218" i="2"/>
  <c r="BG218" i="2"/>
  <c r="BE218" i="2"/>
  <c r="AA218" i="2"/>
  <c r="Y218" i="2"/>
  <c r="W218" i="2"/>
  <c r="BK218" i="2"/>
  <c r="N218" i="2"/>
  <c r="BF218" i="2" s="1"/>
  <c r="BI215" i="2"/>
  <c r="BH215" i="2"/>
  <c r="BG215" i="2"/>
  <c r="BE215" i="2"/>
  <c r="AA215" i="2"/>
  <c r="Y215" i="2"/>
  <c r="W215" i="2"/>
  <c r="BK215" i="2"/>
  <c r="N215" i="2"/>
  <c r="BF215" i="2" s="1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 s="1"/>
  <c r="BI208" i="2"/>
  <c r="BH208" i="2"/>
  <c r="BG208" i="2"/>
  <c r="BE208" i="2"/>
  <c r="AA208" i="2"/>
  <c r="AA207" i="2" s="1"/>
  <c r="Y208" i="2"/>
  <c r="W208" i="2"/>
  <c r="W207" i="2" s="1"/>
  <c r="BK208" i="2"/>
  <c r="BK207" i="2" s="1"/>
  <c r="N207" i="2" s="1"/>
  <c r="N93" i="2" s="1"/>
  <c r="N208" i="2"/>
  <c r="BF208" i="2" s="1"/>
  <c r="BI203" i="2"/>
  <c r="BH203" i="2"/>
  <c r="BG203" i="2"/>
  <c r="BF203" i="2"/>
  <c r="BE203" i="2"/>
  <c r="AA203" i="2"/>
  <c r="Y203" i="2"/>
  <c r="W203" i="2"/>
  <c r="BK203" i="2"/>
  <c r="N203" i="2"/>
  <c r="BI202" i="2"/>
  <c r="BH202" i="2"/>
  <c r="BG202" i="2"/>
  <c r="BF202" i="2"/>
  <c r="BE202" i="2"/>
  <c r="AA202" i="2"/>
  <c r="Y202" i="2"/>
  <c r="W202" i="2"/>
  <c r="BK202" i="2"/>
  <c r="N202" i="2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BK200" i="2"/>
  <c r="N200" i="2"/>
  <c r="BF200" i="2" s="1"/>
  <c r="BI199" i="2"/>
  <c r="BH199" i="2"/>
  <c r="BG199" i="2"/>
  <c r="BF199" i="2"/>
  <c r="BE199" i="2"/>
  <c r="AA199" i="2"/>
  <c r="Y199" i="2"/>
  <c r="W199" i="2"/>
  <c r="BK199" i="2"/>
  <c r="N199" i="2"/>
  <c r="BI198" i="2"/>
  <c r="BH198" i="2"/>
  <c r="BG198" i="2"/>
  <c r="BF198" i="2"/>
  <c r="BE198" i="2"/>
  <c r="AA198" i="2"/>
  <c r="Y198" i="2"/>
  <c r="W198" i="2"/>
  <c r="BK198" i="2"/>
  <c r="N198" i="2"/>
  <c r="BI197" i="2"/>
  <c r="BH197" i="2"/>
  <c r="BG197" i="2"/>
  <c r="BE197" i="2"/>
  <c r="AA197" i="2"/>
  <c r="Y197" i="2"/>
  <c r="W197" i="2"/>
  <c r="BK197" i="2"/>
  <c r="N197" i="2"/>
  <c r="BF197" i="2" s="1"/>
  <c r="BI193" i="2"/>
  <c r="BH193" i="2"/>
  <c r="BG193" i="2"/>
  <c r="BE193" i="2"/>
  <c r="AA193" i="2"/>
  <c r="Y193" i="2"/>
  <c r="W193" i="2"/>
  <c r="BK193" i="2"/>
  <c r="N193" i="2"/>
  <c r="BF193" i="2" s="1"/>
  <c r="BI191" i="2"/>
  <c r="BH191" i="2"/>
  <c r="BG191" i="2"/>
  <c r="BF191" i="2"/>
  <c r="BE191" i="2"/>
  <c r="AA191" i="2"/>
  <c r="AA190" i="2" s="1"/>
  <c r="Y191" i="2"/>
  <c r="Y190" i="2" s="1"/>
  <c r="W191" i="2"/>
  <c r="BK191" i="2"/>
  <c r="BK190" i="2" s="1"/>
  <c r="N190" i="2" s="1"/>
  <c r="N92" i="2" s="1"/>
  <c r="N191" i="2"/>
  <c r="BI189" i="2"/>
  <c r="BH189" i="2"/>
  <c r="BG189" i="2"/>
  <c r="BF189" i="2"/>
  <c r="BE189" i="2"/>
  <c r="AA189" i="2"/>
  <c r="Y189" i="2"/>
  <c r="W189" i="2"/>
  <c r="BK189" i="2"/>
  <c r="N189" i="2"/>
  <c r="BI185" i="2"/>
  <c r="BH185" i="2"/>
  <c r="BG185" i="2"/>
  <c r="BE185" i="2"/>
  <c r="AA185" i="2"/>
  <c r="Y185" i="2"/>
  <c r="W185" i="2"/>
  <c r="BK185" i="2"/>
  <c r="N185" i="2"/>
  <c r="BF185" i="2" s="1"/>
  <c r="BI181" i="2"/>
  <c r="BH181" i="2"/>
  <c r="BG181" i="2"/>
  <c r="BE181" i="2"/>
  <c r="AA181" i="2"/>
  <c r="Y181" i="2"/>
  <c r="W181" i="2"/>
  <c r="BK181" i="2"/>
  <c r="N181" i="2"/>
  <c r="BF181" i="2" s="1"/>
  <c r="BI178" i="2"/>
  <c r="BH178" i="2"/>
  <c r="BG178" i="2"/>
  <c r="BE178" i="2"/>
  <c r="AA178" i="2"/>
  <c r="Y178" i="2"/>
  <c r="W178" i="2"/>
  <c r="BK178" i="2"/>
  <c r="N178" i="2"/>
  <c r="BF178" i="2" s="1"/>
  <c r="BI177" i="2"/>
  <c r="BH177" i="2"/>
  <c r="BG177" i="2"/>
  <c r="BF177" i="2"/>
  <c r="BE177" i="2"/>
  <c r="AA177" i="2"/>
  <c r="Y177" i="2"/>
  <c r="W177" i="2"/>
  <c r="BK177" i="2"/>
  <c r="N177" i="2"/>
  <c r="BI176" i="2"/>
  <c r="BH176" i="2"/>
  <c r="BG176" i="2"/>
  <c r="BE176" i="2"/>
  <c r="AA176" i="2"/>
  <c r="Y176" i="2"/>
  <c r="W176" i="2"/>
  <c r="BK176" i="2"/>
  <c r="N176" i="2"/>
  <c r="BF176" i="2" s="1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 s="1"/>
  <c r="BI171" i="2"/>
  <c r="BH171" i="2"/>
  <c r="BG171" i="2"/>
  <c r="BF171" i="2"/>
  <c r="BE171" i="2"/>
  <c r="AA171" i="2"/>
  <c r="AA170" i="2" s="1"/>
  <c r="Y171" i="2"/>
  <c r="W171" i="2"/>
  <c r="BK171" i="2"/>
  <c r="N171" i="2"/>
  <c r="BI169" i="2"/>
  <c r="BH169" i="2"/>
  <c r="BG169" i="2"/>
  <c r="BE169" i="2"/>
  <c r="AA169" i="2"/>
  <c r="Y169" i="2"/>
  <c r="W169" i="2"/>
  <c r="BK169" i="2"/>
  <c r="N169" i="2"/>
  <c r="BF169" i="2" s="1"/>
  <c r="BI168" i="2"/>
  <c r="BH168" i="2"/>
  <c r="BG168" i="2"/>
  <c r="BF168" i="2"/>
  <c r="BE168" i="2"/>
  <c r="AA168" i="2"/>
  <c r="Y168" i="2"/>
  <c r="W168" i="2"/>
  <c r="BK168" i="2"/>
  <c r="N168" i="2"/>
  <c r="BI167" i="2"/>
  <c r="BH167" i="2"/>
  <c r="BG167" i="2"/>
  <c r="BF167" i="2"/>
  <c r="BE167" i="2"/>
  <c r="AA167" i="2"/>
  <c r="Y167" i="2"/>
  <c r="W167" i="2"/>
  <c r="BK167" i="2"/>
  <c r="N167" i="2"/>
  <c r="BI165" i="2"/>
  <c r="BH165" i="2"/>
  <c r="BG165" i="2"/>
  <c r="BE165" i="2"/>
  <c r="AA165" i="2"/>
  <c r="Y165" i="2"/>
  <c r="W165" i="2"/>
  <c r="BK165" i="2"/>
  <c r="N165" i="2"/>
  <c r="BF165" i="2" s="1"/>
  <c r="BI163" i="2"/>
  <c r="BH163" i="2"/>
  <c r="BG163" i="2"/>
  <c r="BE163" i="2"/>
  <c r="AA163" i="2"/>
  <c r="Y163" i="2"/>
  <c r="W163" i="2"/>
  <c r="BK163" i="2"/>
  <c r="N163" i="2"/>
  <c r="BF163" i="2" s="1"/>
  <c r="BI159" i="2"/>
  <c r="BH159" i="2"/>
  <c r="BG159" i="2"/>
  <c r="BF159" i="2"/>
  <c r="BE159" i="2"/>
  <c r="AA159" i="2"/>
  <c r="Y159" i="2"/>
  <c r="W159" i="2"/>
  <c r="BK159" i="2"/>
  <c r="N159" i="2"/>
  <c r="BI158" i="2"/>
  <c r="BH158" i="2"/>
  <c r="BG158" i="2"/>
  <c r="BF158" i="2"/>
  <c r="BE158" i="2"/>
  <c r="AA158" i="2"/>
  <c r="Y158" i="2"/>
  <c r="W158" i="2"/>
  <c r="BK158" i="2"/>
  <c r="N158" i="2"/>
  <c r="BI156" i="2"/>
  <c r="BH156" i="2"/>
  <c r="BG156" i="2"/>
  <c r="BE156" i="2"/>
  <c r="AA156" i="2"/>
  <c r="Y156" i="2"/>
  <c r="W156" i="2"/>
  <c r="BK156" i="2"/>
  <c r="N156" i="2"/>
  <c r="BF156" i="2" s="1"/>
  <c r="BI154" i="2"/>
  <c r="BH154" i="2"/>
  <c r="BG154" i="2"/>
  <c r="BE154" i="2"/>
  <c r="AA154" i="2"/>
  <c r="Y154" i="2"/>
  <c r="W154" i="2"/>
  <c r="BK154" i="2"/>
  <c r="N154" i="2"/>
  <c r="BF154" i="2" s="1"/>
  <c r="BI153" i="2"/>
  <c r="BH153" i="2"/>
  <c r="BG153" i="2"/>
  <c r="BF153" i="2"/>
  <c r="BE153" i="2"/>
  <c r="AA153" i="2"/>
  <c r="Y153" i="2"/>
  <c r="W153" i="2"/>
  <c r="BK153" i="2"/>
  <c r="N153" i="2"/>
  <c r="BI152" i="2"/>
  <c r="BH152" i="2"/>
  <c r="BG152" i="2"/>
  <c r="BF152" i="2"/>
  <c r="BE152" i="2"/>
  <c r="AA152" i="2"/>
  <c r="Y152" i="2"/>
  <c r="Y151" i="2" s="1"/>
  <c r="W152" i="2"/>
  <c r="BK152" i="2"/>
  <c r="N152" i="2"/>
  <c r="M146" i="2"/>
  <c r="M145" i="2"/>
  <c r="F145" i="2"/>
  <c r="F143" i="2"/>
  <c r="F141" i="2"/>
  <c r="BI130" i="2"/>
  <c r="BH130" i="2"/>
  <c r="BG130" i="2"/>
  <c r="BE130" i="2"/>
  <c r="BI129" i="2"/>
  <c r="BH129" i="2"/>
  <c r="BG129" i="2"/>
  <c r="BE129" i="2"/>
  <c r="BI128" i="2"/>
  <c r="BH128" i="2"/>
  <c r="BG128" i="2"/>
  <c r="BE128" i="2"/>
  <c r="BI127" i="2"/>
  <c r="BH127" i="2"/>
  <c r="BG127" i="2"/>
  <c r="BE127" i="2"/>
  <c r="BI126" i="2"/>
  <c r="BH126" i="2"/>
  <c r="BG126" i="2"/>
  <c r="BE126" i="2"/>
  <c r="BI125" i="2"/>
  <c r="BH125" i="2"/>
  <c r="BG125" i="2"/>
  <c r="BE125" i="2"/>
  <c r="M84" i="2"/>
  <c r="M83" i="2"/>
  <c r="F83" i="2"/>
  <c r="F81" i="2"/>
  <c r="F79" i="2"/>
  <c r="O15" i="2"/>
  <c r="E15" i="2"/>
  <c r="F146" i="2" s="1"/>
  <c r="O14" i="2"/>
  <c r="M143" i="2"/>
  <c r="F6" i="2"/>
  <c r="F140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L80" i="1"/>
  <c r="L78" i="1"/>
  <c r="L77" i="1"/>
  <c r="H36" i="3" l="1"/>
  <c r="BD89" i="1" s="1"/>
  <c r="H35" i="3"/>
  <c r="BC89" i="1" s="1"/>
  <c r="F78" i="2"/>
  <c r="Y207" i="2"/>
  <c r="W290" i="2"/>
  <c r="W396" i="2"/>
  <c r="BK496" i="2"/>
  <c r="N496" i="2" s="1"/>
  <c r="N109" i="2" s="1"/>
  <c r="W524" i="2"/>
  <c r="BK225" i="3"/>
  <c r="N225" i="3" s="1"/>
  <c r="N101" i="3" s="1"/>
  <c r="N226" i="3"/>
  <c r="N102" i="3" s="1"/>
  <c r="M81" i="2"/>
  <c r="M32" i="2"/>
  <c r="AV88" i="1" s="1"/>
  <c r="H32" i="2"/>
  <c r="AZ88" i="1" s="1"/>
  <c r="BK151" i="2"/>
  <c r="W170" i="2"/>
  <c r="BK450" i="2"/>
  <c r="N450" i="2" s="1"/>
  <c r="N106" i="2" s="1"/>
  <c r="W496" i="2"/>
  <c r="BK510" i="2"/>
  <c r="N510" i="2" s="1"/>
  <c r="N110" i="2" s="1"/>
  <c r="Y524" i="2"/>
  <c r="AA567" i="2"/>
  <c r="BK600" i="2"/>
  <c r="N132" i="3"/>
  <c r="N90" i="3" s="1"/>
  <c r="BK131" i="3"/>
  <c r="W331" i="2"/>
  <c r="W151" i="2"/>
  <c r="Y170" i="2"/>
  <c r="Y239" i="2"/>
  <c r="Y150" i="2" s="1"/>
  <c r="AA262" i="2"/>
  <c r="AA290" i="2"/>
  <c r="BK312" i="2"/>
  <c r="N312" i="2" s="1"/>
  <c r="N101" i="2" s="1"/>
  <c r="AA331" i="2"/>
  <c r="AA396" i="2"/>
  <c r="BK422" i="2"/>
  <c r="N422" i="2" s="1"/>
  <c r="N105" i="2" s="1"/>
  <c r="W450" i="2"/>
  <c r="Y496" i="2"/>
  <c r="W510" i="2"/>
  <c r="AA524" i="2"/>
  <c r="W600" i="2"/>
  <c r="W599" i="2" s="1"/>
  <c r="BK175" i="3"/>
  <c r="N175" i="3" s="1"/>
  <c r="N93" i="3" s="1"/>
  <c r="N176" i="3"/>
  <c r="N94" i="3" s="1"/>
  <c r="BK170" i="2"/>
  <c r="N170" i="2" s="1"/>
  <c r="N91" i="2" s="1"/>
  <c r="Y362" i="2"/>
  <c r="H34" i="2"/>
  <c r="BB88" i="1" s="1"/>
  <c r="BB87" i="1" s="1"/>
  <c r="W175" i="3"/>
  <c r="W130" i="3" s="1"/>
  <c r="AU89" i="1" s="1"/>
  <c r="BK239" i="2"/>
  <c r="N239" i="2" s="1"/>
  <c r="N95" i="2" s="1"/>
  <c r="F84" i="2"/>
  <c r="H35" i="2"/>
  <c r="BC88" i="1" s="1"/>
  <c r="BC87" i="1" s="1"/>
  <c r="AA151" i="2"/>
  <c r="W190" i="2"/>
  <c r="W236" i="2"/>
  <c r="Y312" i="2"/>
  <c r="Y289" i="2" s="1"/>
  <c r="Y422" i="2"/>
  <c r="AA450" i="2"/>
  <c r="BK461" i="2"/>
  <c r="N461" i="2" s="1"/>
  <c r="N107" i="2" s="1"/>
  <c r="W473" i="2"/>
  <c r="AA510" i="2"/>
  <c r="BK518" i="2"/>
  <c r="N518" i="2" s="1"/>
  <c r="N111" i="2" s="1"/>
  <c r="BK543" i="2"/>
  <c r="N543" i="2" s="1"/>
  <c r="N113" i="2" s="1"/>
  <c r="W555" i="2"/>
  <c r="W596" i="2"/>
  <c r="AA600" i="2"/>
  <c r="AA599" i="2" s="1"/>
  <c r="Y175" i="3"/>
  <c r="Y130" i="3" s="1"/>
  <c r="Y266" i="2"/>
  <c r="H36" i="2"/>
  <c r="BD88" i="1" s="1"/>
  <c r="BD87" i="1" s="1"/>
  <c r="W35" i="1" s="1"/>
  <c r="W461" i="2"/>
  <c r="Y473" i="2"/>
  <c r="W518" i="2"/>
  <c r="W543" i="2"/>
  <c r="Y555" i="2"/>
  <c r="BK577" i="2"/>
  <c r="N577" i="2" s="1"/>
  <c r="N116" i="2" s="1"/>
  <c r="AA175" i="3"/>
  <c r="AA130" i="3" s="1"/>
  <c r="Y543" i="2"/>
  <c r="AA555" i="2"/>
  <c r="BK567" i="2"/>
  <c r="N567" i="2" s="1"/>
  <c r="N115" i="2" s="1"/>
  <c r="W577" i="2"/>
  <c r="AA596" i="2"/>
  <c r="N290" i="2"/>
  <c r="N100" i="2" s="1"/>
  <c r="AA461" i="2"/>
  <c r="AA518" i="2"/>
  <c r="BK524" i="2"/>
  <c r="N524" i="2" s="1"/>
  <c r="N112" i="2" s="1"/>
  <c r="AA543" i="2"/>
  <c r="W567" i="2"/>
  <c r="Y577" i="2"/>
  <c r="H32" i="3"/>
  <c r="AZ89" i="1" s="1"/>
  <c r="M81" i="3"/>
  <c r="F84" i="3"/>
  <c r="F78" i="3"/>
  <c r="AZ87" i="1" l="1"/>
  <c r="Y149" i="2"/>
  <c r="AY87" i="1"/>
  <c r="W34" i="1"/>
  <c r="AX87" i="1"/>
  <c r="W33" i="1"/>
  <c r="BK289" i="2"/>
  <c r="N289" i="2" s="1"/>
  <c r="N99" i="2" s="1"/>
  <c r="W150" i="2"/>
  <c r="W149" i="2" s="1"/>
  <c r="AU88" i="1" s="1"/>
  <c r="AU87" i="1" s="1"/>
  <c r="AA150" i="2"/>
  <c r="AA149" i="2" s="1"/>
  <c r="BK130" i="3"/>
  <c r="N130" i="3" s="1"/>
  <c r="N88" i="3" s="1"/>
  <c r="N131" i="3"/>
  <c r="N89" i="3" s="1"/>
  <c r="AA289" i="2"/>
  <c r="BK599" i="2"/>
  <c r="N599" i="2" s="1"/>
  <c r="N119" i="2" s="1"/>
  <c r="N600" i="2"/>
  <c r="N120" i="2" s="1"/>
  <c r="N151" i="2"/>
  <c r="N90" i="2" s="1"/>
  <c r="BK150" i="2"/>
  <c r="AV87" i="1"/>
  <c r="W289" i="2"/>
  <c r="BK149" i="2" l="1"/>
  <c r="N149" i="2" s="1"/>
  <c r="N88" i="2" s="1"/>
  <c r="N150" i="2"/>
  <c r="N89" i="2" s="1"/>
  <c r="N111" i="3"/>
  <c r="BF111" i="3" s="1"/>
  <c r="N107" i="3"/>
  <c r="BF107" i="3" s="1"/>
  <c r="M27" i="3"/>
  <c r="N108" i="3"/>
  <c r="BF108" i="3" s="1"/>
  <c r="N109" i="3"/>
  <c r="BF109" i="3" s="1"/>
  <c r="N110" i="3"/>
  <c r="BF110" i="3" s="1"/>
  <c r="N106" i="3"/>
  <c r="N105" i="3" l="1"/>
  <c r="BF106" i="3"/>
  <c r="N126" i="2"/>
  <c r="BF126" i="2" s="1"/>
  <c r="N129" i="2"/>
  <c r="BF129" i="2" s="1"/>
  <c r="N130" i="2"/>
  <c r="BF130" i="2" s="1"/>
  <c r="N127" i="2"/>
  <c r="BF127" i="2" s="1"/>
  <c r="M27" i="2"/>
  <c r="N128" i="2"/>
  <c r="BF128" i="2" s="1"/>
  <c r="N125" i="2"/>
  <c r="M33" i="3" l="1"/>
  <c r="AW89" i="1" s="1"/>
  <c r="AT89" i="1" s="1"/>
  <c r="H33" i="3"/>
  <c r="BA89" i="1" s="1"/>
  <c r="M28" i="3"/>
  <c r="L113" i="3"/>
  <c r="N124" i="2"/>
  <c r="BF125" i="2"/>
  <c r="M28" i="2" l="1"/>
  <c r="L132" i="2"/>
  <c r="M33" i="2"/>
  <c r="AW88" i="1" s="1"/>
  <c r="AT88" i="1" s="1"/>
  <c r="H33" i="2"/>
  <c r="BA88" i="1" s="1"/>
  <c r="BA87" i="1" s="1"/>
  <c r="AS89" i="1"/>
  <c r="M30" i="3"/>
  <c r="L38" i="3" l="1"/>
  <c r="AG89" i="1"/>
  <c r="AN89" i="1" s="1"/>
  <c r="AW87" i="1"/>
  <c r="W32" i="1"/>
  <c r="AS88" i="1"/>
  <c r="AS87" i="1" s="1"/>
  <c r="M30" i="2"/>
  <c r="AG88" i="1" l="1"/>
  <c r="L38" i="2"/>
  <c r="AK32" i="1"/>
  <c r="AT87" i="1"/>
  <c r="AN88" i="1" l="1"/>
  <c r="AG87" i="1"/>
  <c r="AK26" i="1" l="1"/>
  <c r="AG92" i="1"/>
  <c r="AN87" i="1"/>
  <c r="AG95" i="1"/>
  <c r="AG94" i="1"/>
  <c r="AG93" i="1"/>
  <c r="CD94" i="1" l="1"/>
  <c r="AV94" i="1"/>
  <c r="BY94" i="1" s="1"/>
  <c r="CD93" i="1"/>
  <c r="AV93" i="1"/>
  <c r="BY93" i="1" s="1"/>
  <c r="CD95" i="1"/>
  <c r="AV95" i="1"/>
  <c r="BY95" i="1" s="1"/>
  <c r="AV92" i="1"/>
  <c r="BY92" i="1" s="1"/>
  <c r="CD92" i="1"/>
  <c r="AG91" i="1"/>
  <c r="AN95" i="1" l="1"/>
  <c r="AN93" i="1"/>
  <c r="W31" i="1"/>
  <c r="AN92" i="1"/>
  <c r="AK27" i="1"/>
  <c r="AK29" i="1" s="1"/>
  <c r="AG97" i="1"/>
  <c r="AK31" i="1"/>
  <c r="AN94" i="1"/>
  <c r="AK37" i="1" l="1"/>
  <c r="AN91" i="1"/>
  <c r="AN97" i="1" s="1"/>
</calcChain>
</file>

<file path=xl/sharedStrings.xml><?xml version="1.0" encoding="utf-8"?>
<sst xmlns="http://schemas.openxmlformats.org/spreadsheetml/2006/main" count="8959" uniqueCount="2138">
  <si>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</si>
  <si>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</si>
  <si>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</si>
  <si>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</si>
  <si>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</si>
  <si>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</si>
  <si>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</si>
  <si>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</si>
  <si>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</si>
  <si>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</si>
  <si>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</si>
  <si>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</si>
  <si>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</si>
  <si>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</si>
  <si>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</si>
  <si>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2017-024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</si>
  <si>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</si>
  <si>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</si>
  <si>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Rozšíre nie kapacity materskej školy</t>
  </si>
  <si>
    <t>JKSO:</t>
  </si>
  <si>
    <t>KS:</t>
  </si>
  <si>
    <t>Miesto:</t>
  </si>
  <si>
    <t>Púchov</t>
  </si>
  <si>
    <t>Dátum:</t>
  </si>
  <si>
    <t>Objednávateľ:</t>
  </si>
  <si>
    <t>IČO:</t>
  </si>
  <si>
    <t>Mesto Púchov</t>
  </si>
  <si>
    <t>IČO DPH:</t>
  </si>
  <si>
    <t>Zhotoviteľ:</t>
  </si>
  <si>
    <t>Vyplň údaj</t>
  </si>
  <si>
    <t>Projektant:</t>
  </si>
  <si>
    <t>Tomáš Kovár</t>
  </si>
  <si>
    <t>True</t>
  </si>
  <si>
    <t>0,01</t>
  </si>
  <si>
    <t>Spracovateľ:</t>
  </si>
  <si>
    <t>Ing. G. Gabčová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</si>
  <si>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</si>
  <si>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</si>
  <si>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</si>
  <si>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</si>
  <si>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</si>
  <si>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</si>
  <si>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</si>
  <si>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</si>
  <si>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</si>
  <si>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</si>
  <si>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</si>
  <si>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</si>
  <si>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</si>
  <si>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</si>
  <si>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</si>
  <si>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</si>
  <si>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</si>
  <si>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</si>
  <si>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</si>
  <si>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</si>
  <si>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</si>
  <si>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</si>
  <si>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</si>
  <si>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</si>
  <si>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</si>
  <si>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</si>
  <si>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</si>
  <si>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</si>
  <si>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</si>
  <si>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</si>
  <si>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</si>
  <si>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</si>
  <si>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</si>
  <si>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</si>
  <si>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</si>
  <si>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</si>
  <si>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</si>
  <si>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</si>
  <si>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</si>
  <si>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</si>
  <si>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</si>
  <si>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</si>
  <si>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</si>
  <si>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{28a28bf5-80be-4620-afbf-d02a42665fb6}</t>
  </si>
  <si>
    <t>{00000000-0000-0000-0000-000000000000}</t>
  </si>
  <si>
    <t>/</t>
  </si>
  <si>
    <t>SO 01</t>
  </si>
  <si>
    <t>Prístavba MŠ</t>
  </si>
  <si>
    <t>1</t>
  </si>
  <si>
    <t>{7b5e303d-ea97-46e2-bf79-4a60d9def9e5}</t>
  </si>
  <si>
    <t>SO 04</t>
  </si>
  <si>
    <t>Zateplenie objektu jestvujúcej MŠ</t>
  </si>
  <si>
    <t>{9f776aea-9296-4a1b-8527-6fdd06255431}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</si>
  <si>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</si>
  <si>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</si>
  <si>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</si>
  <si>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</si>
  <si>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</si>
  <si>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</si>
  <si>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</si>
  <si>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</si>
  <si>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</si>
  <si>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</si>
  <si>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</si>
  <si>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</si>
  <si>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</si>
  <si>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</si>
  <si>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</si>
  <si>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</si>
  <si>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01 - Prístavba MŠ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</si>
  <si>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</si>
  <si>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</si>
  <si>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</si>
  <si>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</si>
  <si>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</si>
  <si>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</si>
  <si>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</si>
  <si>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</si>
  <si>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</si>
  <si>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</si>
  <si>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</si>
  <si>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</si>
  <si>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</si>
  <si>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</si>
  <si>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</si>
  <si>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</si>
  <si>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</si>
  <si>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</si>
  <si>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</si>
  <si>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</si>
  <si>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</si>
  <si>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</si>
  <si>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</si>
  <si>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</si>
  <si>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</si>
  <si>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</si>
  <si>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</si>
  <si>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</si>
  <si>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</si>
  <si>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</si>
  <si>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</si>
  <si>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</si>
  <si>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</si>
  <si>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</si>
  <si>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</si>
  <si>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</si>
  <si>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</si>
  <si>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</si>
  <si>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>HZS - Hodinové zúčtovacie sadzby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</si>
  <si>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</si>
  <si>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</si>
  <si>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</si>
  <si>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</si>
  <si>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</si>
  <si>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</si>
  <si>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</si>
  <si>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</si>
  <si>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</si>
  <si>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</si>
  <si>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</si>
  <si>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</si>
  <si>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</si>
  <si>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</si>
  <si>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</si>
  <si>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</si>
  <si>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</si>
  <si>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</si>
  <si>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</si>
  <si>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</si>
  <si>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</si>
  <si>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</si>
  <si>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</si>
  <si>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</si>
  <si>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</si>
  <si>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</si>
  <si>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</si>
  <si>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111201101</t>
  </si>
  <si>
    <t xml:space="preserve">Odstránenie krovín a stromov s koreňom s priemerom kmeňa do 100 mm, do 1000 m2 </t>
  </si>
  <si>
    <t>m2</t>
  </si>
  <si>
    <t>4</t>
  </si>
  <si>
    <t>919312685</t>
  </si>
  <si>
    <t>111201401</t>
  </si>
  <si>
    <t>Spálenie krovín a stromov s priemerom kmeňa do 100 mm na hromadách pre plochu do 100 m2</t>
  </si>
  <si>
    <t>1898424274</t>
  </si>
  <si>
    <t>3</t>
  </si>
  <si>
    <t>121101111</t>
  </si>
  <si>
    <t>Odstránenie ornice s vodor. premiestn. na hromady, so zložením na vzdialenosť do 100 m a do 100m3</t>
  </si>
  <si>
    <t>m3</t>
  </si>
  <si>
    <t>135825301</t>
  </si>
  <si>
    <t>250*0,3</t>
  </si>
  <si>
    <t>VV</t>
  </si>
  <si>
    <t>122201101</t>
  </si>
  <si>
    <t>Odkopávka a prekopávka nezapažená v hornine 3, do 100 m3</t>
  </si>
  <si>
    <t>-384249397</t>
  </si>
  <si>
    <t>229,33*0,4</t>
  </si>
  <si>
    <t>5</t>
  </si>
  <si>
    <t>130001101</t>
  </si>
  <si>
    <t>Príplatok k cenám za sťaženie výkopu v blízkosti podzemného vedenia alebo objektu - pre všetky triedy</t>
  </si>
  <si>
    <t>558435412</t>
  </si>
  <si>
    <t>6</t>
  </si>
  <si>
    <t>132201101</t>
  </si>
  <si>
    <t>Výkop ryhy do šírky 600 mm v horn.3 do 100 m3</t>
  </si>
  <si>
    <t>93467981</t>
  </si>
  <si>
    <t>(18,725+13,3)*2*0,6*1,27</t>
  </si>
  <si>
    <t>(6,35+5,2+6,7+7,25+0,55)*0,55*1,27</t>
  </si>
  <si>
    <t>Súčet</t>
  </si>
  <si>
    <t>7</t>
  </si>
  <si>
    <t>132201109</t>
  </si>
  <si>
    <t>Príplatok k cene za lepivosť pri hĺbení rýh šírky do 600 mm zapažených i nezapažených s urovnaním dna v hornine 3</t>
  </si>
  <si>
    <t>-1031245805</t>
  </si>
  <si>
    <t>67,002*0,3</t>
  </si>
  <si>
    <t>8</t>
  </si>
  <si>
    <t>162501102</t>
  </si>
  <si>
    <t xml:space="preserve">Vodorovné premiestnenie výkopku po spevnenej ceste z horniny tr.1-4, do 100 m3 na vzdialenosť do 3000 m </t>
  </si>
  <si>
    <t>1770169883</t>
  </si>
  <si>
    <t>91,732+67,002-13,5</t>
  </si>
  <si>
    <t>9</t>
  </si>
  <si>
    <t>171201202</t>
  </si>
  <si>
    <t>Uloženie sypaniny na skládky nad 100 do 1000 m3</t>
  </si>
  <si>
    <t>1208934222</t>
  </si>
  <si>
    <t>10</t>
  </si>
  <si>
    <t>171209002</t>
  </si>
  <si>
    <t>Poplatok za skladovanie - zemina a kamenivo (17 05) ostatné</t>
  </si>
  <si>
    <t>t</t>
  </si>
  <si>
    <t>-1751919740</t>
  </si>
  <si>
    <t>11</t>
  </si>
  <si>
    <t>174101001</t>
  </si>
  <si>
    <t>Zásyp sypaninou so zhutnením jám, šachiet, rýh, zárezov alebo okolo objektov do 100 m3</t>
  </si>
  <si>
    <t>-1558433216</t>
  </si>
  <si>
    <t>12</t>
  </si>
  <si>
    <t>271533001</t>
  </si>
  <si>
    <t>Násyp pod základové  konštrukcie so zhutnením z  kameniva hrubého drveného fr.32-63 mm</t>
  </si>
  <si>
    <t>-1184822829</t>
  </si>
  <si>
    <t>229,33*0,25</t>
  </si>
  <si>
    <t>13</t>
  </si>
  <si>
    <t>271573001</t>
  </si>
  <si>
    <t>Násyp pod základové  konštrukcie so zhutnením zo štrkopiesku fr.0-32 mm</t>
  </si>
  <si>
    <t>642667635</t>
  </si>
  <si>
    <t>14</t>
  </si>
  <si>
    <t>273321312</t>
  </si>
  <si>
    <t>Betón základových dosiek, železový (bez výstuže), tr. C 20/25</t>
  </si>
  <si>
    <t>300948847</t>
  </si>
  <si>
    <t>229,33*0,15</t>
  </si>
  <si>
    <t>15</t>
  </si>
  <si>
    <t>273351217</t>
  </si>
  <si>
    <t>Debnenie stien základových dosiek, zhotovenie-tradičné</t>
  </si>
  <si>
    <t>1215395639</t>
  </si>
  <si>
    <t>16</t>
  </si>
  <si>
    <t>273351218</t>
  </si>
  <si>
    <t>Debnenie stien základových dosiek, odstránenie-tradičné</t>
  </si>
  <si>
    <t>944041795</t>
  </si>
  <si>
    <t>17</t>
  </si>
  <si>
    <t>273362021</t>
  </si>
  <si>
    <t>Výstuž základových dosiek zo zvár. sietí KARI</t>
  </si>
  <si>
    <t>1225235908</t>
  </si>
  <si>
    <t>"Kari 8x8/150x150</t>
  </si>
  <si>
    <t>1,52</t>
  </si>
  <si>
    <t>18</t>
  </si>
  <si>
    <t>274271323</t>
  </si>
  <si>
    <t>Murivo základových pásov (m2) PREMAC 50x30x25 s betónovou výplňou C 16/20 hr. 300 mm</t>
  </si>
  <si>
    <t>1076223318</t>
  </si>
  <si>
    <t>(18,725+13,3)*2*0,5</t>
  </si>
  <si>
    <t>(6,35+5,2+6,7+7,25+0,55)*0,5</t>
  </si>
  <si>
    <t>19</t>
  </si>
  <si>
    <t>274313612</t>
  </si>
  <si>
    <t>Betón základových pásov, prostý tr. C 20/25</t>
  </si>
  <si>
    <t>1155120698</t>
  </si>
  <si>
    <t>(18,725+13,3)*2*0,6*0,7</t>
  </si>
  <si>
    <t>(6,35+5,2+6,7+7,25+0,55)*0,55*0,7</t>
  </si>
  <si>
    <t>279100009</t>
  </si>
  <si>
    <t xml:space="preserve">Prestup v základoch </t>
  </si>
  <si>
    <t>ks</t>
  </si>
  <si>
    <t>-1982662189</t>
  </si>
  <si>
    <t>21</t>
  </si>
  <si>
    <t>311272223</t>
  </si>
  <si>
    <t>Murivo nosné (m2) z tvárnic YTONG hr. 250 mm P6-650 hladkých, na MVC a maltu YTONG (250x249x499)</t>
  </si>
  <si>
    <t>697014775</t>
  </si>
  <si>
    <t>(5,75+1,5+5,275)*3,15-0,9*2,25</t>
  </si>
  <si>
    <t>22</t>
  </si>
  <si>
    <t>311272224</t>
  </si>
  <si>
    <t>Murivo nosné (m2) z tvárnic YTONG hr. 300 mm P6-650 hladkých, na MVC a maltu YTONG (300x249x499)</t>
  </si>
  <si>
    <t>591744717</t>
  </si>
  <si>
    <t>(6,95+18,425+13+5+10,55)*4,15</t>
  </si>
  <si>
    <t>-(1,6*2,8+1*2,1+0,6*0,6*2+2*0,6+1*2,1+2*2,1*5+2*2,8)</t>
  </si>
  <si>
    <t>23</t>
  </si>
  <si>
    <t>317165201</t>
  </si>
  <si>
    <t>Nosný preklad YTONG šírky 250 mm, výšky 249 mm, dĺžky 1300 mm</t>
  </si>
  <si>
    <t>575143508</t>
  </si>
  <si>
    <t>24</t>
  </si>
  <si>
    <t>317165221</t>
  </si>
  <si>
    <t>Nosný preklad YTONG šírky 300 mm, výšky 249 mm, dĺžky 1300 mm</t>
  </si>
  <si>
    <t>469231037</t>
  </si>
  <si>
    <t>25</t>
  </si>
  <si>
    <t>317165224</t>
  </si>
  <si>
    <t>Nosný preklad YTONG šírky 300 mm, výšky 249 mm, dĺžky 2000 mm</t>
  </si>
  <si>
    <t>793519891</t>
  </si>
  <si>
    <t>26</t>
  </si>
  <si>
    <t>317165226</t>
  </si>
  <si>
    <t>Nosný preklad YTONG šírky 300 mm, výšky 249 mm, dĺžky 2500 mm</t>
  </si>
  <si>
    <t>-103338968</t>
  </si>
  <si>
    <t>27</t>
  </si>
  <si>
    <t>317165303</t>
  </si>
  <si>
    <t>Nenosný preklad YTONG šírky 150 mm, výšky 249 mm, dĺžky 1250 mm</t>
  </si>
  <si>
    <t>-1323218480</t>
  </si>
  <si>
    <t>28</t>
  </si>
  <si>
    <t>340235219</t>
  </si>
  <si>
    <t>Vybúranie a zamurovanie otvoru s plochou do 0, 0225 m2</t>
  </si>
  <si>
    <t>-1648204139</t>
  </si>
  <si>
    <t>29</t>
  </si>
  <si>
    <t>342272104</t>
  </si>
  <si>
    <t>Priečky z tvárnic YTONG hr. 150 mm P2-500 hladkých, na MVC a maltu YTONG (150x249x599)</t>
  </si>
  <si>
    <t>1602263009</t>
  </si>
  <si>
    <t>(1,4*2+4+2,7+5,95+4+1+2,275*2+1,15+5,575+2,4+1,2)*3,25</t>
  </si>
  <si>
    <t>-(0,7*2,25*5+0,9*2,25*5)</t>
  </si>
  <si>
    <t>30</t>
  </si>
  <si>
    <t>413321315</t>
  </si>
  <si>
    <t>Betón nosníkov, železový tr. C 20/25</t>
  </si>
  <si>
    <t>-1877268171</t>
  </si>
  <si>
    <t>"bez výkresu tvaru</t>
  </si>
  <si>
    <t>(13+9,9)*0,25*0,65</t>
  </si>
  <si>
    <t>31</t>
  </si>
  <si>
    <t>413351107</t>
  </si>
  <si>
    <t>Debnenie nosníka zhotovenie-dielce</t>
  </si>
  <si>
    <t>961935805</t>
  </si>
  <si>
    <t>32</t>
  </si>
  <si>
    <t>413351108</t>
  </si>
  <si>
    <t>Debnenie nosníka odstránenie-dielce</t>
  </si>
  <si>
    <t>1735230241</t>
  </si>
  <si>
    <t>33</t>
  </si>
  <si>
    <t>413351213</t>
  </si>
  <si>
    <t>Podporná konštrukcia nosníkov výšky do 4 m zaťaženia do 10 kPa - zhotovenie</t>
  </si>
  <si>
    <t>-1943012613</t>
  </si>
  <si>
    <t>34</t>
  </si>
  <si>
    <t>413351214</t>
  </si>
  <si>
    <t>Podporná konštrukcia nosníkov výšky do 4 m zaťaženia do 10 kPa - odstránenie</t>
  </si>
  <si>
    <t>-1574671149</t>
  </si>
  <si>
    <t>35</t>
  </si>
  <si>
    <t>413361821</t>
  </si>
  <si>
    <t>Výstuž  nosníkov a trámov, bez rozdielu tvaru a uloženia, 10505</t>
  </si>
  <si>
    <t>-892914245</t>
  </si>
  <si>
    <t>"bez výkresu výstuže</t>
  </si>
  <si>
    <t>3,721*0,11</t>
  </si>
  <si>
    <t>36</t>
  </si>
  <si>
    <t>417321414</t>
  </si>
  <si>
    <t>Betón stužujúcich pásov a vencov železový tr. C 20/25</t>
  </si>
  <si>
    <t>-1299105677</t>
  </si>
  <si>
    <t>63,98*0,25*0,3+63,98*0,15*0,3</t>
  </si>
  <si>
    <t>37</t>
  </si>
  <si>
    <t>417351115</t>
  </si>
  <si>
    <t>Debnenie bočníc stužujúcich pásov a vencov vrátane vzpier zhotovenie</t>
  </si>
  <si>
    <t>1340235225</t>
  </si>
  <si>
    <t>63,98*0,4*2</t>
  </si>
  <si>
    <t>38</t>
  </si>
  <si>
    <t>417351116</t>
  </si>
  <si>
    <t>Debnenie bočníc stužujúcich pásov a vencov vrátane vzpier odstránenie</t>
  </si>
  <si>
    <t>94448183</t>
  </si>
  <si>
    <t>39</t>
  </si>
  <si>
    <t>417361821</t>
  </si>
  <si>
    <t>Výstuž stužujúcich pásov a vencov z betonárskej ocele 10505</t>
  </si>
  <si>
    <t>1260290874</t>
  </si>
  <si>
    <t>7,678*0,08</t>
  </si>
  <si>
    <t>40</t>
  </si>
  <si>
    <t>5647511111</t>
  </si>
  <si>
    <t>Okapový chodník</t>
  </si>
  <si>
    <t>-1984795000</t>
  </si>
  <si>
    <t>41</t>
  </si>
  <si>
    <t>564751119</t>
  </si>
  <si>
    <t>Rampa</t>
  </si>
  <si>
    <t>-1829400157</t>
  </si>
  <si>
    <t>42</t>
  </si>
  <si>
    <t>612465114</t>
  </si>
  <si>
    <t xml:space="preserve">Príprava vnútorného podkladu stien , Regulátor nasiakavosti </t>
  </si>
  <si>
    <t>14239176</t>
  </si>
  <si>
    <t>43</t>
  </si>
  <si>
    <t>612465135</t>
  </si>
  <si>
    <t xml:space="preserve">Vnútorná omietka stien , vápennocementová,  ručné nanášanie,  hr. 10 mm </t>
  </si>
  <si>
    <t>-1325313665</t>
  </si>
  <si>
    <t>"pôvodné murivo</t>
  </si>
  <si>
    <t>30,9</t>
  </si>
  <si>
    <t>44</t>
  </si>
  <si>
    <t>612465182</t>
  </si>
  <si>
    <t>Vnútorná omietka stien štuková , ručné nanášanie, hr. 3 mm</t>
  </si>
  <si>
    <t>-522645348</t>
  </si>
  <si>
    <t>45</t>
  </si>
  <si>
    <t>612481119</t>
  </si>
  <si>
    <t>Potiahnutie vnútorných stien sklotextílnou mriežkou s celoplošným prilepením</t>
  </si>
  <si>
    <t>1773828204</t>
  </si>
  <si>
    <t>46</t>
  </si>
  <si>
    <t>622464237</t>
  </si>
  <si>
    <t>Vonkajšia omietka stien tenkovrstvová , silikónová, škrabaná, hr. 2 mm</t>
  </si>
  <si>
    <t>1713907445</t>
  </si>
  <si>
    <t>(6,95+18,425+13+5)*4,06-37,2</t>
  </si>
  <si>
    <t>25,2</t>
  </si>
  <si>
    <t>47</t>
  </si>
  <si>
    <t>622466120</t>
  </si>
  <si>
    <t>Príprava vonkajšieho podkladu stien , základný náter</t>
  </si>
  <si>
    <t>2013438459</t>
  </si>
  <si>
    <t>48</t>
  </si>
  <si>
    <t>625251273</t>
  </si>
  <si>
    <t>Kontaktný zatepľovací systém ostenia hr. 30 mm - štandardné riešenie (biely EPS-F)</t>
  </si>
  <si>
    <t>706991316</t>
  </si>
  <si>
    <t>49</t>
  </si>
  <si>
    <t>625251338</t>
  </si>
  <si>
    <t>Kontaktný zatepľovací systém hr. 140 mm - minerálne riešenie, skrutkovacie kotvy</t>
  </si>
  <si>
    <t>-2143035355</t>
  </si>
  <si>
    <t>50</t>
  </si>
  <si>
    <t>625991047</t>
  </si>
  <si>
    <t>Kontaktný zatepľovací systém   XPS 140 mm bez povrch. úpravy</t>
  </si>
  <si>
    <t>1557410224</t>
  </si>
  <si>
    <t>(6,95+18,425+13+5)*1</t>
  </si>
  <si>
    <t>51</t>
  </si>
  <si>
    <t>632440013</t>
  </si>
  <si>
    <t>Anhydritový samonivelizačný liaty poter,  hr. 35 mm</t>
  </si>
  <si>
    <t>-757295905</t>
  </si>
  <si>
    <t>52</t>
  </si>
  <si>
    <t>642942111</t>
  </si>
  <si>
    <t>Osadenie oceľovej dverovej zárubne alebo rámu, plochy otvoru do 2,5 m2</t>
  </si>
  <si>
    <t>1908728078</t>
  </si>
  <si>
    <t>53</t>
  </si>
  <si>
    <t>M</t>
  </si>
  <si>
    <t>5533198000</t>
  </si>
  <si>
    <t xml:space="preserve">Zárubňa oceľová CgU 60x197x16cm </t>
  </si>
  <si>
    <t>-2124516585</t>
  </si>
  <si>
    <t>54</t>
  </si>
  <si>
    <t>5533198400</t>
  </si>
  <si>
    <t xml:space="preserve">Zárubňa oceľová CgU 80x197x16cm </t>
  </si>
  <si>
    <t>-509242007</t>
  </si>
  <si>
    <t>55</t>
  </si>
  <si>
    <t>642945111</t>
  </si>
  <si>
    <t>Osadenie oceľ. zárubní protipož. dverí s obetónov. jednokrídlové do 2,5 m2</t>
  </si>
  <si>
    <t>-1999419072</t>
  </si>
  <si>
    <t>56</t>
  </si>
  <si>
    <t>5533108680</t>
  </si>
  <si>
    <t>Kovová zárubňa protipožiarna 800/2020</t>
  </si>
  <si>
    <t>701483006</t>
  </si>
  <si>
    <t>57</t>
  </si>
  <si>
    <t>894431161</t>
  </si>
  <si>
    <t>Montáž revíznej šachty z PVC, DN 600</t>
  </si>
  <si>
    <t>-1834048721</t>
  </si>
  <si>
    <t>58</t>
  </si>
  <si>
    <t>2860008610</t>
  </si>
  <si>
    <t>Plastový poklop , do 1,5t -pre revízne šachty DN600</t>
  </si>
  <si>
    <t>561689469</t>
  </si>
  <si>
    <t>59</t>
  </si>
  <si>
    <t>2860008800</t>
  </si>
  <si>
    <t>Kontrolná šachta DN 600 plastová</t>
  </si>
  <si>
    <t>-69817375</t>
  </si>
  <si>
    <t>60</t>
  </si>
  <si>
    <t>931961115</t>
  </si>
  <si>
    <t>Vložky do dilatačných škár zvislé, z polystyrénovej dosky hr. 10 mm</t>
  </si>
  <si>
    <t>2106718253</t>
  </si>
  <si>
    <t>61</t>
  </si>
  <si>
    <t>941941031</t>
  </si>
  <si>
    <t>Montáž lešenia ľahkého pracovného radového s podlahami šírky od 0,80 do 1,00 m, výšky do 10 m</t>
  </si>
  <si>
    <t>-2045006100</t>
  </si>
  <si>
    <t>62</t>
  </si>
  <si>
    <t>941941191</t>
  </si>
  <si>
    <t>Príplatok za prvý a každý ďalší i začatý mesiac použitia lešenia ľahkého pracovného radového s podlahami šírky od 0,80 do 1,00 m, výšky do 10 m</t>
  </si>
  <si>
    <t>-1373587058</t>
  </si>
  <si>
    <t>63</t>
  </si>
  <si>
    <t>941941831</t>
  </si>
  <si>
    <t>Demontáž lešenia ľahkého pracovného radového s podlahami šírky nad 0,80 do 1,00 m, výšky do 10 m</t>
  </si>
  <si>
    <t>1374320794</t>
  </si>
  <si>
    <t>64</t>
  </si>
  <si>
    <t>953995113</t>
  </si>
  <si>
    <t>Rohová lišta z PVC</t>
  </si>
  <si>
    <t>m</t>
  </si>
  <si>
    <t>269145207</t>
  </si>
  <si>
    <t>"rohy objektu</t>
  </si>
  <si>
    <t>4,3*3</t>
  </si>
  <si>
    <t>"ostenia</t>
  </si>
  <si>
    <t>44,2</t>
  </si>
  <si>
    <t>65</t>
  </si>
  <si>
    <t>953995184</t>
  </si>
  <si>
    <t xml:space="preserve"> Okenný a dverový dilatačný profil (plastový)</t>
  </si>
  <si>
    <t>-1060180265</t>
  </si>
  <si>
    <t>66</t>
  </si>
  <si>
    <t>953996621</t>
  </si>
  <si>
    <t>Nadokenný profil s priznanou okapničkou  (plastový)</t>
  </si>
  <si>
    <t>-1550199411</t>
  </si>
  <si>
    <t>67</t>
  </si>
  <si>
    <t>953996626</t>
  </si>
  <si>
    <t>Parapetný profil s tkaninou  (plastový)</t>
  </si>
  <si>
    <t>-1859241278</t>
  </si>
  <si>
    <t>68</t>
  </si>
  <si>
    <t>971033651</t>
  </si>
  <si>
    <t>Vybúranie otvorov v murive tehl. plochy do 4 m2 hr.do 600 mm,  -1,87500t</t>
  </si>
  <si>
    <t>-720925866</t>
  </si>
  <si>
    <t>0,9*2,25*0,35*3</t>
  </si>
  <si>
    <t>69</t>
  </si>
  <si>
    <t>978036191</t>
  </si>
  <si>
    <t>Otlčenie omietok šľachtených a pod., vonkajších brizolitových, v rozsahu do 100 %,  -0,05000t</t>
  </si>
  <si>
    <t>-19938784</t>
  </si>
  <si>
    <t>70</t>
  </si>
  <si>
    <t>979081111</t>
  </si>
  <si>
    <t>Odvoz sutiny a vybúraných hmôt na skládku do 1 km</t>
  </si>
  <si>
    <t>1417402846</t>
  </si>
  <si>
    <t>71</t>
  </si>
  <si>
    <t>979081121</t>
  </si>
  <si>
    <t>Odvoz sutiny a vybúraných hmôt na skládku za každý ďalší 1 km</t>
  </si>
  <si>
    <t>1801807411</t>
  </si>
  <si>
    <t>72</t>
  </si>
  <si>
    <t>979082111</t>
  </si>
  <si>
    <t>Vnútrostavenisková doprava sutiny a vybúraných hmôt do 10 m</t>
  </si>
  <si>
    <t>392385663</t>
  </si>
  <si>
    <t>73</t>
  </si>
  <si>
    <t>979089012</t>
  </si>
  <si>
    <t>Poplatok za skladovanie - betón, tehly, dlaždice (17 01 ), ostatné</t>
  </si>
  <si>
    <t>-1201396101</t>
  </si>
  <si>
    <t>74</t>
  </si>
  <si>
    <t>998011001</t>
  </si>
  <si>
    <t>Presun hmôt pre budovy  (801, 803, 812), zvislá konštr. z tehál, tvárnic, z kovu výšky do 6 m</t>
  </si>
  <si>
    <t>-1169361386</t>
  </si>
  <si>
    <t>75</t>
  </si>
  <si>
    <t>711111001</t>
  </si>
  <si>
    <t>Zhotovenie izolácie proti zemnej vlhkosti vodorovná náterom penetračným za studena</t>
  </si>
  <si>
    <t>734183766</t>
  </si>
  <si>
    <t>76</t>
  </si>
  <si>
    <t>1116315000</t>
  </si>
  <si>
    <t>Lak asfaltový ALP-PENETRAL v sudoch</t>
  </si>
  <si>
    <t>994282537</t>
  </si>
  <si>
    <t>77</t>
  </si>
  <si>
    <t>711112001</t>
  </si>
  <si>
    <t>Zhotovenie  izolácie proti zemnej vlhkosti zvislá penetračným náterom za studena</t>
  </si>
  <si>
    <t>-162749407</t>
  </si>
  <si>
    <t>78</t>
  </si>
  <si>
    <t>-1446118667</t>
  </si>
  <si>
    <t>79</t>
  </si>
  <si>
    <t>711141559</t>
  </si>
  <si>
    <t>Zhotovenie  izolácie proti zemnej vlhkosti a tlakovej vode vodorovná NAIP pritavením</t>
  </si>
  <si>
    <t>732844882</t>
  </si>
  <si>
    <t>229,3*2</t>
  </si>
  <si>
    <t>80</t>
  </si>
  <si>
    <t>6283221000</t>
  </si>
  <si>
    <t>Asfaltovaný pás pre spodné vrstvy hydroizolačných systémov HYDROBIT V 60 S 35</t>
  </si>
  <si>
    <t>-1261217313</t>
  </si>
  <si>
    <t>81</t>
  </si>
  <si>
    <t>711142559</t>
  </si>
  <si>
    <t>Zhotovenie  izolácie proti zemnej vlhkosti a tlakovej vode zvislá NAIP pritavením</t>
  </si>
  <si>
    <t>1939062779</t>
  </si>
  <si>
    <t>19,19*2</t>
  </si>
  <si>
    <t>82</t>
  </si>
  <si>
    <t>-843805992</t>
  </si>
  <si>
    <t>83</t>
  </si>
  <si>
    <t>711210100</t>
  </si>
  <si>
    <t>Zhotovenie dvojnásobnej izol. stierky pod keramické obklady v interiéri na ploche vodorovnej</t>
  </si>
  <si>
    <t>542628463</t>
  </si>
  <si>
    <t>"miestnosti 1.02, 1. 07, sprcha 1.03</t>
  </si>
  <si>
    <t>2,2+14,6+2,87</t>
  </si>
  <si>
    <t>84</t>
  </si>
  <si>
    <t>5856051350</t>
  </si>
  <si>
    <t xml:space="preserve">Izolačná stierka na báze živice </t>
  </si>
  <si>
    <t>kg</t>
  </si>
  <si>
    <t>693538708</t>
  </si>
  <si>
    <t>85</t>
  </si>
  <si>
    <t>5856051360</t>
  </si>
  <si>
    <t xml:space="preserve">Tesniaci pás </t>
  </si>
  <si>
    <t>1888913289</t>
  </si>
  <si>
    <t>86</t>
  </si>
  <si>
    <t>711210110</t>
  </si>
  <si>
    <t>Zhotovenie dvojnásobnej izol. stierky pod keramické obklady v interiéri na ploche zvislej</t>
  </si>
  <si>
    <t>220449669</t>
  </si>
  <si>
    <t>87</t>
  </si>
  <si>
    <t>1306297091</t>
  </si>
  <si>
    <t>88</t>
  </si>
  <si>
    <t>-1679346030</t>
  </si>
  <si>
    <t>89</t>
  </si>
  <si>
    <t>711491172</t>
  </si>
  <si>
    <t>Zhotovenie ochrannej vrstvy izolácie z textílie na ploche vodorovnej, pre izolácie proti zemnej vlhkosti, podpovrchovej a tlakovej vode</t>
  </si>
  <si>
    <t>-615192976</t>
  </si>
  <si>
    <t>90</t>
  </si>
  <si>
    <t>6936654100</t>
  </si>
  <si>
    <t xml:space="preserve">Separačná, filtračná a spevňovacia geotextília </t>
  </si>
  <si>
    <t>2104354623</t>
  </si>
  <si>
    <t>91</t>
  </si>
  <si>
    <t>998711101</t>
  </si>
  <si>
    <t>Presun hmôt pre izoláciu proti vode v objektoch výšky do 6 m</t>
  </si>
  <si>
    <t>-114138262</t>
  </si>
  <si>
    <t>92</t>
  </si>
  <si>
    <t>712290010</t>
  </si>
  <si>
    <t xml:space="preserve">Zhotovenie parozábrany pre strechy ploché do 10° </t>
  </si>
  <si>
    <t>2082968350</t>
  </si>
  <si>
    <t>93</t>
  </si>
  <si>
    <t>2832990190</t>
  </si>
  <si>
    <t>Parozábrana  hr.0,15mm, š.2m, balenie: 200m2</t>
  </si>
  <si>
    <t>937866459</t>
  </si>
  <si>
    <t>94</t>
  </si>
  <si>
    <t>712290019</t>
  </si>
  <si>
    <t xml:space="preserve">Zhotovenie poistnej hydroizolácie pre strechy ploché do 10° </t>
  </si>
  <si>
    <t>-579363754</t>
  </si>
  <si>
    <t>95</t>
  </si>
  <si>
    <t>2832990199</t>
  </si>
  <si>
    <t>Poistná paropriepustná hydroizolačná fólia hr.0,15mm, š.2m, balenie: 200m2</t>
  </si>
  <si>
    <t>1558154199</t>
  </si>
  <si>
    <t>96</t>
  </si>
  <si>
    <t>712370070</t>
  </si>
  <si>
    <t>Zhotovenie povlakovej krytiny striech plochých do 10° PVC-P fóliou upevnenou prikotvením so zvarením spoju</t>
  </si>
  <si>
    <t>2109142999</t>
  </si>
  <si>
    <t>228,7+36,63</t>
  </si>
  <si>
    <t>97</t>
  </si>
  <si>
    <t>2832990650</t>
  </si>
  <si>
    <t>Kotviaca technika - vrut SK-RB Power</t>
  </si>
  <si>
    <t>458367912</t>
  </si>
  <si>
    <t>98</t>
  </si>
  <si>
    <t>2833000150</t>
  </si>
  <si>
    <t>FATRAFOL-S 810 hydroizolačná fólia hr.1,50 mm, š.1,3m šedá</t>
  </si>
  <si>
    <t>1069104921</t>
  </si>
  <si>
    <t>99</t>
  </si>
  <si>
    <t>712973762</t>
  </si>
  <si>
    <t>Detaily k termoplastom všeobecne, ukončujúci profil na stene tvaru "Z" pri ukončení z HPP rš 140 mm</t>
  </si>
  <si>
    <t>825944593</t>
  </si>
  <si>
    <t>100</t>
  </si>
  <si>
    <t>712990040</t>
  </si>
  <si>
    <t xml:space="preserve">Položenie geotextílie vodorovne alebo zvislo na strechy ploché do 10° </t>
  </si>
  <si>
    <t>1364077200</t>
  </si>
  <si>
    <t>101</t>
  </si>
  <si>
    <t>6936651300</t>
  </si>
  <si>
    <t>Geotextília netkaná polypropylénová Tatratex PP 300</t>
  </si>
  <si>
    <t>-1208932617</t>
  </si>
  <si>
    <t>102</t>
  </si>
  <si>
    <t>712991020</t>
  </si>
  <si>
    <t>Montáž podkladnej konštrukcie z OSB dosiek na atike šírky 251 - 310 mm pod klampiarske konštrukcie</t>
  </si>
  <si>
    <t>-984620206</t>
  </si>
  <si>
    <t>61,05</t>
  </si>
  <si>
    <t>103</t>
  </si>
  <si>
    <t>2832990600</t>
  </si>
  <si>
    <t>Kotviaca technika - rozperný nit do betónu</t>
  </si>
  <si>
    <t>-1437558962</t>
  </si>
  <si>
    <t>104</t>
  </si>
  <si>
    <t>6072624400</t>
  </si>
  <si>
    <t>Doska drevoštiepková OSB 3 SE 2500x1250x18 mm</t>
  </si>
  <si>
    <t>55264776</t>
  </si>
  <si>
    <t>61,05*0,3*1,2</t>
  </si>
  <si>
    <t>105</t>
  </si>
  <si>
    <t>998712101</t>
  </si>
  <si>
    <t>Presun hmôt pre izoláciu povlakovej krytiny v objektoch výšky do 6 m</t>
  </si>
  <si>
    <t>1265533781</t>
  </si>
  <si>
    <t>106</t>
  </si>
  <si>
    <t>713111121</t>
  </si>
  <si>
    <t>Montáž tepelnej izolácie stropov rovných minerálnou vlnou, spodkom s úpravou viazacím drôtom</t>
  </si>
  <si>
    <t>-913803</t>
  </si>
  <si>
    <t>"S3</t>
  </si>
  <si>
    <t>3*224,55</t>
  </si>
  <si>
    <t>"S4</t>
  </si>
  <si>
    <t>3,7</t>
  </si>
  <si>
    <t>107</t>
  </si>
  <si>
    <t>6313670600</t>
  </si>
  <si>
    <t>Uni kamenná vlna hrúbka 140 mm</t>
  </si>
  <si>
    <t>1961477705</t>
  </si>
  <si>
    <t>108</t>
  </si>
  <si>
    <t>713122121</t>
  </si>
  <si>
    <t>Montáž tepelnej izolácie podláh polystyrénom, kladeným voľne v dvoch vrstvách</t>
  </si>
  <si>
    <t>-598377010</t>
  </si>
  <si>
    <t>210,3</t>
  </si>
  <si>
    <t>109</t>
  </si>
  <si>
    <t>2837653442</t>
  </si>
  <si>
    <t>EPS  150S penový polystyrén hrúbka 100 mm</t>
  </si>
  <si>
    <t>-1878027856</t>
  </si>
  <si>
    <t>110</t>
  </si>
  <si>
    <t>713131121</t>
  </si>
  <si>
    <t>Montáž tepelnej izolácie stien minerálnou vlnou, s úpravou viazacím drôtom</t>
  </si>
  <si>
    <t>1672008385</t>
  </si>
  <si>
    <t>"S5</t>
  </si>
  <si>
    <t>2*9,55</t>
  </si>
  <si>
    <t>111</t>
  </si>
  <si>
    <t>6313670602</t>
  </si>
  <si>
    <t>Uni kamenná vlna hrúbka 160 mm</t>
  </si>
  <si>
    <t>1045975723</t>
  </si>
  <si>
    <t>112</t>
  </si>
  <si>
    <t>713142131</t>
  </si>
  <si>
    <t>Montáž tepelnej izolácie striech plochých do 10° polystyrénom, jednovrstvová prilep. za studena</t>
  </si>
  <si>
    <t>1698358472</t>
  </si>
  <si>
    <t>"S3+S4</t>
  </si>
  <si>
    <t>224,55+3,7</t>
  </si>
  <si>
    <t>113</t>
  </si>
  <si>
    <t>-1809477455</t>
  </si>
  <si>
    <t>114</t>
  </si>
  <si>
    <t>713191121</t>
  </si>
  <si>
    <t>Izolácie tepelné, doplnky, podláh, stropov zvrchu,striech prekrytím pásom do výšky 100mm A400/H</t>
  </si>
  <si>
    <t>-1411603470</t>
  </si>
  <si>
    <t>115</t>
  </si>
  <si>
    <t>713482111</t>
  </si>
  <si>
    <t>Montáž trubíc z PE, hr.do 10 mm,vnút.priemer do 38 mm</t>
  </si>
  <si>
    <t>1117104507</t>
  </si>
  <si>
    <t>116</t>
  </si>
  <si>
    <t>2837741523</t>
  </si>
  <si>
    <t xml:space="preserve">Tubolit DG 15 x 13 izolácia-trubica </t>
  </si>
  <si>
    <t>361885488</t>
  </si>
  <si>
    <t>"UK</t>
  </si>
  <si>
    <t>117</t>
  </si>
  <si>
    <t>2837741542</t>
  </si>
  <si>
    <t>Tubolit DG 22 x 20 izolácia-trubica</t>
  </si>
  <si>
    <t>-1022741618</t>
  </si>
  <si>
    <t>118</t>
  </si>
  <si>
    <t>2837741558</t>
  </si>
  <si>
    <t xml:space="preserve">Tubolit DG 28 x 30 izolácia-trubica </t>
  </si>
  <si>
    <t>283891258</t>
  </si>
  <si>
    <t>119</t>
  </si>
  <si>
    <t>2837741571</t>
  </si>
  <si>
    <t xml:space="preserve">Tubolit DG 35 x 30 izolácia-trubica </t>
  </si>
  <si>
    <t>629680460</t>
  </si>
  <si>
    <t>120</t>
  </si>
  <si>
    <t>998713101</t>
  </si>
  <si>
    <t>Presun hmôt pre izolácie tepelné v objektoch výšky do 6 m</t>
  </si>
  <si>
    <t>64195404</t>
  </si>
  <si>
    <t>121</t>
  </si>
  <si>
    <t>721171308</t>
  </si>
  <si>
    <t>Potrubie z rúr PE-HD GEBERIT  110/4, 3 ležaté v zemi</t>
  </si>
  <si>
    <t>-1222287395</t>
  </si>
  <si>
    <t>122</t>
  </si>
  <si>
    <t>721171309</t>
  </si>
  <si>
    <t>Potrubie z rúr PE-HD GEBERIT  125/4, 9 ležaté v zemi</t>
  </si>
  <si>
    <t>-838207643</t>
  </si>
  <si>
    <t>8,5+3*0,4+1,6+2,8+0,4+0,6+7,8+2</t>
  </si>
  <si>
    <t>123</t>
  </si>
  <si>
    <t>2863104500</t>
  </si>
  <si>
    <t>Koleno PE D125-30°</t>
  </si>
  <si>
    <t>523025481</t>
  </si>
  <si>
    <t>124</t>
  </si>
  <si>
    <t>2863104600</t>
  </si>
  <si>
    <t>Koleno PE D125-60°</t>
  </si>
  <si>
    <t>-1327095041</t>
  </si>
  <si>
    <t>125</t>
  </si>
  <si>
    <t>2862101500</t>
  </si>
  <si>
    <t>Odbočka PE D125/125</t>
  </si>
  <si>
    <t>-825249544</t>
  </si>
  <si>
    <t>126</t>
  </si>
  <si>
    <t>2862101400</t>
  </si>
  <si>
    <t>Odbočka PE D125/110</t>
  </si>
  <si>
    <t>-1010205016</t>
  </si>
  <si>
    <t>127</t>
  </si>
  <si>
    <t>2860022410</t>
  </si>
  <si>
    <t xml:space="preserve">Redukcia DN 125/100 </t>
  </si>
  <si>
    <t>-1067178720</t>
  </si>
  <si>
    <t>128</t>
  </si>
  <si>
    <t>2863103000</t>
  </si>
  <si>
    <t>Koleno pätkové pre kanalizačné rúry hladké 110/110</t>
  </si>
  <si>
    <t>392690985</t>
  </si>
  <si>
    <t>129</t>
  </si>
  <si>
    <t>2863103100</t>
  </si>
  <si>
    <t>Koleno pätkové pre kanalizačné rúry hladké 100/125</t>
  </si>
  <si>
    <t>-680773837</t>
  </si>
  <si>
    <t>130</t>
  </si>
  <si>
    <t>2863103200</t>
  </si>
  <si>
    <t>Koleno pätkové pre kanalizačné rúry hladké 125/125</t>
  </si>
  <si>
    <t>274323179</t>
  </si>
  <si>
    <t>131</t>
  </si>
  <si>
    <t>721171503</t>
  </si>
  <si>
    <t>Potrubie z rúr PE-HD GEBERIT 50/3 odpadné prípojné</t>
  </si>
  <si>
    <t>946892929</t>
  </si>
  <si>
    <t>132</t>
  </si>
  <si>
    <t>721171506</t>
  </si>
  <si>
    <t>Potrubie z rúr PE-HD GEBERIT 75/3 odpadné prípojné</t>
  </si>
  <si>
    <t>-442966587</t>
  </si>
  <si>
    <t>133</t>
  </si>
  <si>
    <t>721171508</t>
  </si>
  <si>
    <t>Potrubie z rúr PE-HD GEBERIT 110/4, 3 odpadné prípojné</t>
  </si>
  <si>
    <t>-1969827886</t>
  </si>
  <si>
    <t>134</t>
  </si>
  <si>
    <t>2862110300</t>
  </si>
  <si>
    <t>Odbočka odpadová 75/50</t>
  </si>
  <si>
    <t>-758782932</t>
  </si>
  <si>
    <t>135</t>
  </si>
  <si>
    <t>2862110100</t>
  </si>
  <si>
    <t xml:space="preserve">Odbočka odpadová 50/50 </t>
  </si>
  <si>
    <t>1237253174</t>
  </si>
  <si>
    <t>136</t>
  </si>
  <si>
    <t>2862110600</t>
  </si>
  <si>
    <t>Odbočka odpadová 110/50</t>
  </si>
  <si>
    <t>-1737684981</t>
  </si>
  <si>
    <t>137</t>
  </si>
  <si>
    <t>2862110500</t>
  </si>
  <si>
    <t>Odbočka odpadová 75/63</t>
  </si>
  <si>
    <t>-1152797407</t>
  </si>
  <si>
    <t>138</t>
  </si>
  <si>
    <t>2862110800</t>
  </si>
  <si>
    <t xml:space="preserve">Odbočka odpadová 110/110 </t>
  </si>
  <si>
    <t>534457526</t>
  </si>
  <si>
    <t>139</t>
  </si>
  <si>
    <t>2860022360</t>
  </si>
  <si>
    <t xml:space="preserve">Redukcia DN 75/50 </t>
  </si>
  <si>
    <t>-2099200149</t>
  </si>
  <si>
    <t>140</t>
  </si>
  <si>
    <t>2860022380</t>
  </si>
  <si>
    <t xml:space="preserve">Redukcia DN 100/75 </t>
  </si>
  <si>
    <t>560084307</t>
  </si>
  <si>
    <t>141</t>
  </si>
  <si>
    <t>2860022620</t>
  </si>
  <si>
    <t>Čistiaci kus DN 75</t>
  </si>
  <si>
    <t>1346147952</t>
  </si>
  <si>
    <t>142</t>
  </si>
  <si>
    <t>2860022630</t>
  </si>
  <si>
    <t>Čistiaci kus DN 110</t>
  </si>
  <si>
    <t>-1523268013</t>
  </si>
  <si>
    <t>143</t>
  </si>
  <si>
    <t>721180936</t>
  </si>
  <si>
    <t>Oprava odpadového potrubia zaslepenie potrubia nad D 33</t>
  </si>
  <si>
    <t>276822136</t>
  </si>
  <si>
    <t>144</t>
  </si>
  <si>
    <t>721213006</t>
  </si>
  <si>
    <t>Montáž podlahového vpustu s vodorovným odtokom DN 75</t>
  </si>
  <si>
    <t>1036450333</t>
  </si>
  <si>
    <t>145</t>
  </si>
  <si>
    <t>2866340001</t>
  </si>
  <si>
    <t>Podlahový vpust HL80.1, (0,5 l/s), variabilný odtok DN 50/75, mriežka 115x115 mm, PP/PE/nerezová oceľ V2A</t>
  </si>
  <si>
    <t>1989764110</t>
  </si>
  <si>
    <t>146</t>
  </si>
  <si>
    <t>721225202</t>
  </si>
  <si>
    <t>Zápachová uzávierka HL 440</t>
  </si>
  <si>
    <t>-1102840655</t>
  </si>
  <si>
    <t>147</t>
  </si>
  <si>
    <t>721274103</t>
  </si>
  <si>
    <t>Ventilačné hlavice strešná - plastové DN 100 HUL 810</t>
  </si>
  <si>
    <t>726217056</t>
  </si>
  <si>
    <t>148</t>
  </si>
  <si>
    <t>5516230052</t>
  </si>
  <si>
    <t>Podomietková zápachová uzávierka, HL440, DN 40, (0,33 l/s) s krytkou 160x110 mm, PE/nerezová oceľ</t>
  </si>
  <si>
    <t>1294465463</t>
  </si>
  <si>
    <t>149</t>
  </si>
  <si>
    <t>721290012</t>
  </si>
  <si>
    <t>Montáž privzdušňovacieho ventilu pre odpadové potrubia DN 110</t>
  </si>
  <si>
    <t>580593655</t>
  </si>
  <si>
    <t>150</t>
  </si>
  <si>
    <t>5515101204</t>
  </si>
  <si>
    <t>Privzdušňovací ventil HL900NECO, DN 110, (37 l/s), - 40°až +60°C, dvojitá izolačná stena, vnútorná kanalizácia, PP</t>
  </si>
  <si>
    <t>-1469102762</t>
  </si>
  <si>
    <t>151</t>
  </si>
  <si>
    <t>721290111</t>
  </si>
  <si>
    <t>Ostatné - skúška tesnosti kanalizácie v objektoch vodou do DN 125</t>
  </si>
  <si>
    <t>1977112809</t>
  </si>
  <si>
    <t>152</t>
  </si>
  <si>
    <t>998721101</t>
  </si>
  <si>
    <t>Presun hmôt pre vnútornú kanalizáciu v objektoch výšky do 6 m</t>
  </si>
  <si>
    <t>-765572929</t>
  </si>
  <si>
    <t>153</t>
  </si>
  <si>
    <t>722172602</t>
  </si>
  <si>
    <t>Potrubie z rúr REHAU, rúrka univerzálna RAUTITAN stabil DN 20,0x2,9 v kotúčoch</t>
  </si>
  <si>
    <t>-77848566</t>
  </si>
  <si>
    <t>154</t>
  </si>
  <si>
    <t>722172622</t>
  </si>
  <si>
    <t>Potrubie z rúr REHAU, rúrka univerzálna RAUTITAN flex DN 20,0x2,8 v kotúčoch</t>
  </si>
  <si>
    <t>-141771384</t>
  </si>
  <si>
    <t>155</t>
  </si>
  <si>
    <t>722172623</t>
  </si>
  <si>
    <t>Potrubie z rúr REHAU, rúrka univerzálna RAUTITAN flex DN 25,0x3,5 v kotúčoch</t>
  </si>
  <si>
    <t>-1299533146</t>
  </si>
  <si>
    <t>156</t>
  </si>
  <si>
    <t>722172624</t>
  </si>
  <si>
    <t>Potrubie z rúr REHAU, rúrka univerzálna RAUTITAN flex DN 32,0x4,4 v kotúčoch</t>
  </si>
  <si>
    <t>1270196083</t>
  </si>
  <si>
    <t>157</t>
  </si>
  <si>
    <t>722172631</t>
  </si>
  <si>
    <t>Potrubie z rúr REHAU, rúrka univerzálna RAUTITAN flex DN 40,0x5,5 v tyčiach</t>
  </si>
  <si>
    <t>97309165</t>
  </si>
  <si>
    <t>158</t>
  </si>
  <si>
    <t>722220121</t>
  </si>
  <si>
    <t>Montáž armatúry závitovej s jedným závitom, nástenka pre batériu G 1/2</t>
  </si>
  <si>
    <t>pár</t>
  </si>
  <si>
    <t>-712405983</t>
  </si>
  <si>
    <t>159</t>
  </si>
  <si>
    <t>5511754800</t>
  </si>
  <si>
    <t>Nástenka 1/2"</t>
  </si>
  <si>
    <t>1140886150</t>
  </si>
  <si>
    <t>160</t>
  </si>
  <si>
    <t>722221010</t>
  </si>
  <si>
    <t>Montáž guľového kohúta závitového priameho pre vodu G 1/2</t>
  </si>
  <si>
    <t>1176901924</t>
  </si>
  <si>
    <t>161</t>
  </si>
  <si>
    <t>5511870000</t>
  </si>
  <si>
    <t>Guľový uzáver pre vodu , 1/2"</t>
  </si>
  <si>
    <t>1858263759</t>
  </si>
  <si>
    <t>162</t>
  </si>
  <si>
    <t>722221015</t>
  </si>
  <si>
    <t>Montáž guľového kohúta závitového priameho pre vodu G 3/4</t>
  </si>
  <si>
    <t>44285217</t>
  </si>
  <si>
    <t>163</t>
  </si>
  <si>
    <t>5511870010</t>
  </si>
  <si>
    <t>Guľový uzáver pre vodu, 3/4"</t>
  </si>
  <si>
    <t>-1525885357</t>
  </si>
  <si>
    <t>164</t>
  </si>
  <si>
    <t>722221020</t>
  </si>
  <si>
    <t>Montáž guľového kohúta závitového priameho pre vodu G 1</t>
  </si>
  <si>
    <t>201430213</t>
  </si>
  <si>
    <t>165</t>
  </si>
  <si>
    <t>5511870020</t>
  </si>
  <si>
    <t>Guľový uzáver pre vodu  1"</t>
  </si>
  <si>
    <t>-390234243</t>
  </si>
  <si>
    <t>166</t>
  </si>
  <si>
    <t>722221060</t>
  </si>
  <si>
    <t>Montáž guľového kohúta závitového priameho pre vodu s vypúšťaním G 1/2</t>
  </si>
  <si>
    <t>-2131515373</t>
  </si>
  <si>
    <t>167</t>
  </si>
  <si>
    <t>5511130110</t>
  </si>
  <si>
    <t>Guľový ventil, 1/2”,s napojením na hadicu</t>
  </si>
  <si>
    <t>-1335566876</t>
  </si>
  <si>
    <t>168</t>
  </si>
  <si>
    <t>722221070</t>
  </si>
  <si>
    <t>Montáž guľového kohúta závitového rohového pre vodu G 1/2</t>
  </si>
  <si>
    <t>-800648779</t>
  </si>
  <si>
    <t>169</t>
  </si>
  <si>
    <t>5511870690</t>
  </si>
  <si>
    <t xml:space="preserve">Rohový guľový uzáver pre vodu , 1/2" </t>
  </si>
  <si>
    <t>1119042888</t>
  </si>
  <si>
    <t>170</t>
  </si>
  <si>
    <t>722221170</t>
  </si>
  <si>
    <t xml:space="preserve">Regulačný ventil RW herz Stromax </t>
  </si>
  <si>
    <t>1432468079</t>
  </si>
  <si>
    <t>171</t>
  </si>
  <si>
    <t>722221255</t>
  </si>
  <si>
    <t>Rohový ventil s termostatom Schell DN 20</t>
  </si>
  <si>
    <t>1350709282</t>
  </si>
  <si>
    <t>172</t>
  </si>
  <si>
    <t>722221310</t>
  </si>
  <si>
    <t>Montáž spätnej klapky závitovej G 3/4</t>
  </si>
  <si>
    <t>-730409242</t>
  </si>
  <si>
    <t>173</t>
  </si>
  <si>
    <t>5511871650</t>
  </si>
  <si>
    <t>Vodorovná spätná klapka , 3/4"</t>
  </si>
  <si>
    <t>-1507500067</t>
  </si>
  <si>
    <t>174</t>
  </si>
  <si>
    <t>722290226</t>
  </si>
  <si>
    <t>Tlaková skúška vodovodného potrubia  do DN 50</t>
  </si>
  <si>
    <t>-347230992</t>
  </si>
  <si>
    <t>175</t>
  </si>
  <si>
    <t>722290234</t>
  </si>
  <si>
    <t>Prepláchnutie a dezinfekcia vodovodného potrubia do DN 80</t>
  </si>
  <si>
    <t>-1860987489</t>
  </si>
  <si>
    <t>176</t>
  </si>
  <si>
    <t>722290239</t>
  </si>
  <si>
    <t>Upevnenie potrubia na konzoly vrátane dodávky materiálu</t>
  </si>
  <si>
    <t>858644342</t>
  </si>
  <si>
    <t>177</t>
  </si>
  <si>
    <t>998722101</t>
  </si>
  <si>
    <t>Presun hmôt pre vnútorný vodovod v objektoch výšky do 6 m</t>
  </si>
  <si>
    <t>-299015150</t>
  </si>
  <si>
    <t>178</t>
  </si>
  <si>
    <t>725119307</t>
  </si>
  <si>
    <t>Montáž záchodovej misy kombinovanej s rovným odpadom</t>
  </si>
  <si>
    <t>súb</t>
  </si>
  <si>
    <t>1613265396</t>
  </si>
  <si>
    <t>179</t>
  </si>
  <si>
    <t>6420133970</t>
  </si>
  <si>
    <t>Sanitárna keramika  WC misa kombi</t>
  </si>
  <si>
    <t>345712839</t>
  </si>
  <si>
    <t>180</t>
  </si>
  <si>
    <t>6420143070</t>
  </si>
  <si>
    <t>Misa kombinovaná stojacia detská, biela</t>
  </si>
  <si>
    <t>855652930</t>
  </si>
  <si>
    <t>181</t>
  </si>
  <si>
    <t>725219401</t>
  </si>
  <si>
    <t>Montáž umývadla na skrutky do muriva, bez výtokovej armatúry</t>
  </si>
  <si>
    <t>1126439047</t>
  </si>
  <si>
    <t>182</t>
  </si>
  <si>
    <t>6421433700</t>
  </si>
  <si>
    <t>Umývadlo  biele 60 cm</t>
  </si>
  <si>
    <t>-656584594</t>
  </si>
  <si>
    <t>183</t>
  </si>
  <si>
    <t>6420136190</t>
  </si>
  <si>
    <t>Umývadielko keramické detské, biela</t>
  </si>
  <si>
    <t>1565444101</t>
  </si>
  <si>
    <t>184</t>
  </si>
  <si>
    <t>725241142</t>
  </si>
  <si>
    <t>Montáž - vanička sprchová akrylátová štvrťkruhová 900x900 mm</t>
  </si>
  <si>
    <t>súb.</t>
  </si>
  <si>
    <t>1439934673</t>
  </si>
  <si>
    <t>185</t>
  </si>
  <si>
    <t>5542302000</t>
  </si>
  <si>
    <t>Vanička sprchová akrylátová  90x90x14 cm biela</t>
  </si>
  <si>
    <t>-1610492229</t>
  </si>
  <si>
    <t>186</t>
  </si>
  <si>
    <t>725245162</t>
  </si>
  <si>
    <t>Montáž - zástena sprchová s dverami  do výšky 2000 mm a šírky 1200 mm</t>
  </si>
  <si>
    <t>1616979274</t>
  </si>
  <si>
    <t>187</t>
  </si>
  <si>
    <t>5548400800</t>
  </si>
  <si>
    <t>Dvere sprchové</t>
  </si>
  <si>
    <t>-282656254</t>
  </si>
  <si>
    <t>188</t>
  </si>
  <si>
    <t>725319112</t>
  </si>
  <si>
    <t xml:space="preserve">Montáž kuchynských drezov jednoduchých, hranatých, s rozmerom  do 600 x 600 mm, bez výtokových armatúr </t>
  </si>
  <si>
    <t>864121451</t>
  </si>
  <si>
    <t>189</t>
  </si>
  <si>
    <t>5523155200</t>
  </si>
  <si>
    <t>Kuchynský drez</t>
  </si>
  <si>
    <t>42492339</t>
  </si>
  <si>
    <t>190</t>
  </si>
  <si>
    <t>725333360</t>
  </si>
  <si>
    <t xml:space="preserve">Montáž výlevky keramickej voľne stojacej bez výtokovej armatúry </t>
  </si>
  <si>
    <t>755396240</t>
  </si>
  <si>
    <t>191</t>
  </si>
  <si>
    <t>6420144360</t>
  </si>
  <si>
    <t>Výlevka MIRA, 425x500x450 mm, keramika, plastová mreža, biela</t>
  </si>
  <si>
    <t>1167898473</t>
  </si>
  <si>
    <t>192</t>
  </si>
  <si>
    <t>725819401</t>
  </si>
  <si>
    <t>Montáž ventilu rohového s pripojovacou rúrkou G 1/2</t>
  </si>
  <si>
    <t>-1858721412</t>
  </si>
  <si>
    <t>193</t>
  </si>
  <si>
    <t>5510124100</t>
  </si>
  <si>
    <t>Ventil rohový  s pripoj.rúrkou</t>
  </si>
  <si>
    <t>-207477621</t>
  </si>
  <si>
    <t>194</t>
  </si>
  <si>
    <t>725829201</t>
  </si>
  <si>
    <t>Montáž batérie  nástennej pákovej, alebo klasickej</t>
  </si>
  <si>
    <t>1127389906</t>
  </si>
  <si>
    <t>195</t>
  </si>
  <si>
    <t>5514671030</t>
  </si>
  <si>
    <t>Drezová nástenná batéria 150 mm DN 15</t>
  </si>
  <si>
    <t>2052311007</t>
  </si>
  <si>
    <t>196</t>
  </si>
  <si>
    <t>5514670360</t>
  </si>
  <si>
    <t>Umývadlová batéria DN 15</t>
  </si>
  <si>
    <t>413735289</t>
  </si>
  <si>
    <t>197</t>
  </si>
  <si>
    <t>5514674070</t>
  </si>
  <si>
    <t>Sprchová, vaňová  batéria rozteč 150 mm</t>
  </si>
  <si>
    <t>-1592801733</t>
  </si>
  <si>
    <t>198</t>
  </si>
  <si>
    <t>725869301</t>
  </si>
  <si>
    <t>Montáž zápachovej uzávierky pre zariaďovacie predmety, umývadlová do D 40</t>
  </si>
  <si>
    <t>1477570203</t>
  </si>
  <si>
    <t>199</t>
  </si>
  <si>
    <t>5514703200</t>
  </si>
  <si>
    <t xml:space="preserve">Uzávierka zápachová  sifón umývadlový </t>
  </si>
  <si>
    <t>1635330054</t>
  </si>
  <si>
    <t>200</t>
  </si>
  <si>
    <t>725869310</t>
  </si>
  <si>
    <t>Montáž zápachovej uzávierky pre zariaďovacie predmety, drezová do D 40 (pre jeden drez)</t>
  </si>
  <si>
    <t>2122526218</t>
  </si>
  <si>
    <t>201</t>
  </si>
  <si>
    <t>2863120194</t>
  </si>
  <si>
    <t xml:space="preserve">Drezový sifón jednodielny </t>
  </si>
  <si>
    <t>1833543346</t>
  </si>
  <si>
    <t>202</t>
  </si>
  <si>
    <t>725869320</t>
  </si>
  <si>
    <t>Montáž zápachovej uzávierky pre zariaďovacie predmety, pračkovej  do D 40</t>
  </si>
  <si>
    <t>-1453825233</t>
  </si>
  <si>
    <t>203</t>
  </si>
  <si>
    <t>2863120235</t>
  </si>
  <si>
    <t>Odpadový komplet pre pračku a umývačku</t>
  </si>
  <si>
    <t>1288408342</t>
  </si>
  <si>
    <t>204</t>
  </si>
  <si>
    <t>998725101</t>
  </si>
  <si>
    <t>Presun hmôt pre zariaďovacie predmety v objektoch výšky do 6 m</t>
  </si>
  <si>
    <t>66676020</t>
  </si>
  <si>
    <t>205</t>
  </si>
  <si>
    <t>733151100</t>
  </si>
  <si>
    <t>Potrubie z medených rúrok tvrdých spájaných lisovaním D 10/1,0 mm</t>
  </si>
  <si>
    <t>-218110496</t>
  </si>
  <si>
    <t>206</t>
  </si>
  <si>
    <t>733151110</t>
  </si>
  <si>
    <t>Potrubie z medených rúrok tvrdých spájaných lisovaním D 12/1,0 mm</t>
  </si>
  <si>
    <t>-153892278</t>
  </si>
  <si>
    <t>207</t>
  </si>
  <si>
    <t>733151113</t>
  </si>
  <si>
    <t>Potrubie z medených rúrok tvrdých spájaných lisovaním D 15/1,0 mm</t>
  </si>
  <si>
    <t>-2108019358</t>
  </si>
  <si>
    <t>208</t>
  </si>
  <si>
    <t>733151116</t>
  </si>
  <si>
    <t>Potrubie z medených rúrok tvrdých spájaných lisovaním D 18/1,0 mm</t>
  </si>
  <si>
    <t>393795432</t>
  </si>
  <si>
    <t>209</t>
  </si>
  <si>
    <t>733151119</t>
  </si>
  <si>
    <t>Potrubie z medených rúrok tvrdých spájaných lisovaním D 22/1,0 mm</t>
  </si>
  <si>
    <t>-1851521266</t>
  </si>
  <si>
    <t>210</t>
  </si>
  <si>
    <t>733160299</t>
  </si>
  <si>
    <t>Montáž prechodu Cu/oceľ DN 25</t>
  </si>
  <si>
    <t>-977613539</t>
  </si>
  <si>
    <t>211</t>
  </si>
  <si>
    <t>2860028050</t>
  </si>
  <si>
    <t>Prechod  Cu/oceľ DN 25</t>
  </si>
  <si>
    <t>655074111</t>
  </si>
  <si>
    <t>212</t>
  </si>
  <si>
    <t>733191201</t>
  </si>
  <si>
    <t>Tlaková skúška medeného potrubia do D 35 mm</t>
  </si>
  <si>
    <t>1753047583</t>
  </si>
  <si>
    <t>29+18,5+94,5+32+33</t>
  </si>
  <si>
    <t>213</t>
  </si>
  <si>
    <t>998733101</t>
  </si>
  <si>
    <t>Presun hmôt pre rozvody potrubia v objektoch výšky do 6 m</t>
  </si>
  <si>
    <t>-1044599626</t>
  </si>
  <si>
    <t>214</t>
  </si>
  <si>
    <t>734200811</t>
  </si>
  <si>
    <t>Demontáž armatúry závitovej s jedným závitom do G 1/2 -0,00045t</t>
  </si>
  <si>
    <t>-1036941717</t>
  </si>
  <si>
    <t>215</t>
  </si>
  <si>
    <t>734211111</t>
  </si>
  <si>
    <t>Ventil odvzdušňovací závitový vykurovacích telies do G 3/8</t>
  </si>
  <si>
    <t>-2106653725</t>
  </si>
  <si>
    <t>216</t>
  </si>
  <si>
    <t>734213250</t>
  </si>
  <si>
    <t>Montáž ventilu odvzdušňovacieho závitového automatického G 1/2</t>
  </si>
  <si>
    <t>-97420328</t>
  </si>
  <si>
    <t>217</t>
  </si>
  <si>
    <t>4849210116</t>
  </si>
  <si>
    <t>Automatický odvzdušňovací ventil, 1/2"</t>
  </si>
  <si>
    <t>806119959</t>
  </si>
  <si>
    <t>218</t>
  </si>
  <si>
    <t>734222611</t>
  </si>
  <si>
    <t>Ventil regulačný závitový s hlavicou termostatického ovládania TS 90V</t>
  </si>
  <si>
    <t>-1020530996</t>
  </si>
  <si>
    <t>219</t>
  </si>
  <si>
    <t>734231215</t>
  </si>
  <si>
    <t>Ventil uzatvárací závitový  G 1</t>
  </si>
  <si>
    <t>-1966222199</t>
  </si>
  <si>
    <t>220</t>
  </si>
  <si>
    <t>734241213</t>
  </si>
  <si>
    <t>Ventil spätný závitový RL 5</t>
  </si>
  <si>
    <t>-2118290742</t>
  </si>
  <si>
    <t>221</t>
  </si>
  <si>
    <t>734292215</t>
  </si>
  <si>
    <t>Regulačný ventil Herz Stromax GM 1"</t>
  </si>
  <si>
    <t>-1420544858</t>
  </si>
  <si>
    <t>222</t>
  </si>
  <si>
    <t>734296120</t>
  </si>
  <si>
    <t>Montáž zmiešavacej armatúry trojcestnej DN 20</t>
  </si>
  <si>
    <t>1013101595</t>
  </si>
  <si>
    <t>223</t>
  </si>
  <si>
    <t>4849220009</t>
  </si>
  <si>
    <t>Termostatický zmiešavač TUV Brava MIX DN 20</t>
  </si>
  <si>
    <t>-1657986536</t>
  </si>
  <si>
    <t>224</t>
  </si>
  <si>
    <t>998734101</t>
  </si>
  <si>
    <t>Presun hmôt pre armatúry v objektoch výšky do 6 m</t>
  </si>
  <si>
    <t>1870292287</t>
  </si>
  <si>
    <t>225</t>
  </si>
  <si>
    <t>735151821</t>
  </si>
  <si>
    <t>Demontáž radiátora panelového dvojradového stavebnej dľžky do 1500 mm,  -0,02493t</t>
  </si>
  <si>
    <t>-1785334460</t>
  </si>
  <si>
    <t>226</t>
  </si>
  <si>
    <t>735154031</t>
  </si>
  <si>
    <t>Montáž vykurovacieho telesa panelového jednoradového výšky 500 mm/ dĺžky 700-900 mm</t>
  </si>
  <si>
    <t>-1345265525</t>
  </si>
  <si>
    <t>227</t>
  </si>
  <si>
    <t>4845372700</t>
  </si>
  <si>
    <t>Vykurovacie teleso doskové oceľové KORAD 21K 500x800 s bočným pripojením, s dvoma panelmi a jedným konvektorom</t>
  </si>
  <si>
    <t>-531118846</t>
  </si>
  <si>
    <t>228</t>
  </si>
  <si>
    <t>735154040</t>
  </si>
  <si>
    <t>Montáž vykurovacieho telesa panelového jednoradového 600 mm/ dĺžky 400-600 mm</t>
  </si>
  <si>
    <t>-813853276</t>
  </si>
  <si>
    <t>229</t>
  </si>
  <si>
    <t>4845374100</t>
  </si>
  <si>
    <t>Vykurovacie teleso doskové oceľové KORAD 21K 600x500 s bočným pripojením, s dvoma panelmi a jedným konvektorom</t>
  </si>
  <si>
    <t>1358738632</t>
  </si>
  <si>
    <t>230</t>
  </si>
  <si>
    <t>4845374200</t>
  </si>
  <si>
    <t>Vykurovacie teleso doskové oceľové KORAD 21K 600x600 s bočným pripojením, s dvoma panelmi a jedným konvektorom</t>
  </si>
  <si>
    <t>-1359345904</t>
  </si>
  <si>
    <t>231</t>
  </si>
  <si>
    <t>4845360000</t>
  </si>
  <si>
    <t>Vykurovacie teleso doskové oceľové KORAD 10S 600x400 s bočným pripojením, s jedným panelom</t>
  </si>
  <si>
    <t>-903697748</t>
  </si>
  <si>
    <t>232</t>
  </si>
  <si>
    <t>4845360500</t>
  </si>
  <si>
    <t>Vykurovacie teleso doskové oceľové KORAD 11S 600x400 s bočným pripojením, s jedným panelom</t>
  </si>
  <si>
    <t>1734878687</t>
  </si>
  <si>
    <t>233</t>
  </si>
  <si>
    <t>4845361000</t>
  </si>
  <si>
    <t>Vykurovacie teleso doskové oceľové KORAD 11S 600x600 s bočným pripojením, s jedným panelom</t>
  </si>
  <si>
    <t>-726478986</t>
  </si>
  <si>
    <t>234</t>
  </si>
  <si>
    <t>735154041</t>
  </si>
  <si>
    <t>Montáž vykurovacieho telesa panelového jednoradového 600 mm/ dĺžky 700-900 mm</t>
  </si>
  <si>
    <t>-1366324675</t>
  </si>
  <si>
    <t>235</t>
  </si>
  <si>
    <t>4845374500</t>
  </si>
  <si>
    <t>Vykurovacie teleso doskové oceľové KORAD 21K 600x900 s bočným pripojením, s dvoma panelmi a jedným konvektorom</t>
  </si>
  <si>
    <t>-509447336</t>
  </si>
  <si>
    <t>236</t>
  </si>
  <si>
    <t>735154042</t>
  </si>
  <si>
    <t>Montáž vykurovacieho telesa panelového jednoradového 600 mm/ dĺžky 1000-1200 mm</t>
  </si>
  <si>
    <t>-1430095322</t>
  </si>
  <si>
    <t>237</t>
  </si>
  <si>
    <t>4845374600</t>
  </si>
  <si>
    <t>Vykurovacie teleso doskové oceľové KORAD 21K 600x1000 s bočným pripojením, s dvoma panelmi a jedným konvektorom</t>
  </si>
  <si>
    <t>30353326</t>
  </si>
  <si>
    <t>238</t>
  </si>
  <si>
    <t>735154051</t>
  </si>
  <si>
    <t>Montáž vykurovacieho telesa panelového jednoradového výšky 900 mm/ dĺžky 700-900 mm</t>
  </si>
  <si>
    <t>632211898</t>
  </si>
  <si>
    <t>239</t>
  </si>
  <si>
    <t>4845376200</t>
  </si>
  <si>
    <t>Vykurovacie teleso doskové 21K 900x800 oceľové KORAD s bočným pripojením, s dvoma panelmi a jedným konvektorom</t>
  </si>
  <si>
    <t>978197410</t>
  </si>
  <si>
    <t>240</t>
  </si>
  <si>
    <t>735154132</t>
  </si>
  <si>
    <t>Montáž vykurovacieho telesa panelového dvojradového výšky 500 mm/ dĺžky 1000-1200 mm</t>
  </si>
  <si>
    <t>2120694308</t>
  </si>
  <si>
    <t>241</t>
  </si>
  <si>
    <t>4845379600</t>
  </si>
  <si>
    <t>Vykurovacie teleso doskové oceľové KORAD 22K 500x1200 s bočným pripojením, s dvoma panelmi a dvoma konvektormi</t>
  </si>
  <si>
    <t>-415420101</t>
  </si>
  <si>
    <t>242</t>
  </si>
  <si>
    <t>735154133</t>
  </si>
  <si>
    <t>Montáž vykurovacieho telesa panelového dvojradového výšky 500 mm/ dĺžky 1400-1800 mm</t>
  </si>
  <si>
    <t>-572759033</t>
  </si>
  <si>
    <t>243</t>
  </si>
  <si>
    <t>4845379700</t>
  </si>
  <si>
    <t>Vykurovacie teleso doskové oceľové KORAD 22K 500x1400 s bočným pripojením, s dvoma panelmi a dvoma konvektormi</t>
  </si>
  <si>
    <t>767626159</t>
  </si>
  <si>
    <t>244</t>
  </si>
  <si>
    <t>735494811</t>
  </si>
  <si>
    <t>Vypúšťanie vody z vykurovacích sústav o v. pl. vykurovacích telies</t>
  </si>
  <si>
    <t>174105172</t>
  </si>
  <si>
    <t>245</t>
  </si>
  <si>
    <t>735890801</t>
  </si>
  <si>
    <t>Vnútrostaveniskové premiestnenie vybúraných hmôt vykurovacích telies do 6m</t>
  </si>
  <si>
    <t>1222683411</t>
  </si>
  <si>
    <t>246</t>
  </si>
  <si>
    <t>998735101</t>
  </si>
  <si>
    <t>Presun hmôt pre vykurovacie telesá v objektoch výšky do 6 m</t>
  </si>
  <si>
    <t>474523019</t>
  </si>
  <si>
    <t>247</t>
  </si>
  <si>
    <t>762084119</t>
  </si>
  <si>
    <t>Tesárska konštrukcia stena v átriu</t>
  </si>
  <si>
    <t>kpl</t>
  </si>
  <si>
    <t>1070415425</t>
  </si>
  <si>
    <t>248</t>
  </si>
  <si>
    <t>762810037</t>
  </si>
  <si>
    <t>Záklop stropov z dosiek OSB skrutkovaných na rošt na zraz hr. dosky 25 mm</t>
  </si>
  <si>
    <t>1919674516</t>
  </si>
  <si>
    <t>226,1</t>
  </si>
  <si>
    <t>3,72</t>
  </si>
  <si>
    <t>249</t>
  </si>
  <si>
    <t>762895000</t>
  </si>
  <si>
    <t>Spojovacie prostriedky pre záklop, stropnice, podbíjanie - klince, svorky</t>
  </si>
  <si>
    <t>-573061980</t>
  </si>
  <si>
    <t>250</t>
  </si>
  <si>
    <t>998762102</t>
  </si>
  <si>
    <t>Presun hmôt pre konštrukcie tesárske v objektoch výšky do 12 m</t>
  </si>
  <si>
    <t>2143864390</t>
  </si>
  <si>
    <t>251</t>
  </si>
  <si>
    <t>763132220</t>
  </si>
  <si>
    <t>SDK podhľad KNAUF D112, závesná dvojvrstvová kca profil montažný CD a nosný UD, dosky GKF hr. 15 mm</t>
  </si>
  <si>
    <t>1961055327</t>
  </si>
  <si>
    <t>252</t>
  </si>
  <si>
    <t>763132420</t>
  </si>
  <si>
    <t>SDK podhľad KNAUF D112, závesná dvojvrstvová kca profil montažný CD a nosný UD, dosky GKFI hr. 15 mm</t>
  </si>
  <si>
    <t>251282003</t>
  </si>
  <si>
    <t>253</t>
  </si>
  <si>
    <t>763732100</t>
  </si>
  <si>
    <t>Strešná konštrukcia z drevených väzníkov</t>
  </si>
  <si>
    <t>1941850875</t>
  </si>
  <si>
    <t>254</t>
  </si>
  <si>
    <t>998763201</t>
  </si>
  <si>
    <t>Presun hmôt pre drevostavby v objektoch výšky do 12 m</t>
  </si>
  <si>
    <t>%</t>
  </si>
  <si>
    <t>-1648316818</t>
  </si>
  <si>
    <t>255</t>
  </si>
  <si>
    <t>998763301</t>
  </si>
  <si>
    <t>Presun hmôt pre sádrokartónové konštrukcie v objektoch výšky do 7 m</t>
  </si>
  <si>
    <t>-169484969</t>
  </si>
  <si>
    <t>256</t>
  </si>
  <si>
    <t>764357501</t>
  </si>
  <si>
    <t>Žľaby z pozinkovaného farbeného PZf plechu, medzistrešné alebo zaatikové bez hákov r.š. 1100 mm</t>
  </si>
  <si>
    <t>1534870730</t>
  </si>
  <si>
    <t>257</t>
  </si>
  <si>
    <t>764410270</t>
  </si>
  <si>
    <t>Oplechovanie parapetov z pozinkovaného PZ plechu, vrátane rohov r.š. 500 mm</t>
  </si>
  <si>
    <t>-81204557</t>
  </si>
  <si>
    <t>258</t>
  </si>
  <si>
    <t>764454454</t>
  </si>
  <si>
    <t>Zvodové rúry z pozinkovaného farbeného PZf plechu, kruhové priemer 120 mm</t>
  </si>
  <si>
    <t>471594121</t>
  </si>
  <si>
    <t>259</t>
  </si>
  <si>
    <t>764731115</t>
  </si>
  <si>
    <t>Oplechovanie múrov, atík, nadmuroviek z plechov poplast. rš. 500 mm</t>
  </si>
  <si>
    <t>1209538532</t>
  </si>
  <si>
    <t>260</t>
  </si>
  <si>
    <t>998764101</t>
  </si>
  <si>
    <t>Presun hmôt pre konštrukcie klampiarske v objektoch výšky do 6 m</t>
  </si>
  <si>
    <t>-494412267</t>
  </si>
  <si>
    <t>261</t>
  </si>
  <si>
    <t>766621400</t>
  </si>
  <si>
    <t>Montáž okien plastových s hydroizolačnými ISO páskami (exteriérová a interiérová)</t>
  </si>
  <si>
    <t>-2051810345</t>
  </si>
  <si>
    <t>262</t>
  </si>
  <si>
    <t>2832301230</t>
  </si>
  <si>
    <t>Tesniaca fólia CX exteriér 290 mm/30 m, pre okenné konštrukcie</t>
  </si>
  <si>
    <t>-671983388</t>
  </si>
  <si>
    <t>263</t>
  </si>
  <si>
    <t>2832301240</t>
  </si>
  <si>
    <t>Tesniaca fólia CX interiér 70 mm, pre okenné konštrukcie</t>
  </si>
  <si>
    <t>-416515385</t>
  </si>
  <si>
    <t>264</t>
  </si>
  <si>
    <t>S1</t>
  </si>
  <si>
    <t>Dvojkrídlové okno plastové s izolačným trojsklom 2000/2100 mm PASIV</t>
  </si>
  <si>
    <t>11656657</t>
  </si>
  <si>
    <t>265</t>
  </si>
  <si>
    <t>S3</t>
  </si>
  <si>
    <t>Jednokrídlové okno plastové s izolačným trojsklom 1000/2100 mm PASIV</t>
  </si>
  <si>
    <t>684278099</t>
  </si>
  <si>
    <t>266</t>
  </si>
  <si>
    <t>S4</t>
  </si>
  <si>
    <t>Jednokrídlové okno plastové s izolačným trojsklom 600/600 mm PASIV</t>
  </si>
  <si>
    <t>825427068</t>
  </si>
  <si>
    <t>267</t>
  </si>
  <si>
    <t>S5</t>
  </si>
  <si>
    <t>Dvojkrídlové okno plastové s izolačným trojsklom 2000/600 mm PASIV</t>
  </si>
  <si>
    <t>2010752714</t>
  </si>
  <si>
    <t>268</t>
  </si>
  <si>
    <t>S6</t>
  </si>
  <si>
    <t>Jednokrídlové okno plastové s izolačným trojsklom 1000/2100 mm s požiarnou odolnosťou EI</t>
  </si>
  <si>
    <t>-51289824</t>
  </si>
  <si>
    <t>269</t>
  </si>
  <si>
    <t>S7</t>
  </si>
  <si>
    <t>Jednokrídlové okno plastové s izolačným trojsklom 2650/2800 mm PASIV</t>
  </si>
  <si>
    <t>-1586697081</t>
  </si>
  <si>
    <t>270</t>
  </si>
  <si>
    <t>S8</t>
  </si>
  <si>
    <t>Jednokrídlové okno plastové s izolačným trojsklom 3350/2800 mm so stĺpikom PASIV</t>
  </si>
  <si>
    <t>1023495968</t>
  </si>
  <si>
    <t>271</t>
  </si>
  <si>
    <t>S9</t>
  </si>
  <si>
    <t>Jednokrídlové okno plastové s izolačným trojsklom 1425/1425 mm PASIV</t>
  </si>
  <si>
    <t>903224093</t>
  </si>
  <si>
    <t>272</t>
  </si>
  <si>
    <t>766662112</t>
  </si>
  <si>
    <t>Montáž dverového krídla otočného jednokrídlového poldrážkového, do existujúcej zárubne, vrátane kovania</t>
  </si>
  <si>
    <t>-390423644</t>
  </si>
  <si>
    <t>273</t>
  </si>
  <si>
    <t>5491502040</t>
  </si>
  <si>
    <t>Kovanie - 2x kľučka, povrch nerez brúsený, 2x rozeta BB, FAB</t>
  </si>
  <si>
    <t>-373110911</t>
  </si>
  <si>
    <t>274</t>
  </si>
  <si>
    <t>6117103113</t>
  </si>
  <si>
    <t>Dvere vnútorné jednokrídlové, výplň papierová voština, povrch CPL laminát M10, mechanicky odolné plné, šírka 600-900 mm</t>
  </si>
  <si>
    <t>-1925070255</t>
  </si>
  <si>
    <t>275</t>
  </si>
  <si>
    <t>6117103115</t>
  </si>
  <si>
    <t>Dvere vnútorné jednokrídlové, výplň papierová voština, povrch CPL laminát M30, mechanicky odolné 1/2 presklenie, šírka 600-900 mm</t>
  </si>
  <si>
    <t>-855806727</t>
  </si>
  <si>
    <t>276</t>
  </si>
  <si>
    <t>6117103119</t>
  </si>
  <si>
    <t>Dvere vnútorné jednokrídlové, výplň papierová voština, povrch CPL laminát M40, mechanicky odolné 3/4 presklenie, šírka 600-900 mm</t>
  </si>
  <si>
    <t>-1861516112</t>
  </si>
  <si>
    <t>277</t>
  </si>
  <si>
    <t>6117201030</t>
  </si>
  <si>
    <t>Dvere  M10 plné,  (El/EW30D3-C), šírky 600-900 mm</t>
  </si>
  <si>
    <t>964406927</t>
  </si>
  <si>
    <t>278</t>
  </si>
  <si>
    <t>998766101</t>
  </si>
  <si>
    <t>Presun hmot pre konštrukcie stolárske v objektoch výšky do 6 m</t>
  </si>
  <si>
    <t>-342406120</t>
  </si>
  <si>
    <t>279</t>
  </si>
  <si>
    <t>767161110</t>
  </si>
  <si>
    <t>Montáž zábradlia rovného z rúrok do muriva, s hmotnosťou 1 metra zábradlia do 20 kg</t>
  </si>
  <si>
    <t>2122153281</t>
  </si>
  <si>
    <t>280</t>
  </si>
  <si>
    <t>5534667300</t>
  </si>
  <si>
    <t>Zábradlie na rampuy, horizontálna výplň, výška do 110 cm, hliníkové eloxované,madlo vo výške 900 a 750 mm</t>
  </si>
  <si>
    <t>806446776</t>
  </si>
  <si>
    <t>281</t>
  </si>
  <si>
    <t>767310010</t>
  </si>
  <si>
    <t xml:space="preserve">Montáž strešného svetlíka neotváravého do plochej strechy </t>
  </si>
  <si>
    <t>337607932</t>
  </si>
  <si>
    <t>282</t>
  </si>
  <si>
    <t>6113902480</t>
  </si>
  <si>
    <t>Strešné okno  600x900 mm do plochej strechy, pevné</t>
  </si>
  <si>
    <t>-1573419317</t>
  </si>
  <si>
    <t>283</t>
  </si>
  <si>
    <t>767612100</t>
  </si>
  <si>
    <t>Montáž dverí hliníkových s hydroizolačnými ISO páskami (exteriérová a interiérová)</t>
  </si>
  <si>
    <t>1438121827</t>
  </si>
  <si>
    <t>284</t>
  </si>
  <si>
    <t>-356443620</t>
  </si>
  <si>
    <t>285</t>
  </si>
  <si>
    <t>2832301250</t>
  </si>
  <si>
    <t>Tesniaca fólia CX interiér 90 mm/30 m, pre okenné konštrukcie</t>
  </si>
  <si>
    <t>-1862074861</t>
  </si>
  <si>
    <t>286</t>
  </si>
  <si>
    <t>D1</t>
  </si>
  <si>
    <t>Dvojkrídlové hliníkové dvere otváravé s izolačným trojsklom a  so svetlíkom 1600/2800 mm PASIV</t>
  </si>
  <si>
    <t>-420575581</t>
  </si>
  <si>
    <t>287</t>
  </si>
  <si>
    <t>S2</t>
  </si>
  <si>
    <t>Dvojkrídlové hliníkové dvere dzvižno-posuvné s izolačným trojsklom a  so svetlíkom 2000/2800 mm PASIV</t>
  </si>
  <si>
    <t>1106325386</t>
  </si>
  <si>
    <t>288</t>
  </si>
  <si>
    <t>D7</t>
  </si>
  <si>
    <t>Jednokrídlové hliníkové dvere otváravé s izolačným trojsklom a  so svetlíkom 700/2800 mm PASIV</t>
  </si>
  <si>
    <t>-756437374</t>
  </si>
  <si>
    <t>289</t>
  </si>
  <si>
    <t>998767101</t>
  </si>
  <si>
    <t>Presun hmôt pre kovové stavebné doplnkové konštrukcie v objektoch výšky do 6 m</t>
  </si>
  <si>
    <t>-601231412</t>
  </si>
  <si>
    <t>290</t>
  </si>
  <si>
    <t>771411004</t>
  </si>
  <si>
    <t>Montáž soklíkov z obkladačiek do malty veľ. 300 x 80 mm</t>
  </si>
  <si>
    <t>-1006841162</t>
  </si>
  <si>
    <t>(5,95+2,45)*2-(0,8*3+0,6+1,5)</t>
  </si>
  <si>
    <t>(2,7+4)*2-(0,8+2*0,6)</t>
  </si>
  <si>
    <t>(3,25+8,15)*2-(0,6*2+0,8*3+1,6)</t>
  </si>
  <si>
    <t>(5,5+3,35)*2-0,8</t>
  </si>
  <si>
    <t>291</t>
  </si>
  <si>
    <t>5978650820</t>
  </si>
  <si>
    <t>Sokel, rozmer 298x80x8 mm</t>
  </si>
  <si>
    <t>-1103195399</t>
  </si>
  <si>
    <t>292</t>
  </si>
  <si>
    <t>771575109</t>
  </si>
  <si>
    <t>Montáž podláh z dlaždíc keramických do tmelu veľ. 300 x 300 mm</t>
  </si>
  <si>
    <t>-174373426</t>
  </si>
  <si>
    <t>11,7+2,2+2,8+1,2+10,8+20,5+14,6+1,4+11,1+13,4+4,7</t>
  </si>
  <si>
    <t>293</t>
  </si>
  <si>
    <t>5978650010</t>
  </si>
  <si>
    <t>Protišmykové dlaždice , rozmer 300x300x10 mm</t>
  </si>
  <si>
    <t>-2129026083</t>
  </si>
  <si>
    <t>294</t>
  </si>
  <si>
    <t>998771101</t>
  </si>
  <si>
    <t>Presun hmôt pre podlahy z dlaždíc v objektoch výšky do 6m</t>
  </si>
  <si>
    <t>727007883</t>
  </si>
  <si>
    <t>295</t>
  </si>
  <si>
    <t>776470010</t>
  </si>
  <si>
    <t>Lepenie a rezanie podlahových soklov z koberca</t>
  </si>
  <si>
    <t>-329517547</t>
  </si>
  <si>
    <t>67,35</t>
  </si>
  <si>
    <t>296</t>
  </si>
  <si>
    <t>6970005200</t>
  </si>
  <si>
    <t>Koberec všívaný  , trieda záťaže 32</t>
  </si>
  <si>
    <t>1227055638</t>
  </si>
  <si>
    <t>297</t>
  </si>
  <si>
    <t>776572310</t>
  </si>
  <si>
    <t>Lepenie textilných podláh - kobercov z pásov</t>
  </si>
  <si>
    <t>1708457537</t>
  </si>
  <si>
    <t>106,4+4,5+5</t>
  </si>
  <si>
    <t>298</t>
  </si>
  <si>
    <t>2008169975</t>
  </si>
  <si>
    <t>299</t>
  </si>
  <si>
    <t>776583110</t>
  </si>
  <si>
    <t>Montáž podložky pod koberec celoplošným lepením</t>
  </si>
  <si>
    <t>1692269074</t>
  </si>
  <si>
    <t>300</t>
  </si>
  <si>
    <t>2837901070</t>
  </si>
  <si>
    <t>Voľne pokladateľná a stabilizačná podložka hr. 1 mm ako medzivrstva pod textilné, PVC a CV podlahy v pásoch, š.2m x dĺ.20m</t>
  </si>
  <si>
    <t>1312030555</t>
  </si>
  <si>
    <t>301</t>
  </si>
  <si>
    <t>998776101</t>
  </si>
  <si>
    <t>Presun hmôt pre podlahy povlakové v objektoch výšky do 6 m</t>
  </si>
  <si>
    <t>-1041797278</t>
  </si>
  <si>
    <t>302</t>
  </si>
  <si>
    <t>781445020</t>
  </si>
  <si>
    <t>Montáž obkladov vnútor. stien z obkladačiek kladených do tmelu veľ. 300x300 mm</t>
  </si>
  <si>
    <t>1975700045</t>
  </si>
  <si>
    <t>(2,25+1,05)*2*2-0,6*2</t>
  </si>
  <si>
    <t>(2,05+1,4)*2*2-0,6*2</t>
  </si>
  <si>
    <t>(1,4+0,9)*2*2-0,6*2</t>
  </si>
  <si>
    <t>(4,9+3,55)*2*2-(0,6*2+0,8*2)</t>
  </si>
  <si>
    <t>(0,85+1,65)*2*2-0,6*2</t>
  </si>
  <si>
    <t>(5,575+2)*2*2-0,8*2*2</t>
  </si>
  <si>
    <t>(2,275*2+2)*2-0,8*2</t>
  </si>
  <si>
    <t>303</t>
  </si>
  <si>
    <t>5976498050</t>
  </si>
  <si>
    <t>Obklad keramický - 300x300</t>
  </si>
  <si>
    <t>306752073</t>
  </si>
  <si>
    <t>304</t>
  </si>
  <si>
    <t>781764420</t>
  </si>
  <si>
    <t xml:space="preserve">Montáž obkladov vonkajších stien z dlaždíc  do malty, 200x200 mm </t>
  </si>
  <si>
    <t>1197525720</t>
  </si>
  <si>
    <t>(6,95+18,425+13+5)*0,5</t>
  </si>
  <si>
    <t>305</t>
  </si>
  <si>
    <t>6323213000</t>
  </si>
  <si>
    <t>Dlaždice  pravouhlé hladké 300x300 mm</t>
  </si>
  <si>
    <t>633831077</t>
  </si>
  <si>
    <t>306</t>
  </si>
  <si>
    <t>998781101</t>
  </si>
  <si>
    <t>Presun hmôt pre obklady keramické v objektoch výšky do 6 m</t>
  </si>
  <si>
    <t>-36623164</t>
  </si>
  <si>
    <t>307</t>
  </si>
  <si>
    <t>783522000</t>
  </si>
  <si>
    <t xml:space="preserve">Nátery klamp. konštr. syntet. na vzduchu schnúce dvojnás. so základného náterom reakt. farbou - 105µm </t>
  </si>
  <si>
    <t>1834900519</t>
  </si>
  <si>
    <t>"parapety</t>
  </si>
  <si>
    <t>15,2*0,4</t>
  </si>
  <si>
    <t>308</t>
  </si>
  <si>
    <t>784410100</t>
  </si>
  <si>
    <t>Penetrovanie jednonásobné jemnozrnných podkladov výšky do 3,80 m</t>
  </si>
  <si>
    <t>1243680792</t>
  </si>
  <si>
    <t>309</t>
  </si>
  <si>
    <t>784452361</t>
  </si>
  <si>
    <t xml:space="preserve">Maľby z maliarskych zmesí Primalex, Farmal, ručne nanášané jednonásobné na podklad jemnozrnný  výšky do 3,80 m   </t>
  </si>
  <si>
    <t>378403111</t>
  </si>
  <si>
    <t>310</t>
  </si>
  <si>
    <t>Pol1</t>
  </si>
  <si>
    <t>Kábel N2XH-J 3 x 1,5</t>
  </si>
  <si>
    <t>-93039845</t>
  </si>
  <si>
    <t>311</t>
  </si>
  <si>
    <t>Pol2</t>
  </si>
  <si>
    <t>Kábel N2XH-O 2 x 1,5</t>
  </si>
  <si>
    <t>-2103182035</t>
  </si>
  <si>
    <t>312</t>
  </si>
  <si>
    <t>Pol3</t>
  </si>
  <si>
    <t>Kábel N2XH-O 3 x 1,5</t>
  </si>
  <si>
    <t>-1467377658</t>
  </si>
  <si>
    <t>313</t>
  </si>
  <si>
    <t>Pol4</t>
  </si>
  <si>
    <t>Kábel N2XH-J 3 x 2,5</t>
  </si>
  <si>
    <t>1301881095</t>
  </si>
  <si>
    <t>314</t>
  </si>
  <si>
    <t>Pol5</t>
  </si>
  <si>
    <t>Kábel N2XH-J 5 x 16</t>
  </si>
  <si>
    <t>-1038002012</t>
  </si>
  <si>
    <t>315</t>
  </si>
  <si>
    <t>Pol6</t>
  </si>
  <si>
    <t>Vodič N2XH-J 4 zž</t>
  </si>
  <si>
    <t>119591459</t>
  </si>
  <si>
    <t>316</t>
  </si>
  <si>
    <t>Pol7</t>
  </si>
  <si>
    <t>Vodič N2XH-J 6 zž</t>
  </si>
  <si>
    <t>629476626</t>
  </si>
  <si>
    <t>317</t>
  </si>
  <si>
    <t>Pol8</t>
  </si>
  <si>
    <t>Vodič N2XH-J 10 zž</t>
  </si>
  <si>
    <t>938082764</t>
  </si>
  <si>
    <t>318</t>
  </si>
  <si>
    <t>Pol9</t>
  </si>
  <si>
    <t>Vodič N2XH-J 16 zž</t>
  </si>
  <si>
    <t>369022239</t>
  </si>
  <si>
    <t>319</t>
  </si>
  <si>
    <t>Pol10</t>
  </si>
  <si>
    <t>Drôt FeZn D 10 mm</t>
  </si>
  <si>
    <t>-1466564550</t>
  </si>
  <si>
    <t>320</t>
  </si>
  <si>
    <t>Pol11</t>
  </si>
  <si>
    <t>Bezhalónová trubka Univolt HFXP20 (FXP)</t>
  </si>
  <si>
    <t>1327849555</t>
  </si>
  <si>
    <t>321</t>
  </si>
  <si>
    <t>Pol12</t>
  </si>
  <si>
    <t>Bezhalónová trubka Univolt HFXP25 (FXP)</t>
  </si>
  <si>
    <t>-1700570754</t>
  </si>
  <si>
    <t>322</t>
  </si>
  <si>
    <t>Pol13</t>
  </si>
  <si>
    <t>Bezhalónová trubka Univolt HFXP16 (FXP)</t>
  </si>
  <si>
    <t>2012657286</t>
  </si>
  <si>
    <t>323</t>
  </si>
  <si>
    <t>Pol14</t>
  </si>
  <si>
    <t>Dátový kábel 4x2xAWG24 (SXKD-5E-FTP-LSOH)</t>
  </si>
  <si>
    <t>512217451</t>
  </si>
  <si>
    <t>324</t>
  </si>
  <si>
    <t>Pol15</t>
  </si>
  <si>
    <t>Rozvodná krabica KR68 pod omietku</t>
  </si>
  <si>
    <t>-238779807</t>
  </si>
  <si>
    <t>325</t>
  </si>
  <si>
    <t>Pol16</t>
  </si>
  <si>
    <t>Rozvodná krabica KR97 pod omietku</t>
  </si>
  <si>
    <t>-1873694814</t>
  </si>
  <si>
    <t>326</t>
  </si>
  <si>
    <t>Pol17</t>
  </si>
  <si>
    <t>Rozvodná krabica pod omietku KR125</t>
  </si>
  <si>
    <t>1103875504</t>
  </si>
  <si>
    <t>327</t>
  </si>
  <si>
    <t>Pol18</t>
  </si>
  <si>
    <t>Inštalačná krabica D68 do muriva pod zás.</t>
  </si>
  <si>
    <t>2109869203</t>
  </si>
  <si>
    <t>328</t>
  </si>
  <si>
    <t>Pol19</t>
  </si>
  <si>
    <t>Inštalačná krabica D68 do muriva pod vyp.</t>
  </si>
  <si>
    <t>270130610</t>
  </si>
  <si>
    <t>329</t>
  </si>
  <si>
    <t>Pol20</t>
  </si>
  <si>
    <t>Ekvipotenciálna svorkovnica</t>
  </si>
  <si>
    <t>1870668783</t>
  </si>
  <si>
    <t>330</t>
  </si>
  <si>
    <t>Pol21</t>
  </si>
  <si>
    <t>Označovací štítok na kábel</t>
  </si>
  <si>
    <t>-2144600403</t>
  </si>
  <si>
    <t>331</t>
  </si>
  <si>
    <t>Pol22</t>
  </si>
  <si>
    <t>Žiarivkové svietidlo typ FALCON-236-AR-EP,2x36W, T26/G13, IP20, MRIEŽKA AR</t>
  </si>
  <si>
    <t>-1307559804</t>
  </si>
  <si>
    <t>332</t>
  </si>
  <si>
    <t>Pol23</t>
  </si>
  <si>
    <t>Žiarivkové svietidlo typ HOWER4-EP, OP, 2x36W, T26/G13, IP65, KRYT Opál</t>
  </si>
  <si>
    <t>-2094621821</t>
  </si>
  <si>
    <t>333</t>
  </si>
  <si>
    <t>Pol24</t>
  </si>
  <si>
    <t>Žiarivkové svietidlo 1 x 24W, IP65, typ CORSO-126-EP, číre, kompakt. žiarivka</t>
  </si>
  <si>
    <t>-356627422</t>
  </si>
  <si>
    <t>334</t>
  </si>
  <si>
    <t>Pol26</t>
  </si>
  <si>
    <t>Núdzové svietidlo typ SKOPOS-108 netrvalé osv., 1hod, 1x8W, IP40</t>
  </si>
  <si>
    <t>-455438830</t>
  </si>
  <si>
    <t>335</t>
  </si>
  <si>
    <t>Pol27</t>
  </si>
  <si>
    <t>Lineárna žiarivka T26/G13, L36W/840, 26W</t>
  </si>
  <si>
    <t>-579082370</t>
  </si>
  <si>
    <t>336</t>
  </si>
  <si>
    <t>Pol28</t>
  </si>
  <si>
    <t>Kompaktná žiarivka TC-DEL/G26q3, 26W</t>
  </si>
  <si>
    <t>-865980604</t>
  </si>
  <si>
    <t>337</t>
  </si>
  <si>
    <t>Pol29</t>
  </si>
  <si>
    <t>Spínač č.1 pod omietku</t>
  </si>
  <si>
    <t>-226813082</t>
  </si>
  <si>
    <t>338</t>
  </si>
  <si>
    <t>Pol30</t>
  </si>
  <si>
    <t>Spínač č.6 pod omietku</t>
  </si>
  <si>
    <t>1898943302</t>
  </si>
  <si>
    <t>339</t>
  </si>
  <si>
    <t>Pol31</t>
  </si>
  <si>
    <t>Spínač č.7 pod omietku</t>
  </si>
  <si>
    <t>164646227</t>
  </si>
  <si>
    <t>340</t>
  </si>
  <si>
    <t>Pol32</t>
  </si>
  <si>
    <t>Tlačidlový kolískový ovládač pod omietku</t>
  </si>
  <si>
    <t>-1343124812</t>
  </si>
  <si>
    <t>341</t>
  </si>
  <si>
    <t>Pol33</t>
  </si>
  <si>
    <t>Jednofázová zásuvka pod omietku</t>
  </si>
  <si>
    <t>-228563804</t>
  </si>
  <si>
    <t>342</t>
  </si>
  <si>
    <t>Pol34</t>
  </si>
  <si>
    <t>Jednoduchý rámček biely</t>
  </si>
  <si>
    <t>1047673582</t>
  </si>
  <si>
    <t>343</t>
  </si>
  <si>
    <t>Pol35</t>
  </si>
  <si>
    <t>Dvojrámček biely</t>
  </si>
  <si>
    <t>-345967906</t>
  </si>
  <si>
    <t>344</t>
  </si>
  <si>
    <t>Pol36</t>
  </si>
  <si>
    <t>Štvorrámček biely</t>
  </si>
  <si>
    <t>879687875</t>
  </si>
  <si>
    <t>345</t>
  </si>
  <si>
    <t>Pol37</t>
  </si>
  <si>
    <t>Svorka SR03</t>
  </si>
  <si>
    <t>-1774114593</t>
  </si>
  <si>
    <t>346</t>
  </si>
  <si>
    <t>Pol38</t>
  </si>
  <si>
    <t>Datová zásuvka dvojitá pod omietku a rámik</t>
  </si>
  <si>
    <t>-1201548896</t>
  </si>
  <si>
    <t>347</t>
  </si>
  <si>
    <t>Pol39</t>
  </si>
  <si>
    <t>Trojpólový istič In=50A, char. B</t>
  </si>
  <si>
    <t>1325670457</t>
  </si>
  <si>
    <t>348</t>
  </si>
  <si>
    <t>Pol101</t>
  </si>
  <si>
    <t>Drôt FeZn D 8 mm vrát. podpier</t>
  </si>
  <si>
    <t>237346182</t>
  </si>
  <si>
    <t>349</t>
  </si>
  <si>
    <t>Pol101a</t>
  </si>
  <si>
    <t>Drôt FeZn D 8 mm vrát. podpier - demontáž</t>
  </si>
  <si>
    <t>-808600789</t>
  </si>
  <si>
    <t>350</t>
  </si>
  <si>
    <t>Pol102</t>
  </si>
  <si>
    <t>Drôt FeZn D 10 mm vrát. podpier</t>
  </si>
  <si>
    <t>-1146234390</t>
  </si>
  <si>
    <t>351</t>
  </si>
  <si>
    <t>Pol102a</t>
  </si>
  <si>
    <t>Drôt FeZn D 10 mm vrát. podpier - demontáž</t>
  </si>
  <si>
    <t>734033117</t>
  </si>
  <si>
    <t>352</t>
  </si>
  <si>
    <t>Pol103</t>
  </si>
  <si>
    <t>Drôt FeZn D 10 mm v zemi</t>
  </si>
  <si>
    <t>-117665230</t>
  </si>
  <si>
    <t>353</t>
  </si>
  <si>
    <t>Pol104</t>
  </si>
  <si>
    <t>Pás FeZn 30 x 4 mm v betón. základe</t>
  </si>
  <si>
    <t>-1096584463</t>
  </si>
  <si>
    <t>354</t>
  </si>
  <si>
    <t>Pol105</t>
  </si>
  <si>
    <t>Pás FeZn 30 x 4 mm v zemi</t>
  </si>
  <si>
    <t>609531439</t>
  </si>
  <si>
    <t>355</t>
  </si>
  <si>
    <t>Pol106</t>
  </si>
  <si>
    <t>Ochranný uholník OU</t>
  </si>
  <si>
    <t>-1509856146</t>
  </si>
  <si>
    <t>356</t>
  </si>
  <si>
    <t>Pol106a</t>
  </si>
  <si>
    <t>Ochranný uholník OU - demontáž</t>
  </si>
  <si>
    <t>-1517843603</t>
  </si>
  <si>
    <t>357</t>
  </si>
  <si>
    <t>Pol107</t>
  </si>
  <si>
    <t>Označenia zvodov štítkami</t>
  </si>
  <si>
    <t>-140739590</t>
  </si>
  <si>
    <t>358</t>
  </si>
  <si>
    <t>Pol107a</t>
  </si>
  <si>
    <t>Označenia zvodov štítkami - demontáž</t>
  </si>
  <si>
    <t>1060166935</t>
  </si>
  <si>
    <t>359</t>
  </si>
  <si>
    <t>Pol108</t>
  </si>
  <si>
    <t>Svorka do dvoch skrutiek</t>
  </si>
  <si>
    <t>-1919731828</t>
  </si>
  <si>
    <t>360</t>
  </si>
  <si>
    <t>Pol108a</t>
  </si>
  <si>
    <t>Svorka do dvoch skrutiek - demontáž</t>
  </si>
  <si>
    <t>986848346</t>
  </si>
  <si>
    <t>361</t>
  </si>
  <si>
    <t>Pol109</t>
  </si>
  <si>
    <t>Svorka nad dve skrutky</t>
  </si>
  <si>
    <t>660913510</t>
  </si>
  <si>
    <t>362</t>
  </si>
  <si>
    <t>Pol109a</t>
  </si>
  <si>
    <t>Svorka nad dve skrutky - demontáž</t>
  </si>
  <si>
    <t>906525405</t>
  </si>
  <si>
    <t>363</t>
  </si>
  <si>
    <t>Pol110</t>
  </si>
  <si>
    <t>Zberná tyč JP 15</t>
  </si>
  <si>
    <t>231792738</t>
  </si>
  <si>
    <t>364</t>
  </si>
  <si>
    <t>Pol110a</t>
  </si>
  <si>
    <t>Zberná tyč JP 15 - demontáž</t>
  </si>
  <si>
    <t>870265814</t>
  </si>
  <si>
    <t>365</t>
  </si>
  <si>
    <t>Pol111</t>
  </si>
  <si>
    <t>Výkop ryhy 50 x 70 cm, tr. z. 4</t>
  </si>
  <si>
    <t>-1042946623</t>
  </si>
  <si>
    <t>366</t>
  </si>
  <si>
    <t>Pol112</t>
  </si>
  <si>
    <t>Zásyp ryhy 50 x 70 cm, tr. z. 4</t>
  </si>
  <si>
    <t>1227194490</t>
  </si>
  <si>
    <t>367</t>
  </si>
  <si>
    <t>Pol113</t>
  </si>
  <si>
    <t>Úprava ryhy zeminou tr. z. 4</t>
  </si>
  <si>
    <t>2132978093</t>
  </si>
  <si>
    <t>368</t>
  </si>
  <si>
    <t>Pol114</t>
  </si>
  <si>
    <t>Rezanie špáry v asfalte</t>
  </si>
  <si>
    <t>939922296</t>
  </si>
  <si>
    <t>369</t>
  </si>
  <si>
    <t>Pol115</t>
  </si>
  <si>
    <t>Vrstva betónu hr. 10 cm</t>
  </si>
  <si>
    <t>-983330304</t>
  </si>
  <si>
    <t>370</t>
  </si>
  <si>
    <t>Pol116</t>
  </si>
  <si>
    <t>Búranie živičných povrchov hr. 5 cm</t>
  </si>
  <si>
    <t>1529235354</t>
  </si>
  <si>
    <t>371</t>
  </si>
  <si>
    <t>Pol117</t>
  </si>
  <si>
    <t>Rozbúranie betónovej vrstvy chodníka</t>
  </si>
  <si>
    <t>-1073029635</t>
  </si>
  <si>
    <t>372</t>
  </si>
  <si>
    <t>Pol118</t>
  </si>
  <si>
    <t>Podkladová vrstva štrk, kameň hr. do 25 cm</t>
  </si>
  <si>
    <t>1312012248</t>
  </si>
  <si>
    <t>373</t>
  </si>
  <si>
    <t>Pol119</t>
  </si>
  <si>
    <t>Podkladová vrstva z makadamu hr. 15 cm</t>
  </si>
  <si>
    <t>-1047690998</t>
  </si>
  <si>
    <t>374</t>
  </si>
  <si>
    <t>Pol40</t>
  </si>
  <si>
    <t>Kábel N2XH-J 3 x 1,5 ulož. pod omietkou</t>
  </si>
  <si>
    <t>1745859259</t>
  </si>
  <si>
    <t>375</t>
  </si>
  <si>
    <t>Pol41</t>
  </si>
  <si>
    <t>Kábel N2XH-O 2 x 1,5 ulož. pod omietkou</t>
  </si>
  <si>
    <t>-388860640</t>
  </si>
  <si>
    <t>376</t>
  </si>
  <si>
    <t>Pol42</t>
  </si>
  <si>
    <t>Kábel N2XH-O 3 x 1,5 ulož. pod omietkou</t>
  </si>
  <si>
    <t>907546097</t>
  </si>
  <si>
    <t>377</t>
  </si>
  <si>
    <t>Pol43</t>
  </si>
  <si>
    <t>Kábel N2XH-J 3 x 2,5 ulož. pod omietkou</t>
  </si>
  <si>
    <t>1981368996</t>
  </si>
  <si>
    <t>378</t>
  </si>
  <si>
    <t>Pol44</t>
  </si>
  <si>
    <t>1395888517</t>
  </si>
  <si>
    <t>379</t>
  </si>
  <si>
    <t>Pol45</t>
  </si>
  <si>
    <t>Vodič N2XH-J 4 zž ulož. pod omietkou</t>
  </si>
  <si>
    <t>-778568111</t>
  </si>
  <si>
    <t>380</t>
  </si>
  <si>
    <t>Pol46</t>
  </si>
  <si>
    <t>Vodič N2XH-J 6 zž ulož. pod omietkou</t>
  </si>
  <si>
    <t>-984047111</t>
  </si>
  <si>
    <t>381</t>
  </si>
  <si>
    <t>Pol47</t>
  </si>
  <si>
    <t>Vodič N2XH-J 10 zž ulož. pod omietkou</t>
  </si>
  <si>
    <t>1546124635</t>
  </si>
  <si>
    <t>382</t>
  </si>
  <si>
    <t>Pol48</t>
  </si>
  <si>
    <t>Vodič N2XH-J 16 zž ulož. pod omietkou</t>
  </si>
  <si>
    <t>-1617094000</t>
  </si>
  <si>
    <t>383</t>
  </si>
  <si>
    <t>Pol49</t>
  </si>
  <si>
    <t>1292886034</t>
  </si>
  <si>
    <t>384</t>
  </si>
  <si>
    <t>Pol50</t>
  </si>
  <si>
    <t>-1987743236</t>
  </si>
  <si>
    <t>385</t>
  </si>
  <si>
    <t>Pol51</t>
  </si>
  <si>
    <t>-798804298</t>
  </si>
  <si>
    <t>386</t>
  </si>
  <si>
    <t>Pol52</t>
  </si>
  <si>
    <t>-356253746</t>
  </si>
  <si>
    <t>387</t>
  </si>
  <si>
    <t>Pol53</t>
  </si>
  <si>
    <t>Dátový kábel</t>
  </si>
  <si>
    <t>-1116077368</t>
  </si>
  <si>
    <t>388</t>
  </si>
  <si>
    <t>Pol54</t>
  </si>
  <si>
    <t>-967229723</t>
  </si>
  <si>
    <t>389</t>
  </si>
  <si>
    <t>Pol55</t>
  </si>
  <si>
    <t>1215702886</t>
  </si>
  <si>
    <t>390</t>
  </si>
  <si>
    <t>Pol56</t>
  </si>
  <si>
    <t>-101395729</t>
  </si>
  <si>
    <t>391</t>
  </si>
  <si>
    <t>Pol57</t>
  </si>
  <si>
    <t>1747977696</t>
  </si>
  <si>
    <t>392</t>
  </si>
  <si>
    <t>Pol58</t>
  </si>
  <si>
    <t>-1324050144</t>
  </si>
  <si>
    <t>393</t>
  </si>
  <si>
    <t>Pol59</t>
  </si>
  <si>
    <t>Ukončenie kábla do 5 x 10 mm2</t>
  </si>
  <si>
    <t>-460198446</t>
  </si>
  <si>
    <t>394</t>
  </si>
  <si>
    <t>Pol60</t>
  </si>
  <si>
    <t>Ukončenie kábla do 5 x 16 mm2</t>
  </si>
  <si>
    <t>-1017716141</t>
  </si>
  <si>
    <t>395</t>
  </si>
  <si>
    <t>Pol61</t>
  </si>
  <si>
    <t>Ukončenie vodiča do 6 mm2</t>
  </si>
  <si>
    <t>-1906946256</t>
  </si>
  <si>
    <t>396</t>
  </si>
  <si>
    <t>Pol62</t>
  </si>
  <si>
    <t>Ukončenie vodiča do 10 mm2</t>
  </si>
  <si>
    <t>-1706352600</t>
  </si>
  <si>
    <t>397</t>
  </si>
  <si>
    <t>Pol63</t>
  </si>
  <si>
    <t>Ukončenie vodiča do 16 mm2</t>
  </si>
  <si>
    <t>1992968370</t>
  </si>
  <si>
    <t>398</t>
  </si>
  <si>
    <t>Pol64</t>
  </si>
  <si>
    <t>Svorka nad 2 skrutky</t>
  </si>
  <si>
    <t>1715980702</t>
  </si>
  <si>
    <t>399</t>
  </si>
  <si>
    <t>Pol65</t>
  </si>
  <si>
    <t>1986921056</t>
  </si>
  <si>
    <t>400</t>
  </si>
  <si>
    <t>Pol66</t>
  </si>
  <si>
    <t>-1156272456</t>
  </si>
  <si>
    <t>401</t>
  </si>
  <si>
    <t>Pol67</t>
  </si>
  <si>
    <t>-706155402</t>
  </si>
  <si>
    <t>402</t>
  </si>
  <si>
    <t>Pol68</t>
  </si>
  <si>
    <t>1218019263</t>
  </si>
  <si>
    <t>403</t>
  </si>
  <si>
    <t>Pol69</t>
  </si>
  <si>
    <t>-1656782124</t>
  </si>
  <si>
    <t>404</t>
  </si>
  <si>
    <t>Pol70</t>
  </si>
  <si>
    <t>Montáž trojpól. istica 50A/B do rozvádzača</t>
  </si>
  <si>
    <t>693403227</t>
  </si>
  <si>
    <t>405</t>
  </si>
  <si>
    <t>Pol71</t>
  </si>
  <si>
    <t>Montáž rozvádzača</t>
  </si>
  <si>
    <t>238784370</t>
  </si>
  <si>
    <t>406</t>
  </si>
  <si>
    <t>Pol72</t>
  </si>
  <si>
    <t>Sfázovanie žíl káblov</t>
  </si>
  <si>
    <t>1962119522</t>
  </si>
  <si>
    <t>407</t>
  </si>
  <si>
    <t>Pol73</t>
  </si>
  <si>
    <t>Osadenie hmoždinky HM8 do stropu a steny</t>
  </si>
  <si>
    <t>-1632820483</t>
  </si>
  <si>
    <t>408</t>
  </si>
  <si>
    <t>Pol74</t>
  </si>
  <si>
    <t>Žiarivkové svietidlo typ FALCON-236-AR-EP, 2x36W, T26/G13, IP20, MRIEŽKA AR</t>
  </si>
  <si>
    <t>-306182854</t>
  </si>
  <si>
    <t>409</t>
  </si>
  <si>
    <t>Pol75</t>
  </si>
  <si>
    <t>Žiarivkové svietidlo typ HOWER4-EP, OP,2x36W, T26/G13, IP65, KRYT Opál</t>
  </si>
  <si>
    <t>-84044406</t>
  </si>
  <si>
    <t>410</t>
  </si>
  <si>
    <t>Pol76</t>
  </si>
  <si>
    <t>Žiarivkové svietidlo CORSO 124-EP, IP65 montáž na povrch</t>
  </si>
  <si>
    <t>1563051988</t>
  </si>
  <si>
    <t>411</t>
  </si>
  <si>
    <t>Pol77</t>
  </si>
  <si>
    <t>1196530902</t>
  </si>
  <si>
    <t>412</t>
  </si>
  <si>
    <t>Pol78</t>
  </si>
  <si>
    <t>Vysekanie, zamurovanie a začistenie otvoru</t>
  </si>
  <si>
    <t>-17928261</t>
  </si>
  <si>
    <t>413</t>
  </si>
  <si>
    <t>Pol791</t>
  </si>
  <si>
    <t>Vysekanie, zamurovanie a začistenie drážky pre kábel š. do 60 mm do muriva bez mat.</t>
  </si>
  <si>
    <t>-810845445</t>
  </si>
  <si>
    <t>414</t>
  </si>
  <si>
    <t>Pol79</t>
  </si>
  <si>
    <t>Vysekanie, zamurovanie a začistenie drážky pre kábel š. do 120 mm do muriva bez mat.</t>
  </si>
  <si>
    <t>2114699929</t>
  </si>
  <si>
    <t>415</t>
  </si>
  <si>
    <t>Pol80</t>
  </si>
  <si>
    <t>Vysekanie otvoru pre rozvádzač a začistenie</t>
  </si>
  <si>
    <t>1534432828</t>
  </si>
  <si>
    <t>416</t>
  </si>
  <si>
    <t>Pol81</t>
  </si>
  <si>
    <t>Prechod kábla cez stenu do hr. 15 cm</t>
  </si>
  <si>
    <t>679085457</t>
  </si>
  <si>
    <t>417</t>
  </si>
  <si>
    <t>Pol82</t>
  </si>
  <si>
    <t>Prechod kábla cez stenu do hr. 30 cm</t>
  </si>
  <si>
    <t>1175354742</t>
  </si>
  <si>
    <t>418</t>
  </si>
  <si>
    <t>Pol83</t>
  </si>
  <si>
    <t>Prechod kábla cez stenu do hr. 45 cm</t>
  </si>
  <si>
    <t>-655083025</t>
  </si>
  <si>
    <t>419</t>
  </si>
  <si>
    <t>Pol84</t>
  </si>
  <si>
    <t>Rozvádzač RS1</t>
  </si>
  <si>
    <t>845212196</t>
  </si>
  <si>
    <t>420</t>
  </si>
  <si>
    <t>Pol85</t>
  </si>
  <si>
    <t>Drôt FeZn D 8 mm</t>
  </si>
  <si>
    <t>-1640378322</t>
  </si>
  <si>
    <t>421</t>
  </si>
  <si>
    <t>-1910524525</t>
  </si>
  <si>
    <t>422</t>
  </si>
  <si>
    <t>Pol86</t>
  </si>
  <si>
    <t>Pás FeZn 30 x 4 mm</t>
  </si>
  <si>
    <t>936477681</t>
  </si>
  <si>
    <t>423</t>
  </si>
  <si>
    <t>Pol87</t>
  </si>
  <si>
    <t>Svorka SJ 01</t>
  </si>
  <si>
    <t>1993452097</t>
  </si>
  <si>
    <t>424</t>
  </si>
  <si>
    <t>Pol88</t>
  </si>
  <si>
    <t>Rýnová svorka 267/VA (SO)</t>
  </si>
  <si>
    <t>626572716</t>
  </si>
  <si>
    <t>425</t>
  </si>
  <si>
    <t>Pol89</t>
  </si>
  <si>
    <t>Svorka SZ</t>
  </si>
  <si>
    <t>680407792</t>
  </si>
  <si>
    <t>426</t>
  </si>
  <si>
    <t>Pol90</t>
  </si>
  <si>
    <t>Svorka SR02</t>
  </si>
  <si>
    <t>437030435</t>
  </si>
  <si>
    <t>427</t>
  </si>
  <si>
    <t>457963620</t>
  </si>
  <si>
    <t>428</t>
  </si>
  <si>
    <t>Pol91</t>
  </si>
  <si>
    <t>Svorka SK</t>
  </si>
  <si>
    <t>1669856530</t>
  </si>
  <si>
    <t>429</t>
  </si>
  <si>
    <t>Pol92</t>
  </si>
  <si>
    <t>Svorka SP1</t>
  </si>
  <si>
    <t>1638591320</t>
  </si>
  <si>
    <t>430</t>
  </si>
  <si>
    <t>Pol93</t>
  </si>
  <si>
    <t>Štítok na zvod</t>
  </si>
  <si>
    <t>-1268832462</t>
  </si>
  <si>
    <t>431</t>
  </si>
  <si>
    <t>Pol94</t>
  </si>
  <si>
    <t>Podpera vedenia PV17-4</t>
  </si>
  <si>
    <t>1985567233</t>
  </si>
  <si>
    <t>432</t>
  </si>
  <si>
    <t>Pol95</t>
  </si>
  <si>
    <t>Podpera vedenia PV21 plast</t>
  </si>
  <si>
    <t>192640682</t>
  </si>
  <si>
    <t>433</t>
  </si>
  <si>
    <t>Pol96</t>
  </si>
  <si>
    <t>Zberná tyč JP15 a betón podstavec</t>
  </si>
  <si>
    <t>-938179637</t>
  </si>
  <si>
    <t>434</t>
  </si>
  <si>
    <t>Pol97</t>
  </si>
  <si>
    <t>Bet. podstavec k tyči JP, OB D300+podložka</t>
  </si>
  <si>
    <t>-401735258</t>
  </si>
  <si>
    <t>435</t>
  </si>
  <si>
    <t>Pol98</t>
  </si>
  <si>
    <t>Strieška OS01</t>
  </si>
  <si>
    <t>-1933541488</t>
  </si>
  <si>
    <t>436</t>
  </si>
  <si>
    <t>Pol99</t>
  </si>
  <si>
    <t>-1234557029</t>
  </si>
  <si>
    <t>437</t>
  </si>
  <si>
    <t>Pol100</t>
  </si>
  <si>
    <t>Držiak ochranného uholníka DOU vr2</t>
  </si>
  <si>
    <t>415393733</t>
  </si>
  <si>
    <t>438</t>
  </si>
  <si>
    <t>HZS000211</t>
  </si>
  <si>
    <t>Stavebno montážne práce menej náročne, pomocné alebo manipulačné (Tr 1) v rozsahu viac 4 a menej ako 8 hodín</t>
  </si>
  <si>
    <t>hod</t>
  </si>
  <si>
    <t>512</t>
  </si>
  <si>
    <t>-898957665</t>
  </si>
  <si>
    <t>"drobné búracie práce</t>
  </si>
  <si>
    <t>439</t>
  </si>
  <si>
    <t>HZS000315</t>
  </si>
  <si>
    <t>Vytýčenie podzemných sietí</t>
  </si>
  <si>
    <t>-1426180521</t>
  </si>
  <si>
    <t>VP - Práce naviac</t>
  </si>
  <si>
    <t>PN</t>
  </si>
  <si>
    <t>SO 04 - Zateplenie objektu jestvujúcej MŠ</t>
  </si>
  <si>
    <t>610991111</t>
  </si>
  <si>
    <t>Zakrývanie výplní vnútorných okenných otvorov, predmetov a konštrukcií</t>
  </si>
  <si>
    <t>-247721967</t>
  </si>
  <si>
    <t>610991112</t>
  </si>
  <si>
    <t>Vyčistenie a vyspravenie fasády pred zateplením</t>
  </si>
  <si>
    <t>-652439802</t>
  </si>
  <si>
    <t>72,168+384,471+37,488</t>
  </si>
  <si>
    <t>622421312</t>
  </si>
  <si>
    <t>Oprava vonkajších omietok stien zo suchých zmesí, hladkých, členitosť I, opravovaná plocha nad 20% do 30%</t>
  </si>
  <si>
    <t>1802787403</t>
  </si>
  <si>
    <t>494,127*0,2</t>
  </si>
  <si>
    <t>93965539</t>
  </si>
  <si>
    <t>72,168+384,471</t>
  </si>
  <si>
    <t>2009921448</t>
  </si>
  <si>
    <t>Kontaktný zatepľovací systém ostenia hr. 30 mm - minerálne riešenie</t>
  </si>
  <si>
    <t>-520698381</t>
  </si>
  <si>
    <t>2069071719</t>
  </si>
  <si>
    <t>(12,35+13,3+12,775+11,95+13,3+18,9)*3,75</t>
  </si>
  <si>
    <t>(13,3+19,2)*2*3,3</t>
  </si>
  <si>
    <t>-139,685</t>
  </si>
  <si>
    <t>1854416638</t>
  </si>
  <si>
    <t>(12,35+13,3+12,775+11,95+13,3+18,9)*0,5</t>
  </si>
  <si>
    <t>-(1,2*3+1+1,5*2)*0,5</t>
  </si>
  <si>
    <t>941941032</t>
  </si>
  <si>
    <t>Montáž lešenia ľahkého pracovného radového s podlahami šírky od 0,80 do 1,00 m, výšky nad 10 do 30 m</t>
  </si>
  <si>
    <t>-226012453</t>
  </si>
  <si>
    <t>941941192</t>
  </si>
  <si>
    <t>Príplatok za prvý a každý ďalší i začatý mesiac použitia lešenia ľahkého pracovného radového s podlahami šírky od 0,80 do 1,00 m, výšky nad 10 do 30 m</t>
  </si>
  <si>
    <t>153681876</t>
  </si>
  <si>
    <t>941941832</t>
  </si>
  <si>
    <t>Demontáž lešenia ľahkého pracovného radového s podlahami šírky nad 0,80 do 1,00 m, výšky nad 10 do 30 m</t>
  </si>
  <si>
    <t>70877187</t>
  </si>
  <si>
    <t>-1337138629</t>
  </si>
  <si>
    <t>37,2</t>
  </si>
  <si>
    <t>Okenný a dverový dilatačný profil (plastový)</t>
  </si>
  <si>
    <t>1304051496</t>
  </si>
  <si>
    <t>-182161003</t>
  </si>
  <si>
    <t>-1463358428</t>
  </si>
  <si>
    <t>961055119</t>
  </si>
  <si>
    <t>Búranie  jestvujúcich vrstiev strechy ,  -0,1200t</t>
  </si>
  <si>
    <t>-1452372087</t>
  </si>
  <si>
    <t>968061112</t>
  </si>
  <si>
    <t>Vyvesenie dreveného okenného krídla do suti plochy do 1, 5 m2, -0,01200t</t>
  </si>
  <si>
    <t>-672478166</t>
  </si>
  <si>
    <t>968061113</t>
  </si>
  <si>
    <t>Vyvesenie dreveného okenného krídla do suti plochy nad 1, 5 m2, -0,01600t</t>
  </si>
  <si>
    <t>1302026451</t>
  </si>
  <si>
    <t>968062356</t>
  </si>
  <si>
    <t>Vybúranie drevených rámov okien dvojitých alebo zdvojených, plochy do 4 m2,  -0,05400t</t>
  </si>
  <si>
    <t>395361107</t>
  </si>
  <si>
    <t>978015241</t>
  </si>
  <si>
    <t>Otlčenie omietok vonkajších priečelí jednoduchých, s vyškriabaním škár, očistením muriva,  v rozsahu do 30 %,  -0,01600t</t>
  </si>
  <si>
    <t>-1476547845</t>
  </si>
  <si>
    <t>-915164308</t>
  </si>
  <si>
    <t>2089278757</t>
  </si>
  <si>
    <t>-1206005315</t>
  </si>
  <si>
    <t>-985224144</t>
  </si>
  <si>
    <t>1250088795</t>
  </si>
  <si>
    <t>-1686078055</t>
  </si>
  <si>
    <t>365644254</t>
  </si>
  <si>
    <t>-1893526499</t>
  </si>
  <si>
    <t>-1198964719</t>
  </si>
  <si>
    <t>-1668239834</t>
  </si>
  <si>
    <t>712960010</t>
  </si>
  <si>
    <t>Osadenie hotovej strešnej vpuste na streche</t>
  </si>
  <si>
    <t>246448053</t>
  </si>
  <si>
    <t>6285210008</t>
  </si>
  <si>
    <t>Vpusť plastová</t>
  </si>
  <si>
    <t>1268372651</t>
  </si>
  <si>
    <t>712973895</t>
  </si>
  <si>
    <t>Detaily k termoplastom všeobecne, oplechovanie okraja odkvapovou lištou z hrubopolpast. plechu RŠ 330 mm</t>
  </si>
  <si>
    <t>-38650706</t>
  </si>
  <si>
    <t>1144854187</t>
  </si>
  <si>
    <t>529845074</t>
  </si>
  <si>
    <t>2066089664</t>
  </si>
  <si>
    <t>998712102</t>
  </si>
  <si>
    <t>Presun hmôt pre izoláciu povlakovej krytiny v objektoch výšky nad 6 do 12 m</t>
  </si>
  <si>
    <t>-1912417201</t>
  </si>
  <si>
    <t>713141151</t>
  </si>
  <si>
    <t>Montáž tepelnej izolácie striech plochých do 10° minerálnou vlnou, jednovrstvová kladenými voľne</t>
  </si>
  <si>
    <t>1667001578</t>
  </si>
  <si>
    <t>6314153541</t>
  </si>
  <si>
    <t>Tepelná izolácia pre plochú strechu  spádová  minerálna izolácia - doska 200/100x1000x1000 mm</t>
  </si>
  <si>
    <t>-560335187</t>
  </si>
  <si>
    <t>713141255</t>
  </si>
  <si>
    <t>Montáž TI striech plochých do 10° minerálnou vlnou, rozloženej v dvoch vrstvách, prikotvením</t>
  </si>
  <si>
    <t>1508946496</t>
  </si>
  <si>
    <t>6313670498</t>
  </si>
  <si>
    <t>Isover S  hrúbka 150 mm</t>
  </si>
  <si>
    <t>735459091</t>
  </si>
  <si>
    <t>998713102</t>
  </si>
  <si>
    <t>Presun hmôt pre izolácie tepelné v objektoch výšky nad 6 m do 12 m</t>
  </si>
  <si>
    <t>-687447612</t>
  </si>
  <si>
    <t>764331850</t>
  </si>
  <si>
    <t>Demontáž lemovania múrov na strechách s tvrdou krytinou, so sklonom do 30st. rš 400 a 500 mm,  -0,00298t</t>
  </si>
  <si>
    <t>-1178173116</t>
  </si>
  <si>
    <t>693979694</t>
  </si>
  <si>
    <t>764410850</t>
  </si>
  <si>
    <t>Demontáž oplechovania parapetov rš od 100 do 330 mm,  -0,00135t</t>
  </si>
  <si>
    <t>36955409</t>
  </si>
  <si>
    <t>998764102</t>
  </si>
  <si>
    <t>Presun hmôt pre konštrukcie klampiarske v objektoch výšky nad 6 do 12 m</t>
  </si>
  <si>
    <t>-433761077</t>
  </si>
  <si>
    <t>497436616</t>
  </si>
  <si>
    <t>-1966997177</t>
  </si>
  <si>
    <t>-1081605123</t>
  </si>
  <si>
    <t>S1.1</t>
  </si>
  <si>
    <t>Plastové okno jednokrídlové otváravo-sklopné 900/1800 mm, s izolačným trojsklom, mikroventilácia</t>
  </si>
  <si>
    <t>-2134703390</t>
  </si>
  <si>
    <t>S2.1</t>
  </si>
  <si>
    <t>Plastové oknodvojkrídlové otváravo-sklopné a sklopné  2400x2050 mm, s izolačným trojsklom, mikroventilácia</t>
  </si>
  <si>
    <t>1224422349</t>
  </si>
  <si>
    <t>S3.1</t>
  </si>
  <si>
    <t>Plastové oknodvojkrídlové otváravo-sklopné a sklopné  3000/2350 mm, s izolačným trojsklom, mikroventilácia</t>
  </si>
  <si>
    <t>492467536</t>
  </si>
  <si>
    <t>S4.1</t>
  </si>
  <si>
    <t>1019630055</t>
  </si>
  <si>
    <t>S5.1</t>
  </si>
  <si>
    <t>Plastové okno jednokrídlové otváravo-sklopné 1200/1800 mm, s izolačným trojsklom, mikroventilácia</t>
  </si>
  <si>
    <t>1621547756</t>
  </si>
  <si>
    <t>S6.1</t>
  </si>
  <si>
    <t>Plastové okno jednokrídlové otváravo-sklopné 1200/1200 mm, s izolačným trojsklom, mikroventilácia</t>
  </si>
  <si>
    <t>-878440924</t>
  </si>
  <si>
    <t>S7.1</t>
  </si>
  <si>
    <t>-1667637229</t>
  </si>
  <si>
    <t>141488830</t>
  </si>
  <si>
    <t>767833100</t>
  </si>
  <si>
    <t>Montáž rebríkov do muriva s bočnicami z profilovej ocele, z rúrok alebo z tenkostenných profilov</t>
  </si>
  <si>
    <t>-2016304066</t>
  </si>
  <si>
    <t>5530100001</t>
  </si>
  <si>
    <t>Rebrík požiarny 3,8 m</t>
  </si>
  <si>
    <t>590425458</t>
  </si>
  <si>
    <t>767995189</t>
  </si>
  <si>
    <t>Montáž  a dodávka vetracích mriežok 150/150 mm</t>
  </si>
  <si>
    <t>-2094159087</t>
  </si>
  <si>
    <t>767996800</t>
  </si>
  <si>
    <t>Demontáž ostatných doplnkov stavieb  - vetracie mriežky</t>
  </si>
  <si>
    <t>-1405065756</t>
  </si>
  <si>
    <t>998767102</t>
  </si>
  <si>
    <t>Presun hmôt pre kovové stavebné doplnkové konštrukcie v objektoch výšky nad 6 do 12 m</t>
  </si>
  <si>
    <t>1613450190</t>
  </si>
  <si>
    <t>-1142477841</t>
  </si>
  <si>
    <t>989865340</t>
  </si>
  <si>
    <t>-921601034</t>
  </si>
  <si>
    <t>1400942946</t>
  </si>
  <si>
    <t>64,32*0,5</t>
  </si>
  <si>
    <t>2100100090</t>
  </si>
  <si>
    <t>Prekládka bleskozvodu</t>
  </si>
  <si>
    <t>-801926814</t>
  </si>
  <si>
    <t>OSB doska 12,5 mm = 6,9 m2</t>
  </si>
  <si>
    <t>Konštrukčný hranol 100x100 mm - 30 bm</t>
  </si>
  <si>
    <t>stúpanie z 500 mm na 1230 mm</t>
  </si>
  <si>
    <t>väzník rozmerov 12680x80 mm - 14 ks</t>
  </si>
  <si>
    <t>Prekládka bleskozvodu - 65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</si>
</sst>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rgb="FFFF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167" fontId="3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0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7" fontId="0" fillId="0" borderId="0" xfId="0" applyNumberFormat="1" applyFont="1" applyBorder="1" applyAlignment="1" applyProtection="1">
      <alignment vertical="center"/>
      <protection locked="0"/>
    </xf>
    <xf numFmtId="0" fontId="42" fillId="0" borderId="0" xfId="0" applyFont="1" applyBorder="1" applyAlignment="1">
      <alignment vertical="center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4" fontId="26" fillId="6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4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9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5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40" fillId="4" borderId="25" xfId="0" applyNumberFormat="1" applyFont="1" applyFill="1" applyBorder="1" applyAlignment="1" applyProtection="1">
      <alignment vertical="center"/>
      <protection locked="0"/>
    </xf>
    <xf numFmtId="2" fontId="26" fillId="0" borderId="12" xfId="0" applyNumberFormat="1" applyFont="1" applyBorder="1" applyAlignment="1"/>
    <xf numFmtId="2" fontId="3" fillId="0" borderId="12" xfId="0" applyNumberFormat="1" applyFont="1" applyBorder="1" applyAlignment="1">
      <alignment vertical="center"/>
    </xf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vertical="center"/>
    </xf>
    <xf numFmtId="2" fontId="6" fillId="0" borderId="17" xfId="0" applyNumberFormat="1" applyFont="1" applyBorder="1" applyAlignment="1"/>
    <xf numFmtId="2" fontId="6" fillId="0" borderId="17" xfId="0" applyNumberFormat="1" applyFont="1" applyBorder="1" applyAlignment="1">
      <alignment vertical="center"/>
    </xf>
    <xf numFmtId="2" fontId="0" fillId="0" borderId="25" xfId="0" applyNumberFormat="1" applyFont="1" applyBorder="1" applyAlignment="1" applyProtection="1">
      <alignment vertical="center"/>
      <protection locked="0"/>
    </xf>
    <xf numFmtId="2" fontId="8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6" fillId="0" borderId="23" xfId="0" applyNumberFormat="1" applyFont="1" applyBorder="1" applyAlignment="1"/>
    <xf numFmtId="2" fontId="6" fillId="0" borderId="23" xfId="0" applyNumberFormat="1" applyFont="1" applyBorder="1" applyAlignment="1">
      <alignment vertical="center"/>
    </xf>
    <xf numFmtId="2" fontId="5" fillId="0" borderId="12" xfId="0" applyNumberFormat="1" applyFont="1" applyBorder="1" applyAlignment="1"/>
    <xf numFmtId="2" fontId="5" fillId="0" borderId="12" xfId="0" applyNumberFormat="1" applyFont="1" applyBorder="1" applyAlignment="1">
      <alignment vertical="center"/>
    </xf>
    <xf numFmtId="2" fontId="40" fillId="0" borderId="25" xfId="0" applyNumberFormat="1" applyFont="1" applyBorder="1" applyAlignment="1" applyProtection="1">
      <alignment vertical="center"/>
      <protection locked="0"/>
    </xf>
    <xf numFmtId="2" fontId="5" fillId="0" borderId="23" xfId="0" applyNumberFormat="1" applyFont="1" applyBorder="1" applyAlignment="1"/>
    <xf numFmtId="2" fontId="5" fillId="0" borderId="23" xfId="0" applyNumberFormat="1" applyFont="1" applyBorder="1" applyAlignment="1">
      <alignment vertical="center"/>
    </xf>
    <xf numFmtId="2" fontId="0" fillId="0" borderId="25" xfId="0" applyNumberFormat="1" applyFont="1" applyBorder="1" applyAlignment="1">
      <alignment vertical="center"/>
    </xf>
    <xf numFmtId="2" fontId="0" fillId="4" borderId="25" xfId="0" applyNumberFormat="1" applyFont="1" applyFill="1" applyBorder="1" applyAlignment="1" applyProtection="1">
      <alignment vertical="center"/>
      <protection locked="0"/>
    </xf>
    <xf numFmtId="2" fontId="40" fillId="4" borderId="25" xfId="0" applyNumberFormat="1" applyFont="1" applyFill="1" applyBorder="1" applyAlignment="1" applyProtection="1">
      <alignment vertical="center"/>
      <protection locked="0"/>
    </xf>
    <xf numFmtId="2" fontId="6" fillId="0" borderId="0" xfId="0" applyNumberFormat="1" applyFont="1" applyBorder="1" applyAlignment="1">
      <alignment horizontal="left"/>
    </xf>
    <xf numFmtId="2" fontId="0" fillId="4" borderId="0" xfId="0" applyNumberFormat="1" applyFont="1" applyFill="1" applyBorder="1" applyAlignment="1" applyProtection="1">
      <alignment vertical="center"/>
      <protection locked="0"/>
    </xf>
    <xf numFmtId="2" fontId="0" fillId="0" borderId="0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workbookViewId="0">
      <pane ySplit="1" topLeftCell="A129" activePane="bottomLeft" state="frozen"/>
      <selection pane="bottomLeft" activeCell="BE87" sqref="BE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R2" s="214" t="s">
        <v>8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spans="1:73" ht="36.950000000000003" customHeight="1">
      <c r="B4" s="24"/>
      <c r="C4" s="229" t="s">
        <v>11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5"/>
      <c r="AS4" s="26" t="s">
        <v>12</v>
      </c>
      <c r="BE4" s="27" t="s">
        <v>13</v>
      </c>
      <c r="BS4" s="20" t="s">
        <v>9</v>
      </c>
    </row>
    <row r="5" spans="1:73" ht="14.45" customHeight="1">
      <c r="B5" s="24"/>
      <c r="C5" s="28"/>
      <c r="D5" s="29" t="s">
        <v>14</v>
      </c>
      <c r="E5" s="28"/>
      <c r="F5" s="28"/>
      <c r="G5" s="28"/>
      <c r="H5" s="28"/>
      <c r="I5" s="28"/>
      <c r="J5" s="28"/>
      <c r="K5" s="249" t="s">
        <v>15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8"/>
      <c r="AQ5" s="25"/>
      <c r="BE5" s="247" t="s">
        <v>16</v>
      </c>
      <c r="BS5" s="20" t="s">
        <v>9</v>
      </c>
    </row>
    <row r="6" spans="1:73" ht="36.950000000000003" customHeight="1">
      <c r="B6" s="24"/>
      <c r="C6" s="28"/>
      <c r="D6" s="31" t="s">
        <v>17</v>
      </c>
      <c r="E6" s="28"/>
      <c r="F6" s="28"/>
      <c r="G6" s="28"/>
      <c r="H6" s="28"/>
      <c r="I6" s="28"/>
      <c r="J6" s="28"/>
      <c r="K6" s="251" t="s">
        <v>18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8"/>
      <c r="AQ6" s="25"/>
      <c r="BE6" s="248"/>
      <c r="BS6" s="20" t="s">
        <v>9</v>
      </c>
    </row>
    <row r="7" spans="1:73" ht="14.45" customHeight="1">
      <c r="B7" s="24"/>
      <c r="C7" s="28"/>
      <c r="D7" s="32" t="s">
        <v>19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20</v>
      </c>
      <c r="AL7" s="28"/>
      <c r="AM7" s="28"/>
      <c r="AN7" s="30" t="s">
        <v>5</v>
      </c>
      <c r="AO7" s="28"/>
      <c r="AP7" s="28"/>
      <c r="AQ7" s="25"/>
      <c r="BE7" s="248"/>
      <c r="BS7" s="20" t="s">
        <v>9</v>
      </c>
    </row>
    <row r="8" spans="1:73" ht="14.45" customHeight="1">
      <c r="B8" s="24"/>
      <c r="C8" s="28"/>
      <c r="D8" s="32" t="s">
        <v>21</v>
      </c>
      <c r="E8" s="28"/>
      <c r="F8" s="28"/>
      <c r="G8" s="28"/>
      <c r="H8" s="28"/>
      <c r="I8" s="28"/>
      <c r="J8" s="28"/>
      <c r="K8" s="30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23</v>
      </c>
      <c r="AL8" s="28"/>
      <c r="AM8" s="28"/>
      <c r="AN8" s="212">
        <v>43475</v>
      </c>
      <c r="AO8" s="28"/>
      <c r="AP8" s="28"/>
      <c r="AQ8" s="25"/>
      <c r="BE8" s="248"/>
      <c r="BS8" s="20" t="s">
        <v>9</v>
      </c>
    </row>
    <row r="9" spans="1:73" ht="14.4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48"/>
      <c r="BS9" s="20" t="s">
        <v>9</v>
      </c>
    </row>
    <row r="10" spans="1:73" ht="14.45" customHeight="1">
      <c r="B10" s="24"/>
      <c r="C10" s="28"/>
      <c r="D10" s="32" t="s">
        <v>24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25</v>
      </c>
      <c r="AL10" s="28"/>
      <c r="AM10" s="28"/>
      <c r="AN10" s="30" t="s">
        <v>5</v>
      </c>
      <c r="AO10" s="28"/>
      <c r="AP10" s="28"/>
      <c r="AQ10" s="25"/>
      <c r="BE10" s="248"/>
      <c r="BS10" s="20" t="s">
        <v>9</v>
      </c>
    </row>
    <row r="11" spans="1:73" ht="18.399999999999999" customHeight="1">
      <c r="B11" s="24"/>
      <c r="C11" s="28"/>
      <c r="D11" s="28"/>
      <c r="E11" s="30" t="s">
        <v>26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27</v>
      </c>
      <c r="AL11" s="28"/>
      <c r="AM11" s="28"/>
      <c r="AN11" s="30" t="s">
        <v>5</v>
      </c>
      <c r="AO11" s="28"/>
      <c r="AP11" s="28"/>
      <c r="AQ11" s="25"/>
      <c r="BE11" s="248"/>
      <c r="BS11" s="20" t="s">
        <v>9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48"/>
      <c r="BS12" s="20" t="s">
        <v>9</v>
      </c>
    </row>
    <row r="13" spans="1:73" ht="14.45" customHeight="1">
      <c r="B13" s="24"/>
      <c r="C13" s="28"/>
      <c r="D13" s="32" t="s">
        <v>28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25</v>
      </c>
      <c r="AL13" s="28"/>
      <c r="AM13" s="28"/>
      <c r="AN13" s="33" t="s">
        <v>29</v>
      </c>
      <c r="AO13" s="28"/>
      <c r="AP13" s="28"/>
      <c r="AQ13" s="25"/>
      <c r="BE13" s="248"/>
      <c r="BS13" s="20" t="s">
        <v>9</v>
      </c>
    </row>
    <row r="14" spans="1:73" ht="15">
      <c r="B14" s="24"/>
      <c r="C14" s="28"/>
      <c r="D14" s="28"/>
      <c r="E14" s="252" t="s">
        <v>29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32" t="s">
        <v>27</v>
      </c>
      <c r="AL14" s="28"/>
      <c r="AM14" s="28"/>
      <c r="AN14" s="33" t="s">
        <v>29</v>
      </c>
      <c r="AO14" s="28"/>
      <c r="AP14" s="28"/>
      <c r="AQ14" s="25"/>
      <c r="BE14" s="248"/>
      <c r="BS14" s="20" t="s">
        <v>9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48"/>
      <c r="BS15" s="20" t="s">
        <v>6</v>
      </c>
    </row>
    <row r="16" spans="1:73" ht="14.45" customHeight="1">
      <c r="B16" s="24"/>
      <c r="C16" s="28"/>
      <c r="D16" s="32" t="s">
        <v>30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25</v>
      </c>
      <c r="AL16" s="28"/>
      <c r="AM16" s="28"/>
      <c r="AN16" s="30" t="s">
        <v>5</v>
      </c>
      <c r="AO16" s="28"/>
      <c r="AP16" s="28"/>
      <c r="AQ16" s="25"/>
      <c r="BE16" s="248"/>
      <c r="BS16" s="20" t="s">
        <v>6</v>
      </c>
    </row>
    <row r="17" spans="2:71" ht="18.399999999999999" customHeight="1">
      <c r="B17" s="24"/>
      <c r="C17" s="28"/>
      <c r="D17" s="28"/>
      <c r="E17" s="30" t="s">
        <v>31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27</v>
      </c>
      <c r="AL17" s="28"/>
      <c r="AM17" s="28"/>
      <c r="AN17" s="30" t="s">
        <v>5</v>
      </c>
      <c r="AO17" s="28"/>
      <c r="AP17" s="28"/>
      <c r="AQ17" s="25"/>
      <c r="BE17" s="248"/>
      <c r="BS17" s="20" t="s">
        <v>32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48"/>
      <c r="BS18" s="20" t="s">
        <v>33</v>
      </c>
    </row>
    <row r="19" spans="2:71" ht="14.45" customHeight="1">
      <c r="B19" s="24"/>
      <c r="C19" s="28"/>
      <c r="D19" s="32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25</v>
      </c>
      <c r="AL19" s="28"/>
      <c r="AM19" s="28"/>
      <c r="AN19" s="30" t="s">
        <v>5</v>
      </c>
      <c r="AO19" s="28"/>
      <c r="AP19" s="28"/>
      <c r="AQ19" s="25"/>
      <c r="BE19" s="248"/>
      <c r="BS19" s="20" t="s">
        <v>33</v>
      </c>
    </row>
    <row r="20" spans="2:71" ht="18.399999999999999" customHeight="1">
      <c r="B20" s="24"/>
      <c r="C20" s="28"/>
      <c r="D20" s="28"/>
      <c r="E20" s="30" t="s">
        <v>35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27</v>
      </c>
      <c r="AL20" s="28"/>
      <c r="AM20" s="28"/>
      <c r="AN20" s="30" t="s">
        <v>5</v>
      </c>
      <c r="AO20" s="28"/>
      <c r="AP20" s="28"/>
      <c r="AQ20" s="25"/>
      <c r="BE20" s="248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48"/>
    </row>
    <row r="22" spans="2:71" ht="15">
      <c r="B22" s="24"/>
      <c r="C22" s="28"/>
      <c r="D22" s="32" t="s">
        <v>36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48"/>
    </row>
    <row r="23" spans="2:71" ht="22.5" customHeight="1">
      <c r="B23" s="24"/>
      <c r="C23" s="28"/>
      <c r="D23" s="28"/>
      <c r="E23" s="254" t="s">
        <v>5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8"/>
      <c r="AP23" s="28"/>
      <c r="AQ23" s="25"/>
      <c r="BE23" s="248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48"/>
    </row>
    <row r="25" spans="2:71" ht="6.95" customHeight="1">
      <c r="B25" s="24"/>
      <c r="C25" s="2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8"/>
      <c r="AQ25" s="25"/>
      <c r="BE25" s="248"/>
    </row>
    <row r="26" spans="2:71" ht="14.45" customHeight="1">
      <c r="B26" s="24"/>
      <c r="C26" s="28"/>
      <c r="D26" s="35" t="s">
        <v>37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55">
        <f>ROUND(AG87,2)</f>
        <v>0</v>
      </c>
      <c r="AL26" s="250"/>
      <c r="AM26" s="250"/>
      <c r="AN26" s="250"/>
      <c r="AO26" s="250"/>
      <c r="AP26" s="28"/>
      <c r="AQ26" s="25"/>
      <c r="BE26" s="248"/>
    </row>
    <row r="27" spans="2:71" ht="14.45" customHeight="1">
      <c r="B27" s="24"/>
      <c r="C27" s="28"/>
      <c r="D27" s="35" t="s">
        <v>38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55">
        <f>ROUND(AG91,2)</f>
        <v>0</v>
      </c>
      <c r="AL27" s="255"/>
      <c r="AM27" s="255"/>
      <c r="AN27" s="255"/>
      <c r="AO27" s="255"/>
      <c r="AP27" s="28"/>
      <c r="AQ27" s="25"/>
      <c r="BE27" s="248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48"/>
    </row>
    <row r="29" spans="2:71" s="1" customFormat="1" ht="25.9" customHeight="1">
      <c r="B29" s="36"/>
      <c r="C29" s="37"/>
      <c r="D29" s="39" t="s">
        <v>39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56">
        <f>ROUND(AK26+AK27,2)</f>
        <v>0</v>
      </c>
      <c r="AL29" s="257"/>
      <c r="AM29" s="257"/>
      <c r="AN29" s="257"/>
      <c r="AO29" s="257"/>
      <c r="AP29" s="37"/>
      <c r="AQ29" s="38"/>
      <c r="BE29" s="248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48"/>
    </row>
    <row r="31" spans="2:71" s="2" customFormat="1" ht="14.45" customHeight="1">
      <c r="B31" s="41"/>
      <c r="C31" s="42"/>
      <c r="D31" s="43" t="s">
        <v>40</v>
      </c>
      <c r="E31" s="42"/>
      <c r="F31" s="43" t="s">
        <v>41</v>
      </c>
      <c r="G31" s="42"/>
      <c r="H31" s="42"/>
      <c r="I31" s="42"/>
      <c r="J31" s="42"/>
      <c r="K31" s="42"/>
      <c r="L31" s="238">
        <v>0.2</v>
      </c>
      <c r="M31" s="239"/>
      <c r="N31" s="239"/>
      <c r="O31" s="239"/>
      <c r="P31" s="42"/>
      <c r="Q31" s="42"/>
      <c r="R31" s="42"/>
      <c r="S31" s="42"/>
      <c r="T31" s="45" t="s">
        <v>42</v>
      </c>
      <c r="U31" s="42"/>
      <c r="V31" s="42"/>
      <c r="W31" s="240">
        <f>ROUND(AZ87+SUM(CD92:CD96),2)</f>
        <v>0</v>
      </c>
      <c r="X31" s="239"/>
      <c r="Y31" s="239"/>
      <c r="Z31" s="239"/>
      <c r="AA31" s="239"/>
      <c r="AB31" s="239"/>
      <c r="AC31" s="239"/>
      <c r="AD31" s="239"/>
      <c r="AE31" s="239"/>
      <c r="AF31" s="42"/>
      <c r="AG31" s="42"/>
      <c r="AH31" s="42"/>
      <c r="AI31" s="42"/>
      <c r="AJ31" s="42"/>
      <c r="AK31" s="240">
        <f>ROUND(AV87+SUM(BY92:BY96),2)</f>
        <v>0</v>
      </c>
      <c r="AL31" s="239"/>
      <c r="AM31" s="239"/>
      <c r="AN31" s="239"/>
      <c r="AO31" s="239"/>
      <c r="AP31" s="42"/>
      <c r="AQ31" s="46"/>
      <c r="BE31" s="248"/>
    </row>
    <row r="32" spans="2:71" s="2" customFormat="1" ht="14.45" customHeight="1">
      <c r="B32" s="41"/>
      <c r="C32" s="42"/>
      <c r="D32" s="42"/>
      <c r="E32" s="42"/>
      <c r="F32" s="43" t="s">
        <v>43</v>
      </c>
      <c r="G32" s="42"/>
      <c r="H32" s="42"/>
      <c r="I32" s="42"/>
      <c r="J32" s="42"/>
      <c r="K32" s="42"/>
      <c r="L32" s="238">
        <v>0.2</v>
      </c>
      <c r="M32" s="239"/>
      <c r="N32" s="239"/>
      <c r="O32" s="239"/>
      <c r="P32" s="42"/>
      <c r="Q32" s="42"/>
      <c r="R32" s="42"/>
      <c r="S32" s="42"/>
      <c r="T32" s="45" t="s">
        <v>42</v>
      </c>
      <c r="U32" s="42"/>
      <c r="V32" s="42"/>
      <c r="W32" s="240">
        <f>ROUND(BA87+SUM(CE92:CE96),2)</f>
        <v>0</v>
      </c>
      <c r="X32" s="239"/>
      <c r="Y32" s="239"/>
      <c r="Z32" s="239"/>
      <c r="AA32" s="239"/>
      <c r="AB32" s="239"/>
      <c r="AC32" s="239"/>
      <c r="AD32" s="239"/>
      <c r="AE32" s="239"/>
      <c r="AF32" s="42"/>
      <c r="AG32" s="42"/>
      <c r="AH32" s="42"/>
      <c r="AI32" s="42"/>
      <c r="AJ32" s="42"/>
      <c r="AK32" s="240">
        <f>ROUND(AW87+SUM(BZ92:BZ96),2)</f>
        <v>0</v>
      </c>
      <c r="AL32" s="239"/>
      <c r="AM32" s="239"/>
      <c r="AN32" s="239"/>
      <c r="AO32" s="239"/>
      <c r="AP32" s="42"/>
      <c r="AQ32" s="46"/>
      <c r="BE32" s="248"/>
    </row>
    <row r="33" spans="2:57" s="2" customFormat="1" ht="14.45" hidden="1" customHeight="1">
      <c r="B33" s="41"/>
      <c r="C33" s="42"/>
      <c r="D33" s="42"/>
      <c r="E33" s="42"/>
      <c r="F33" s="43" t="s">
        <v>44</v>
      </c>
      <c r="G33" s="42"/>
      <c r="H33" s="42"/>
      <c r="I33" s="42"/>
      <c r="J33" s="42"/>
      <c r="K33" s="42"/>
      <c r="L33" s="238">
        <v>0.2</v>
      </c>
      <c r="M33" s="239"/>
      <c r="N33" s="239"/>
      <c r="O33" s="239"/>
      <c r="P33" s="42"/>
      <c r="Q33" s="42"/>
      <c r="R33" s="42"/>
      <c r="S33" s="42"/>
      <c r="T33" s="45" t="s">
        <v>42</v>
      </c>
      <c r="U33" s="42"/>
      <c r="V33" s="42"/>
      <c r="W33" s="240">
        <f>ROUND(BB87+SUM(CF92:CF96),2)</f>
        <v>0</v>
      </c>
      <c r="X33" s="239"/>
      <c r="Y33" s="239"/>
      <c r="Z33" s="239"/>
      <c r="AA33" s="239"/>
      <c r="AB33" s="239"/>
      <c r="AC33" s="239"/>
      <c r="AD33" s="239"/>
      <c r="AE33" s="239"/>
      <c r="AF33" s="42"/>
      <c r="AG33" s="42"/>
      <c r="AH33" s="42"/>
      <c r="AI33" s="42"/>
      <c r="AJ33" s="42"/>
      <c r="AK33" s="240">
        <v>0</v>
      </c>
      <c r="AL33" s="239"/>
      <c r="AM33" s="239"/>
      <c r="AN33" s="239"/>
      <c r="AO33" s="239"/>
      <c r="AP33" s="42"/>
      <c r="AQ33" s="46"/>
      <c r="BE33" s="248"/>
    </row>
    <row r="34" spans="2:57" s="2" customFormat="1" ht="14.45" hidden="1" customHeight="1">
      <c r="B34" s="41"/>
      <c r="C34" s="42"/>
      <c r="D34" s="42"/>
      <c r="E34" s="42"/>
      <c r="F34" s="43" t="s">
        <v>45</v>
      </c>
      <c r="G34" s="42"/>
      <c r="H34" s="42"/>
      <c r="I34" s="42"/>
      <c r="J34" s="42"/>
      <c r="K34" s="42"/>
      <c r="L34" s="238">
        <v>0.2</v>
      </c>
      <c r="M34" s="239"/>
      <c r="N34" s="239"/>
      <c r="O34" s="239"/>
      <c r="P34" s="42"/>
      <c r="Q34" s="42"/>
      <c r="R34" s="42"/>
      <c r="S34" s="42"/>
      <c r="T34" s="45" t="s">
        <v>42</v>
      </c>
      <c r="U34" s="42"/>
      <c r="V34" s="42"/>
      <c r="W34" s="240">
        <f>ROUND(BC87+SUM(CG92:CG96),2)</f>
        <v>0</v>
      </c>
      <c r="X34" s="239"/>
      <c r="Y34" s="239"/>
      <c r="Z34" s="239"/>
      <c r="AA34" s="239"/>
      <c r="AB34" s="239"/>
      <c r="AC34" s="239"/>
      <c r="AD34" s="239"/>
      <c r="AE34" s="239"/>
      <c r="AF34" s="42"/>
      <c r="AG34" s="42"/>
      <c r="AH34" s="42"/>
      <c r="AI34" s="42"/>
      <c r="AJ34" s="42"/>
      <c r="AK34" s="240">
        <v>0</v>
      </c>
      <c r="AL34" s="239"/>
      <c r="AM34" s="239"/>
      <c r="AN34" s="239"/>
      <c r="AO34" s="239"/>
      <c r="AP34" s="42"/>
      <c r="AQ34" s="46"/>
      <c r="BE34" s="248"/>
    </row>
    <row r="35" spans="2:57" s="2" customFormat="1" ht="14.45" hidden="1" customHeight="1">
      <c r="B35" s="41"/>
      <c r="C35" s="42"/>
      <c r="D35" s="42"/>
      <c r="E35" s="42"/>
      <c r="F35" s="43" t="s">
        <v>46</v>
      </c>
      <c r="G35" s="42"/>
      <c r="H35" s="42"/>
      <c r="I35" s="42"/>
      <c r="J35" s="42"/>
      <c r="K35" s="42"/>
      <c r="L35" s="238">
        <v>0</v>
      </c>
      <c r="M35" s="239"/>
      <c r="N35" s="239"/>
      <c r="O35" s="239"/>
      <c r="P35" s="42"/>
      <c r="Q35" s="42"/>
      <c r="R35" s="42"/>
      <c r="S35" s="42"/>
      <c r="T35" s="45" t="s">
        <v>42</v>
      </c>
      <c r="U35" s="42"/>
      <c r="V35" s="42"/>
      <c r="W35" s="240">
        <f>ROUND(BD87+SUM(CH92:CH96),2)</f>
        <v>0</v>
      </c>
      <c r="X35" s="239"/>
      <c r="Y35" s="239"/>
      <c r="Z35" s="239"/>
      <c r="AA35" s="239"/>
      <c r="AB35" s="239"/>
      <c r="AC35" s="239"/>
      <c r="AD35" s="239"/>
      <c r="AE35" s="239"/>
      <c r="AF35" s="42"/>
      <c r="AG35" s="42"/>
      <c r="AH35" s="42"/>
      <c r="AI35" s="42"/>
      <c r="AJ35" s="42"/>
      <c r="AK35" s="240">
        <v>0</v>
      </c>
      <c r="AL35" s="239"/>
      <c r="AM35" s="239"/>
      <c r="AN35" s="239"/>
      <c r="AO35" s="239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47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48</v>
      </c>
      <c r="U37" s="49"/>
      <c r="V37" s="49"/>
      <c r="W37" s="49"/>
      <c r="X37" s="241" t="s">
        <v>49</v>
      </c>
      <c r="Y37" s="242"/>
      <c r="Z37" s="242"/>
      <c r="AA37" s="242"/>
      <c r="AB37" s="242"/>
      <c r="AC37" s="49"/>
      <c r="AD37" s="49"/>
      <c r="AE37" s="49"/>
      <c r="AF37" s="49"/>
      <c r="AG37" s="49"/>
      <c r="AH37" s="49"/>
      <c r="AI37" s="49"/>
      <c r="AJ37" s="49"/>
      <c r="AK37" s="243">
        <f>SUM(AK29:AK35)</f>
        <v>0</v>
      </c>
      <c r="AL37" s="242"/>
      <c r="AM37" s="242"/>
      <c r="AN37" s="242"/>
      <c r="AO37" s="244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>
      <c r="B49" s="36"/>
      <c r="C49" s="37"/>
      <c r="D49" s="51" t="s">
        <v>50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51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4"/>
      <c r="C50" s="28"/>
      <c r="D50" s="54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5"/>
      <c r="AA50" s="28"/>
      <c r="AB50" s="28"/>
      <c r="AC50" s="54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5"/>
      <c r="AP50" s="28"/>
      <c r="AQ50" s="25"/>
    </row>
    <row r="51" spans="2:43">
      <c r="B51" s="24"/>
      <c r="C51" s="28"/>
      <c r="D51" s="54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5"/>
      <c r="AA51" s="28"/>
      <c r="AB51" s="28"/>
      <c r="AC51" s="54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5"/>
      <c r="AP51" s="28"/>
      <c r="AQ51" s="25"/>
    </row>
    <row r="52" spans="2:43">
      <c r="B52" s="24"/>
      <c r="C52" s="28"/>
      <c r="D52" s="54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5"/>
      <c r="AA52" s="28"/>
      <c r="AB52" s="28"/>
      <c r="AC52" s="54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5"/>
      <c r="AP52" s="28"/>
      <c r="AQ52" s="25"/>
    </row>
    <row r="53" spans="2:43">
      <c r="B53" s="24"/>
      <c r="C53" s="28"/>
      <c r="D53" s="54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5"/>
      <c r="AA53" s="28"/>
      <c r="AB53" s="28"/>
      <c r="AC53" s="54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5"/>
      <c r="AP53" s="28"/>
      <c r="AQ53" s="25"/>
    </row>
    <row r="54" spans="2:43">
      <c r="B54" s="24"/>
      <c r="C54" s="28"/>
      <c r="D54" s="54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5"/>
      <c r="AA54" s="28"/>
      <c r="AB54" s="28"/>
      <c r="AC54" s="54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5"/>
      <c r="AP54" s="28"/>
      <c r="AQ54" s="25"/>
    </row>
    <row r="55" spans="2:43">
      <c r="B55" s="24"/>
      <c r="C55" s="28"/>
      <c r="D55" s="54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5"/>
      <c r="AA55" s="28"/>
      <c r="AB55" s="28"/>
      <c r="AC55" s="54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5"/>
      <c r="AP55" s="28"/>
      <c r="AQ55" s="25"/>
    </row>
    <row r="56" spans="2:43">
      <c r="B56" s="24"/>
      <c r="C56" s="28"/>
      <c r="D56" s="54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5"/>
      <c r="AA56" s="28"/>
      <c r="AB56" s="28"/>
      <c r="AC56" s="54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5"/>
      <c r="AP56" s="28"/>
      <c r="AQ56" s="25"/>
    </row>
    <row r="57" spans="2:43">
      <c r="B57" s="24"/>
      <c r="C57" s="28"/>
      <c r="D57" s="54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5"/>
      <c r="AA57" s="28"/>
      <c r="AB57" s="28"/>
      <c r="AC57" s="54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5"/>
      <c r="AP57" s="28"/>
      <c r="AQ57" s="25"/>
    </row>
    <row r="58" spans="2:43" s="1" customFormat="1" ht="15">
      <c r="B58" s="36"/>
      <c r="C58" s="37"/>
      <c r="D58" s="56" t="s">
        <v>52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53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52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53</v>
      </c>
      <c r="AN58" s="57"/>
      <c r="AO58" s="59"/>
      <c r="AP58" s="37"/>
      <c r="AQ58" s="38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>
      <c r="B60" s="36"/>
      <c r="C60" s="37"/>
      <c r="D60" s="51" t="s">
        <v>54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55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4"/>
      <c r="C61" s="28"/>
      <c r="D61" s="54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5"/>
      <c r="AA61" s="28"/>
      <c r="AB61" s="28"/>
      <c r="AC61" s="54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5"/>
      <c r="AP61" s="28"/>
      <c r="AQ61" s="25"/>
    </row>
    <row r="62" spans="2:43">
      <c r="B62" s="24"/>
      <c r="C62" s="28"/>
      <c r="D62" s="54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5"/>
      <c r="AA62" s="28"/>
      <c r="AB62" s="28"/>
      <c r="AC62" s="54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5"/>
      <c r="AP62" s="28"/>
      <c r="AQ62" s="25"/>
    </row>
    <row r="63" spans="2:43">
      <c r="B63" s="24"/>
      <c r="C63" s="28"/>
      <c r="D63" s="54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5"/>
      <c r="AA63" s="28"/>
      <c r="AB63" s="28"/>
      <c r="AC63" s="54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5"/>
      <c r="AP63" s="28"/>
      <c r="AQ63" s="25"/>
    </row>
    <row r="64" spans="2:43">
      <c r="B64" s="24"/>
      <c r="C64" s="28"/>
      <c r="D64" s="54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5"/>
      <c r="AA64" s="28"/>
      <c r="AB64" s="28"/>
      <c r="AC64" s="54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5"/>
      <c r="AP64" s="28"/>
      <c r="AQ64" s="25"/>
    </row>
    <row r="65" spans="2:43">
      <c r="B65" s="24"/>
      <c r="C65" s="28"/>
      <c r="D65" s="54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5"/>
      <c r="AA65" s="28"/>
      <c r="AB65" s="28"/>
      <c r="AC65" s="54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5"/>
      <c r="AP65" s="28"/>
      <c r="AQ65" s="25"/>
    </row>
    <row r="66" spans="2:43">
      <c r="B66" s="24"/>
      <c r="C66" s="28"/>
      <c r="D66" s="54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5"/>
      <c r="AA66" s="28"/>
      <c r="AB66" s="28"/>
      <c r="AC66" s="54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5"/>
      <c r="AP66" s="28"/>
      <c r="AQ66" s="25"/>
    </row>
    <row r="67" spans="2:43">
      <c r="B67" s="24"/>
      <c r="C67" s="28"/>
      <c r="D67" s="54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5"/>
      <c r="AA67" s="28"/>
      <c r="AB67" s="28"/>
      <c r="AC67" s="54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5"/>
      <c r="AP67" s="28"/>
      <c r="AQ67" s="25"/>
    </row>
    <row r="68" spans="2:43">
      <c r="B68" s="24"/>
      <c r="C68" s="28"/>
      <c r="D68" s="54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5"/>
      <c r="AA68" s="28"/>
      <c r="AB68" s="28"/>
      <c r="AC68" s="54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5"/>
      <c r="AP68" s="28"/>
      <c r="AQ68" s="25"/>
    </row>
    <row r="69" spans="2:43" s="1" customFormat="1" ht="15">
      <c r="B69" s="36"/>
      <c r="C69" s="37"/>
      <c r="D69" s="56" t="s">
        <v>52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53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52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53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229" t="s">
        <v>56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38"/>
    </row>
    <row r="77" spans="2:43" s="3" customFormat="1" ht="14.45" customHeight="1">
      <c r="B77" s="66"/>
      <c r="C77" s="32" t="s">
        <v>14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2017-024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17</v>
      </c>
      <c r="D78" s="71"/>
      <c r="E78" s="71"/>
      <c r="F78" s="71"/>
      <c r="G78" s="71"/>
      <c r="H78" s="71"/>
      <c r="I78" s="71"/>
      <c r="J78" s="71"/>
      <c r="K78" s="71"/>
      <c r="L78" s="231" t="str">
        <f>K6</f>
        <v>Rozšíre nie kapacity materskej školy</v>
      </c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5">
      <c r="B80" s="36"/>
      <c r="C80" s="32" t="s">
        <v>21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Púchov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2" t="s">
        <v>23</v>
      </c>
      <c r="AJ80" s="37"/>
      <c r="AK80" s="37"/>
      <c r="AL80" s="37"/>
      <c r="AM80" s="74"/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5">
      <c r="B82" s="36"/>
      <c r="C82" s="32" t="s">
        <v>24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Mesto Púchov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2" t="s">
        <v>30</v>
      </c>
      <c r="AJ82" s="37"/>
      <c r="AK82" s="37"/>
      <c r="AL82" s="37"/>
      <c r="AM82" s="233" t="str">
        <f>IF(E17="","",E17)</f>
        <v>Tomáš Kovár</v>
      </c>
      <c r="AN82" s="233"/>
      <c r="AO82" s="233"/>
      <c r="AP82" s="233"/>
      <c r="AQ82" s="38"/>
      <c r="AS82" s="234" t="s">
        <v>57</v>
      </c>
      <c r="AT82" s="235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 ht="15">
      <c r="B83" s="36"/>
      <c r="C83" s="32" t="s">
        <v>28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2" t="s">
        <v>34</v>
      </c>
      <c r="AJ83" s="37"/>
      <c r="AK83" s="37"/>
      <c r="AL83" s="37"/>
      <c r="AM83" s="233" t="str">
        <f>IF(E20="","",E20)</f>
        <v>Ing. G. Gabčová</v>
      </c>
      <c r="AN83" s="233"/>
      <c r="AO83" s="233"/>
      <c r="AP83" s="233"/>
      <c r="AQ83" s="38"/>
      <c r="AS83" s="236"/>
      <c r="AT83" s="237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36"/>
      <c r="AT84" s="237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25" t="s">
        <v>58</v>
      </c>
      <c r="D85" s="226"/>
      <c r="E85" s="226"/>
      <c r="F85" s="226"/>
      <c r="G85" s="226"/>
      <c r="H85" s="76"/>
      <c r="I85" s="227" t="s">
        <v>59</v>
      </c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7" t="s">
        <v>60</v>
      </c>
      <c r="AH85" s="226"/>
      <c r="AI85" s="226"/>
      <c r="AJ85" s="226"/>
      <c r="AK85" s="226"/>
      <c r="AL85" s="226"/>
      <c r="AM85" s="226"/>
      <c r="AN85" s="227" t="s">
        <v>61</v>
      </c>
      <c r="AO85" s="226"/>
      <c r="AP85" s="228"/>
      <c r="AQ85" s="38"/>
      <c r="AS85" s="77" t="s">
        <v>62</v>
      </c>
      <c r="AT85" s="78" t="s">
        <v>63</v>
      </c>
      <c r="AU85" s="78" t="s">
        <v>64</v>
      </c>
      <c r="AV85" s="78" t="s">
        <v>65</v>
      </c>
      <c r="AW85" s="78" t="s">
        <v>66</v>
      </c>
      <c r="AX85" s="78" t="s">
        <v>67</v>
      </c>
      <c r="AY85" s="78" t="s">
        <v>68</v>
      </c>
      <c r="AZ85" s="78" t="s">
        <v>69</v>
      </c>
      <c r="BA85" s="78" t="s">
        <v>70</v>
      </c>
      <c r="BB85" s="78" t="s">
        <v>71</v>
      </c>
      <c r="BC85" s="78" t="s">
        <v>72</v>
      </c>
      <c r="BD85" s="79" t="s">
        <v>73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1" t="s">
        <v>74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0">
        <f>ROUND(SUM(AG88:AG89),2)</f>
        <v>0</v>
      </c>
      <c r="AH87" s="220"/>
      <c r="AI87" s="220"/>
      <c r="AJ87" s="220"/>
      <c r="AK87" s="220"/>
      <c r="AL87" s="220"/>
      <c r="AM87" s="220"/>
      <c r="AN87" s="221">
        <f>SUM(AG87,AT87)</f>
        <v>0</v>
      </c>
      <c r="AO87" s="221"/>
      <c r="AP87" s="221"/>
      <c r="AQ87" s="72"/>
      <c r="AS87" s="83">
        <f>ROUND(SUM(AS88:AS89),2)</f>
        <v>0</v>
      </c>
      <c r="AT87" s="84">
        <f>ROUND(SUM(AV87:AW87),2)</f>
        <v>0</v>
      </c>
      <c r="AU87" s="85">
        <f>ROUND(SUM(AU88:AU89),5)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ROUND(SUM(AZ88:AZ89),2)</f>
        <v>0</v>
      </c>
      <c r="BA87" s="84">
        <f>ROUND(SUM(BA88:BA89),2)</f>
        <v>0</v>
      </c>
      <c r="BB87" s="84">
        <f>ROUND(SUM(BB88:BB89),2)</f>
        <v>0</v>
      </c>
      <c r="BC87" s="84">
        <f>ROUND(SUM(BC88:BC89),2)</f>
        <v>0</v>
      </c>
      <c r="BD87" s="86">
        <f>ROUND(SUM(BD88:BD89),2)</f>
        <v>0</v>
      </c>
      <c r="BS87" s="87" t="s">
        <v>75</v>
      </c>
      <c r="BT87" s="87" t="s">
        <v>76</v>
      </c>
      <c r="BU87" s="88" t="s">
        <v>77</v>
      </c>
      <c r="BV87" s="87" t="s">
        <v>78</v>
      </c>
      <c r="BW87" s="87" t="s">
        <v>79</v>
      </c>
      <c r="BX87" s="87" t="s">
        <v>80</v>
      </c>
    </row>
    <row r="88" spans="1:89" s="5" customFormat="1" ht="22.5" customHeight="1">
      <c r="A88" s="89" t="s">
        <v>81</v>
      </c>
      <c r="B88" s="90"/>
      <c r="C88" s="91"/>
      <c r="D88" s="224" t="s">
        <v>82</v>
      </c>
      <c r="E88" s="224"/>
      <c r="F88" s="224"/>
      <c r="G88" s="224"/>
      <c r="H88" s="224"/>
      <c r="I88" s="92"/>
      <c r="J88" s="224" t="s">
        <v>83</v>
      </c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2">
        <f>'SO 01 - Prístavba MŠ'!M30</f>
        <v>0</v>
      </c>
      <c r="AH88" s="223"/>
      <c r="AI88" s="223"/>
      <c r="AJ88" s="223"/>
      <c r="AK88" s="223"/>
      <c r="AL88" s="223"/>
      <c r="AM88" s="223"/>
      <c r="AN88" s="222">
        <f>SUM(AG88,AT88)</f>
        <v>0</v>
      </c>
      <c r="AO88" s="223"/>
      <c r="AP88" s="223"/>
      <c r="AQ88" s="93"/>
      <c r="AS88" s="94">
        <f>'SO 01 - Prístavba MŠ'!M28</f>
        <v>0</v>
      </c>
      <c r="AT88" s="95">
        <f>ROUND(SUM(AV88:AW88),2)</f>
        <v>0</v>
      </c>
      <c r="AU88" s="96">
        <f>'SO 01 - Prístavba MŠ'!W149</f>
        <v>0</v>
      </c>
      <c r="AV88" s="95">
        <f>'SO 01 - Prístavba MŠ'!M32</f>
        <v>0</v>
      </c>
      <c r="AW88" s="95">
        <f>'SO 01 - Prístavba MŠ'!M33</f>
        <v>0</v>
      </c>
      <c r="AX88" s="95">
        <f>'SO 01 - Prístavba MŠ'!M34</f>
        <v>0</v>
      </c>
      <c r="AY88" s="95">
        <f>'SO 01 - Prístavba MŠ'!M35</f>
        <v>0</v>
      </c>
      <c r="AZ88" s="95">
        <f>'SO 01 - Prístavba MŠ'!H32</f>
        <v>0</v>
      </c>
      <c r="BA88" s="95">
        <f>'SO 01 - Prístavba MŠ'!H33</f>
        <v>0</v>
      </c>
      <c r="BB88" s="95">
        <f>'SO 01 - Prístavba MŠ'!H34</f>
        <v>0</v>
      </c>
      <c r="BC88" s="95">
        <f>'SO 01 - Prístavba MŠ'!H35</f>
        <v>0</v>
      </c>
      <c r="BD88" s="97">
        <f>'SO 01 - Prístavba MŠ'!H36</f>
        <v>0</v>
      </c>
      <c r="BT88" s="98" t="s">
        <v>84</v>
      </c>
      <c r="BV88" s="98" t="s">
        <v>78</v>
      </c>
      <c r="BW88" s="98" t="s">
        <v>85</v>
      </c>
      <c r="BX88" s="98" t="s">
        <v>79</v>
      </c>
    </row>
    <row r="89" spans="1:89" s="5" customFormat="1" ht="22.5" customHeight="1">
      <c r="A89" s="89" t="s">
        <v>81</v>
      </c>
      <c r="B89" s="90"/>
      <c r="C89" s="91"/>
      <c r="D89" s="224" t="s">
        <v>86</v>
      </c>
      <c r="E89" s="224"/>
      <c r="F89" s="224"/>
      <c r="G89" s="224"/>
      <c r="H89" s="224"/>
      <c r="I89" s="92"/>
      <c r="J89" s="224" t="s">
        <v>87</v>
      </c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2">
        <f>'SO 04 - Zateplenie objekt...'!M30</f>
        <v>0</v>
      </c>
      <c r="AH89" s="223"/>
      <c r="AI89" s="223"/>
      <c r="AJ89" s="223"/>
      <c r="AK89" s="223"/>
      <c r="AL89" s="223"/>
      <c r="AM89" s="223"/>
      <c r="AN89" s="222">
        <f>SUM(AG89,AT89)</f>
        <v>0</v>
      </c>
      <c r="AO89" s="223"/>
      <c r="AP89" s="223"/>
      <c r="AQ89" s="93"/>
      <c r="AS89" s="99">
        <f>'SO 04 - Zateplenie objekt...'!M28</f>
        <v>0</v>
      </c>
      <c r="AT89" s="100">
        <f>ROUND(SUM(AV89:AW89),2)</f>
        <v>0</v>
      </c>
      <c r="AU89" s="101">
        <f>'SO 04 - Zateplenie objekt...'!W130</f>
        <v>0</v>
      </c>
      <c r="AV89" s="100">
        <f>'SO 04 - Zateplenie objekt...'!M32</f>
        <v>0</v>
      </c>
      <c r="AW89" s="100">
        <f>'SO 04 - Zateplenie objekt...'!M33</f>
        <v>0</v>
      </c>
      <c r="AX89" s="100">
        <f>'SO 04 - Zateplenie objekt...'!M34</f>
        <v>0</v>
      </c>
      <c r="AY89" s="100">
        <f>'SO 04 - Zateplenie objekt...'!M35</f>
        <v>0</v>
      </c>
      <c r="AZ89" s="100">
        <f>'SO 04 - Zateplenie objekt...'!H32</f>
        <v>0</v>
      </c>
      <c r="BA89" s="100">
        <f>'SO 04 - Zateplenie objekt...'!H33</f>
        <v>0</v>
      </c>
      <c r="BB89" s="100">
        <f>'SO 04 - Zateplenie objekt...'!H34</f>
        <v>0</v>
      </c>
      <c r="BC89" s="100">
        <f>'SO 04 - Zateplenie objekt...'!H35</f>
        <v>0</v>
      </c>
      <c r="BD89" s="102">
        <f>'SO 04 - Zateplenie objekt...'!H36</f>
        <v>0</v>
      </c>
      <c r="BT89" s="98" t="s">
        <v>84</v>
      </c>
      <c r="BV89" s="98" t="s">
        <v>78</v>
      </c>
      <c r="BW89" s="98" t="s">
        <v>88</v>
      </c>
      <c r="BX89" s="98" t="s">
        <v>79</v>
      </c>
    </row>
    <row r="90" spans="1:89">
      <c r="B90" s="24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5"/>
    </row>
    <row r="91" spans="1:89" s="1" customFormat="1" ht="30" customHeight="1">
      <c r="B91" s="36"/>
      <c r="C91" s="81" t="s">
        <v>89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21">
        <f>ROUND(SUM(AG92:AG95),2)</f>
        <v>0</v>
      </c>
      <c r="AH91" s="221"/>
      <c r="AI91" s="221"/>
      <c r="AJ91" s="221"/>
      <c r="AK91" s="221"/>
      <c r="AL91" s="221"/>
      <c r="AM91" s="221"/>
      <c r="AN91" s="221">
        <f>ROUND(SUM(AN92:AN95),2)</f>
        <v>0</v>
      </c>
      <c r="AO91" s="221"/>
      <c r="AP91" s="221"/>
      <c r="AQ91" s="38"/>
      <c r="AS91" s="77" t="s">
        <v>90</v>
      </c>
      <c r="AT91" s="78" t="s">
        <v>91</v>
      </c>
      <c r="AU91" s="78" t="s">
        <v>40</v>
      </c>
      <c r="AV91" s="79" t="s">
        <v>63</v>
      </c>
    </row>
    <row r="92" spans="1:89" s="1" customFormat="1" ht="19.899999999999999" customHeight="1">
      <c r="B92" s="36"/>
      <c r="C92" s="37"/>
      <c r="D92" s="103" t="s">
        <v>92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18">
        <f>ROUND(AG87*AS92,2)</f>
        <v>0</v>
      </c>
      <c r="AH92" s="219"/>
      <c r="AI92" s="219"/>
      <c r="AJ92" s="219"/>
      <c r="AK92" s="219"/>
      <c r="AL92" s="219"/>
      <c r="AM92" s="219"/>
      <c r="AN92" s="219">
        <f>ROUND(AG92+AV92,2)</f>
        <v>0</v>
      </c>
      <c r="AO92" s="219"/>
      <c r="AP92" s="219"/>
      <c r="AQ92" s="38"/>
      <c r="AS92" s="104">
        <v>0</v>
      </c>
      <c r="AT92" s="105" t="s">
        <v>93</v>
      </c>
      <c r="AU92" s="105" t="s">
        <v>41</v>
      </c>
      <c r="AV92" s="106">
        <f>ROUND(IF(AU92="základná",AG92*L31,IF(AU92="znížená",AG92*L32,0)),2)</f>
        <v>0</v>
      </c>
      <c r="BV92" s="20" t="s">
        <v>94</v>
      </c>
      <c r="BY92" s="107">
        <f>IF(AU92="základná",AV92,0)</f>
        <v>0</v>
      </c>
      <c r="BZ92" s="107">
        <f>IF(AU92="znížená",AV92,0)</f>
        <v>0</v>
      </c>
      <c r="CA92" s="107">
        <v>0</v>
      </c>
      <c r="CB92" s="107">
        <v>0</v>
      </c>
      <c r="CC92" s="107">
        <v>0</v>
      </c>
      <c r="CD92" s="107">
        <f>IF(AU92="základná",AG92,0)</f>
        <v>0</v>
      </c>
      <c r="CE92" s="107">
        <f>IF(AU92="znížená",AG92,0)</f>
        <v>0</v>
      </c>
      <c r="CF92" s="107">
        <f>IF(AU92="zákl. prenesená",AG92,0)</f>
        <v>0</v>
      </c>
      <c r="CG92" s="107">
        <f>IF(AU92="zníž. prenesená",AG92,0)</f>
        <v>0</v>
      </c>
      <c r="CH92" s="107">
        <f>IF(AU92="nulová",AG92,0)</f>
        <v>0</v>
      </c>
      <c r="CI92" s="20">
        <f>IF(AU92="základná",1,IF(AU92="znížená",2,IF(AU92="zákl. prenesená",4,IF(AU92="zníž. prenesená",5,3))))</f>
        <v>1</v>
      </c>
      <c r="CJ92" s="20">
        <f>IF(AT92="stavebná časť",1,IF(8892="investičná časť",2,3))</f>
        <v>1</v>
      </c>
      <c r="CK92" s="20" t="str">
        <f>IF(D92="Vyplň vlastné","","x")</f>
        <v>x</v>
      </c>
    </row>
    <row r="93" spans="1:89" s="1" customFormat="1" ht="19.899999999999999" customHeight="1">
      <c r="B93" s="36"/>
      <c r="C93" s="37"/>
      <c r="D93" s="216" t="s">
        <v>95</v>
      </c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37"/>
      <c r="AD93" s="37"/>
      <c r="AE93" s="37"/>
      <c r="AF93" s="37"/>
      <c r="AG93" s="218">
        <f>AG87*AS93</f>
        <v>0</v>
      </c>
      <c r="AH93" s="219"/>
      <c r="AI93" s="219"/>
      <c r="AJ93" s="219"/>
      <c r="AK93" s="219"/>
      <c r="AL93" s="219"/>
      <c r="AM93" s="219"/>
      <c r="AN93" s="219">
        <f>AG93+AV93</f>
        <v>0</v>
      </c>
      <c r="AO93" s="219"/>
      <c r="AP93" s="219"/>
      <c r="AQ93" s="38"/>
      <c r="AS93" s="108">
        <v>0</v>
      </c>
      <c r="AT93" s="109" t="s">
        <v>93</v>
      </c>
      <c r="AU93" s="109" t="s">
        <v>41</v>
      </c>
      <c r="AV93" s="110">
        <f>ROUND(IF(AU93="nulová",0,IF(OR(AU93="základná",AU93="zákl. prenesená"),AG93*L31,AG93*L32)),2)</f>
        <v>0</v>
      </c>
      <c r="BV93" s="20" t="s">
        <v>96</v>
      </c>
      <c r="BY93" s="107">
        <f>IF(AU93="základná",AV93,0)</f>
        <v>0</v>
      </c>
      <c r="BZ93" s="107">
        <f>IF(AU93="znížená",AV93,0)</f>
        <v>0</v>
      </c>
      <c r="CA93" s="107">
        <f>IF(AU93="zákl. prenesená",AV93,0)</f>
        <v>0</v>
      </c>
      <c r="CB93" s="107">
        <f>IF(AU93="zníž. prenesená",AV93,0)</f>
        <v>0</v>
      </c>
      <c r="CC93" s="107">
        <f>IF(AU93="nulová",AV93,0)</f>
        <v>0</v>
      </c>
      <c r="CD93" s="107">
        <f>IF(AU93="základná",AG93,0)</f>
        <v>0</v>
      </c>
      <c r="CE93" s="107">
        <f>IF(AU93="znížená",AG93,0)</f>
        <v>0</v>
      </c>
      <c r="CF93" s="107">
        <f>IF(AU93="zákl. prenesená",AG93,0)</f>
        <v>0</v>
      </c>
      <c r="CG93" s="107">
        <f>IF(AU93="zníž. prenesená",AG93,0)</f>
        <v>0</v>
      </c>
      <c r="CH93" s="107">
        <f>IF(AU93="nulová",AG93,0)</f>
        <v>0</v>
      </c>
      <c r="CI93" s="20">
        <f>IF(AU93="základná",1,IF(AU93="znížená",2,IF(AU93="zákl. prenesená",4,IF(AU93="zníž. prenesená",5,3))))</f>
        <v>1</v>
      </c>
      <c r="CJ93" s="20">
        <f>IF(AT93="stavebná časť",1,IF(8893="investičná časť",2,3))</f>
        <v>1</v>
      </c>
      <c r="CK93" s="20" t="str">
        <f>IF(D93="Vyplň vlastné","","x")</f>
        <v/>
      </c>
    </row>
    <row r="94" spans="1:89" s="1" customFormat="1" ht="19.899999999999999" customHeight="1">
      <c r="B94" s="36"/>
      <c r="C94" s="37"/>
      <c r="D94" s="216" t="s">
        <v>95</v>
      </c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37"/>
      <c r="AD94" s="37"/>
      <c r="AE94" s="37"/>
      <c r="AF94" s="37"/>
      <c r="AG94" s="218">
        <f>AG87*AS94</f>
        <v>0</v>
      </c>
      <c r="AH94" s="219"/>
      <c r="AI94" s="219"/>
      <c r="AJ94" s="219"/>
      <c r="AK94" s="219"/>
      <c r="AL94" s="219"/>
      <c r="AM94" s="219"/>
      <c r="AN94" s="219">
        <f>AG94+AV94</f>
        <v>0</v>
      </c>
      <c r="AO94" s="219"/>
      <c r="AP94" s="219"/>
      <c r="AQ94" s="38"/>
      <c r="AS94" s="108">
        <v>0</v>
      </c>
      <c r="AT94" s="109" t="s">
        <v>93</v>
      </c>
      <c r="AU94" s="109" t="s">
        <v>41</v>
      </c>
      <c r="AV94" s="110">
        <f>ROUND(IF(AU94="nulová",0,IF(OR(AU94="základná",AU94="zákl. prenesená"),AG94*L31,AG94*L32)),2)</f>
        <v>0</v>
      </c>
      <c r="BV94" s="20" t="s">
        <v>96</v>
      </c>
      <c r="BY94" s="107">
        <f>IF(AU94="základná",AV94,0)</f>
        <v>0</v>
      </c>
      <c r="BZ94" s="107">
        <f>IF(AU94="znížená",AV94,0)</f>
        <v>0</v>
      </c>
      <c r="CA94" s="107">
        <f>IF(AU94="zákl. prenesená",AV94,0)</f>
        <v>0</v>
      </c>
      <c r="CB94" s="107">
        <f>IF(AU94="zníž. prenesená",AV94,0)</f>
        <v>0</v>
      </c>
      <c r="CC94" s="107">
        <f>IF(AU94="nulová",AV94,0)</f>
        <v>0</v>
      </c>
      <c r="CD94" s="107">
        <f>IF(AU94="základná",AG94,0)</f>
        <v>0</v>
      </c>
      <c r="CE94" s="107">
        <f>IF(AU94="znížená",AG94,0)</f>
        <v>0</v>
      </c>
      <c r="CF94" s="107">
        <f>IF(AU94="zákl. prenesená",AG94,0)</f>
        <v>0</v>
      </c>
      <c r="CG94" s="107">
        <f>IF(AU94="zníž. prenesená",AG94,0)</f>
        <v>0</v>
      </c>
      <c r="CH94" s="107">
        <f>IF(AU94="nulová",AG94,0)</f>
        <v>0</v>
      </c>
      <c r="CI94" s="20">
        <f>IF(AU94="základná",1,IF(AU94="znížená",2,IF(AU94="zákl. prenesená",4,IF(AU94="zníž. prenesená",5,3))))</f>
        <v>1</v>
      </c>
      <c r="CJ94" s="20">
        <f>IF(AT94="stavebná časť",1,IF(8894="investičná časť",2,3))</f>
        <v>1</v>
      </c>
      <c r="CK94" s="20" t="str">
        <f>IF(D94="Vyplň vlastné","","x")</f>
        <v/>
      </c>
    </row>
    <row r="95" spans="1:89" s="1" customFormat="1" ht="19.899999999999999" customHeight="1">
      <c r="B95" s="36"/>
      <c r="C95" s="37"/>
      <c r="D95" s="216" t="s">
        <v>95</v>
      </c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37"/>
      <c r="AD95" s="37"/>
      <c r="AE95" s="37"/>
      <c r="AF95" s="37"/>
      <c r="AG95" s="218">
        <f>AG87*AS95</f>
        <v>0</v>
      </c>
      <c r="AH95" s="219"/>
      <c r="AI95" s="219"/>
      <c r="AJ95" s="219"/>
      <c r="AK95" s="219"/>
      <c r="AL95" s="219"/>
      <c r="AM95" s="219"/>
      <c r="AN95" s="219">
        <f>AG95+AV95</f>
        <v>0</v>
      </c>
      <c r="AO95" s="219"/>
      <c r="AP95" s="219"/>
      <c r="AQ95" s="38"/>
      <c r="AS95" s="111">
        <v>0</v>
      </c>
      <c r="AT95" s="112" t="s">
        <v>93</v>
      </c>
      <c r="AU95" s="112" t="s">
        <v>41</v>
      </c>
      <c r="AV95" s="113">
        <f>ROUND(IF(AU95="nulová",0,IF(OR(AU95="základná",AU95="zákl. prenesená"),AG95*L31,AG95*L32)),2)</f>
        <v>0</v>
      </c>
      <c r="BV95" s="20" t="s">
        <v>96</v>
      </c>
      <c r="BY95" s="107">
        <f>IF(AU95="základná",AV95,0)</f>
        <v>0</v>
      </c>
      <c r="BZ95" s="107">
        <f>IF(AU95="znížená",AV95,0)</f>
        <v>0</v>
      </c>
      <c r="CA95" s="107">
        <f>IF(AU95="zákl. prenesená",AV95,0)</f>
        <v>0</v>
      </c>
      <c r="CB95" s="107">
        <f>IF(AU95="zníž. prenesená",AV95,0)</f>
        <v>0</v>
      </c>
      <c r="CC95" s="107">
        <f>IF(AU95="nulová",AV95,0)</f>
        <v>0</v>
      </c>
      <c r="CD95" s="107">
        <f>IF(AU95="základná",AG95,0)</f>
        <v>0</v>
      </c>
      <c r="CE95" s="107">
        <f>IF(AU95="znížená",AG95,0)</f>
        <v>0</v>
      </c>
      <c r="CF95" s="107">
        <f>IF(AU95="zákl. prenesená",AG95,0)</f>
        <v>0</v>
      </c>
      <c r="CG95" s="107">
        <f>IF(AU95="zníž. prenesená",AG95,0)</f>
        <v>0</v>
      </c>
      <c r="CH95" s="107">
        <f>IF(AU95="nulová",AG95,0)</f>
        <v>0</v>
      </c>
      <c r="CI95" s="20">
        <f>IF(AU95="základná",1,IF(AU95="znížená",2,IF(AU95="zákl. prenesená",4,IF(AU95="zníž. prenesená",5,3))))</f>
        <v>1</v>
      </c>
      <c r="CJ95" s="20">
        <f>IF(AT95="stavebná časť",1,IF(8895="investičná časť",2,3))</f>
        <v>1</v>
      </c>
      <c r="CK95" s="20" t="str">
        <f>IF(D95="Vyplň vlastné","","x")</f>
        <v/>
      </c>
    </row>
    <row r="96" spans="1:89" s="1" customFormat="1" ht="10.9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8"/>
    </row>
    <row r="97" spans="2:43" s="1" customFormat="1" ht="30" customHeight="1">
      <c r="B97" s="36"/>
      <c r="C97" s="114" t="s">
        <v>97</v>
      </c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213">
        <f>ROUND(AG87+AG91,2)</f>
        <v>0</v>
      </c>
      <c r="AH97" s="213"/>
      <c r="AI97" s="213"/>
      <c r="AJ97" s="213"/>
      <c r="AK97" s="213"/>
      <c r="AL97" s="213"/>
      <c r="AM97" s="213"/>
      <c r="AN97" s="213">
        <f>AN87+AN91</f>
        <v>0</v>
      </c>
      <c r="AO97" s="213"/>
      <c r="AP97" s="213"/>
      <c r="AQ97" s="38"/>
    </row>
    <row r="98" spans="2:43" s="1" customFormat="1" ht="6.95" customHeight="1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2"/>
    </row>
  </sheetData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92:AM92"/>
    <mergeCell ref="AN92:AP92"/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</mergeCells>
  <dataValidations count="2">
    <dataValidation type="list" allowBlank="1" showInputMessage="1" showErrorMessage="1" error="Povolené sú hodnoty základná, znížená, nulová." sqref="AU92:AU96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96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SO 01 - Prístavba MŠ'!C2" display="/"/>
    <hyperlink ref="A89" location="'SO 04 - Zateplenie objekt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40"/>
  <sheetViews>
    <sheetView showGridLines="0" tabSelected="1" zoomScale="115" zoomScaleNormal="115" workbookViewId="0">
      <pane ySplit="1" topLeftCell="A641" activePane="bottomLeft" state="frozen"/>
      <selection pane="bottomLeft" activeCell="AE737" sqref="AE73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98</v>
      </c>
      <c r="G1" s="16"/>
      <c r="H1" s="258" t="s">
        <v>99</v>
      </c>
      <c r="I1" s="258"/>
      <c r="J1" s="258"/>
      <c r="K1" s="258"/>
      <c r="L1" s="16" t="s">
        <v>100</v>
      </c>
      <c r="M1" s="14"/>
      <c r="N1" s="14"/>
      <c r="O1" s="15" t="s">
        <v>101</v>
      </c>
      <c r="P1" s="14"/>
      <c r="Q1" s="14"/>
      <c r="R1" s="14"/>
      <c r="S1" s="16" t="s">
        <v>102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S2" s="214" t="s">
        <v>8</v>
      </c>
      <c r="T2" s="215"/>
      <c r="U2" s="215"/>
      <c r="V2" s="215"/>
      <c r="W2" s="215"/>
      <c r="X2" s="215"/>
      <c r="Y2" s="215"/>
      <c r="Z2" s="215"/>
      <c r="AA2" s="215"/>
      <c r="AB2" s="215"/>
      <c r="AC2" s="215"/>
      <c r="AT2" s="20" t="s">
        <v>85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76</v>
      </c>
    </row>
    <row r="4" spans="1:66" ht="36.950000000000003" customHeight="1">
      <c r="B4" s="24"/>
      <c r="C4" s="229" t="s">
        <v>103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5"/>
      <c r="T4" s="26" t="s">
        <v>12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17</v>
      </c>
      <c r="E6" s="28"/>
      <c r="F6" s="284" t="str">
        <f>'Rekapitulácia stavby'!K6</f>
        <v>Rozšíre nie kapacity materskej školy</v>
      </c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"/>
      <c r="R6" s="25"/>
    </row>
    <row r="7" spans="1:66" s="1" customFormat="1" ht="32.85" customHeight="1">
      <c r="B7" s="36"/>
      <c r="C7" s="37"/>
      <c r="D7" s="31" t="s">
        <v>104</v>
      </c>
      <c r="E7" s="37"/>
      <c r="F7" s="251" t="s">
        <v>105</v>
      </c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37"/>
      <c r="R7" s="38"/>
    </row>
    <row r="8" spans="1:66" s="1" customFormat="1" ht="14.45" customHeight="1">
      <c r="B8" s="36"/>
      <c r="C8" s="37"/>
      <c r="D8" s="32" t="s">
        <v>19</v>
      </c>
      <c r="E8" s="37"/>
      <c r="F8" s="30" t="s">
        <v>5</v>
      </c>
      <c r="G8" s="37"/>
      <c r="H8" s="37"/>
      <c r="I8" s="37"/>
      <c r="J8" s="37"/>
      <c r="K8" s="37"/>
      <c r="L8" s="37"/>
      <c r="M8" s="32" t="s">
        <v>20</v>
      </c>
      <c r="N8" s="37"/>
      <c r="O8" s="30" t="s">
        <v>5</v>
      </c>
      <c r="P8" s="37"/>
      <c r="Q8" s="37"/>
      <c r="R8" s="38"/>
    </row>
    <row r="9" spans="1:66" s="1" customFormat="1" ht="14.45" customHeight="1">
      <c r="B9" s="36"/>
      <c r="C9" s="37"/>
      <c r="D9" s="32" t="s">
        <v>21</v>
      </c>
      <c r="E9" s="37"/>
      <c r="F9" s="30" t="s">
        <v>22</v>
      </c>
      <c r="G9" s="37"/>
      <c r="H9" s="37"/>
      <c r="I9" s="37"/>
      <c r="J9" s="37"/>
      <c r="K9" s="37"/>
      <c r="L9" s="37"/>
      <c r="M9" s="32" t="s">
        <v>23</v>
      </c>
      <c r="N9" s="37"/>
      <c r="O9" s="297">
        <v>43475</v>
      </c>
      <c r="P9" s="28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2" t="s">
        <v>24</v>
      </c>
      <c r="E11" s="37"/>
      <c r="F11" s="37"/>
      <c r="G11" s="37"/>
      <c r="H11" s="37"/>
      <c r="I11" s="37"/>
      <c r="J11" s="37"/>
      <c r="K11" s="37"/>
      <c r="L11" s="37"/>
      <c r="M11" s="32" t="s">
        <v>25</v>
      </c>
      <c r="N11" s="37"/>
      <c r="O11" s="249" t="s">
        <v>5</v>
      </c>
      <c r="P11" s="249"/>
      <c r="Q11" s="37"/>
      <c r="R11" s="38"/>
    </row>
    <row r="12" spans="1:66" s="1" customFormat="1" ht="18" customHeight="1">
      <c r="B12" s="36"/>
      <c r="C12" s="37"/>
      <c r="D12" s="37"/>
      <c r="E12" s="30" t="s">
        <v>26</v>
      </c>
      <c r="F12" s="37"/>
      <c r="G12" s="37"/>
      <c r="H12" s="37"/>
      <c r="I12" s="37"/>
      <c r="J12" s="37"/>
      <c r="K12" s="37"/>
      <c r="L12" s="37"/>
      <c r="M12" s="32" t="s">
        <v>27</v>
      </c>
      <c r="N12" s="37"/>
      <c r="O12" s="249" t="s">
        <v>5</v>
      </c>
      <c r="P12" s="249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37"/>
      <c r="J14" s="37"/>
      <c r="K14" s="37"/>
      <c r="L14" s="37"/>
      <c r="M14" s="32" t="s">
        <v>25</v>
      </c>
      <c r="N14" s="37"/>
      <c r="O14" s="298" t="str">
        <f>IF('Rekapitulácia stavby'!AN13="","",'Rekapitulácia stavby'!AN13)</f>
        <v>Vyplň údaj</v>
      </c>
      <c r="P14" s="249"/>
      <c r="Q14" s="37"/>
      <c r="R14" s="38"/>
    </row>
    <row r="15" spans="1:66" s="1" customFormat="1" ht="18" customHeight="1">
      <c r="B15" s="36"/>
      <c r="C15" s="37"/>
      <c r="D15" s="37"/>
      <c r="E15" s="298" t="str">
        <f>IF('Rekapitulácia stavby'!E14="","",'Rekapitulácia stavby'!E14)</f>
        <v>Vyplň údaj</v>
      </c>
      <c r="F15" s="299"/>
      <c r="G15" s="299"/>
      <c r="H15" s="299"/>
      <c r="I15" s="299"/>
      <c r="J15" s="299"/>
      <c r="K15" s="299"/>
      <c r="L15" s="299"/>
      <c r="M15" s="32" t="s">
        <v>27</v>
      </c>
      <c r="N15" s="37"/>
      <c r="O15" s="298" t="str">
        <f>IF('Rekapitulácia stavby'!AN14="","",'Rekapitulácia stavby'!AN14)</f>
        <v>Vyplň údaj</v>
      </c>
      <c r="P15" s="249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2" t="s">
        <v>30</v>
      </c>
      <c r="E17" s="37"/>
      <c r="F17" s="37"/>
      <c r="G17" s="37"/>
      <c r="H17" s="37"/>
      <c r="I17" s="37"/>
      <c r="J17" s="37"/>
      <c r="K17" s="37"/>
      <c r="L17" s="37"/>
      <c r="M17" s="32" t="s">
        <v>25</v>
      </c>
      <c r="N17" s="37"/>
      <c r="O17" s="249" t="s">
        <v>5</v>
      </c>
      <c r="P17" s="249"/>
      <c r="Q17" s="37"/>
      <c r="R17" s="38"/>
    </row>
    <row r="18" spans="2:18" s="1" customFormat="1" ht="18" customHeight="1">
      <c r="B18" s="36"/>
      <c r="C18" s="37"/>
      <c r="D18" s="37"/>
      <c r="E18" s="30" t="s">
        <v>31</v>
      </c>
      <c r="F18" s="37"/>
      <c r="G18" s="37"/>
      <c r="H18" s="37"/>
      <c r="I18" s="37"/>
      <c r="J18" s="37"/>
      <c r="K18" s="37"/>
      <c r="L18" s="37"/>
      <c r="M18" s="32" t="s">
        <v>27</v>
      </c>
      <c r="N18" s="37"/>
      <c r="O18" s="249" t="s">
        <v>5</v>
      </c>
      <c r="P18" s="249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2" t="s">
        <v>34</v>
      </c>
      <c r="E20" s="37"/>
      <c r="F20" s="37"/>
      <c r="G20" s="37"/>
      <c r="H20" s="37"/>
      <c r="I20" s="37"/>
      <c r="J20" s="37"/>
      <c r="K20" s="37"/>
      <c r="L20" s="37"/>
      <c r="M20" s="32" t="s">
        <v>25</v>
      </c>
      <c r="N20" s="37"/>
      <c r="O20" s="249" t="s">
        <v>5</v>
      </c>
      <c r="P20" s="249"/>
      <c r="Q20" s="37"/>
      <c r="R20" s="38"/>
    </row>
    <row r="21" spans="2:18" s="1" customFormat="1" ht="18" customHeight="1">
      <c r="B21" s="36"/>
      <c r="C21" s="37"/>
      <c r="D21" s="37"/>
      <c r="E21" s="30" t="s">
        <v>35</v>
      </c>
      <c r="F21" s="37"/>
      <c r="G21" s="37"/>
      <c r="H21" s="37"/>
      <c r="I21" s="37"/>
      <c r="J21" s="37"/>
      <c r="K21" s="37"/>
      <c r="L21" s="37"/>
      <c r="M21" s="32" t="s">
        <v>27</v>
      </c>
      <c r="N21" s="37"/>
      <c r="O21" s="249" t="s">
        <v>5</v>
      </c>
      <c r="P21" s="249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2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54" t="s">
        <v>5</v>
      </c>
      <c r="F24" s="254"/>
      <c r="G24" s="254"/>
      <c r="H24" s="254"/>
      <c r="I24" s="254"/>
      <c r="J24" s="254"/>
      <c r="K24" s="254"/>
      <c r="L24" s="254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106</v>
      </c>
      <c r="E27" s="37"/>
      <c r="F27" s="37"/>
      <c r="G27" s="37"/>
      <c r="H27" s="37"/>
      <c r="I27" s="37"/>
      <c r="J27" s="37"/>
      <c r="K27" s="37"/>
      <c r="L27" s="37"/>
      <c r="M27" s="255">
        <f>N88</f>
        <v>0</v>
      </c>
      <c r="N27" s="255"/>
      <c r="O27" s="255"/>
      <c r="P27" s="255"/>
      <c r="Q27" s="37"/>
      <c r="R27" s="38"/>
    </row>
    <row r="28" spans="2:18" s="1" customFormat="1" ht="14.45" customHeight="1">
      <c r="B28" s="36"/>
      <c r="C28" s="37"/>
      <c r="D28" s="35" t="s">
        <v>92</v>
      </c>
      <c r="E28" s="37"/>
      <c r="F28" s="37"/>
      <c r="G28" s="37"/>
      <c r="H28" s="37"/>
      <c r="I28" s="37"/>
      <c r="J28" s="37"/>
      <c r="K28" s="37"/>
      <c r="L28" s="37"/>
      <c r="M28" s="255">
        <f>N124</f>
        <v>0</v>
      </c>
      <c r="N28" s="255"/>
      <c r="O28" s="255"/>
      <c r="P28" s="255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39</v>
      </c>
      <c r="E30" s="37"/>
      <c r="F30" s="37"/>
      <c r="G30" s="37"/>
      <c r="H30" s="37"/>
      <c r="I30" s="37"/>
      <c r="J30" s="37"/>
      <c r="K30" s="37"/>
      <c r="L30" s="37"/>
      <c r="M30" s="300">
        <f>ROUND(M27+M28,2)</f>
        <v>0</v>
      </c>
      <c r="N30" s="283"/>
      <c r="O30" s="283"/>
      <c r="P30" s="283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40</v>
      </c>
      <c r="E32" s="43" t="s">
        <v>41</v>
      </c>
      <c r="F32" s="44">
        <v>0.2</v>
      </c>
      <c r="G32" s="119" t="s">
        <v>42</v>
      </c>
      <c r="H32" s="301">
        <f>ROUND((((SUM(BE124:BE131)+SUM(BE149:BE733))+SUM(BE735:BE739))),2)</f>
        <v>0</v>
      </c>
      <c r="I32" s="283"/>
      <c r="J32" s="283"/>
      <c r="K32" s="37"/>
      <c r="L32" s="37"/>
      <c r="M32" s="301">
        <f>ROUND(((ROUND((SUM(BE124:BE131)+SUM(BE149:BE733)), 2)*F32)+SUM(BE735:BE739)*F32),2)</f>
        <v>0</v>
      </c>
      <c r="N32" s="283"/>
      <c r="O32" s="283"/>
      <c r="P32" s="283"/>
      <c r="Q32" s="37"/>
      <c r="R32" s="38"/>
    </row>
    <row r="33" spans="2:18" s="1" customFormat="1" ht="14.45" customHeight="1">
      <c r="B33" s="36"/>
      <c r="C33" s="37"/>
      <c r="D33" s="37"/>
      <c r="E33" s="43" t="s">
        <v>43</v>
      </c>
      <c r="F33" s="44">
        <v>0.2</v>
      </c>
      <c r="G33" s="119" t="s">
        <v>42</v>
      </c>
      <c r="H33" s="301">
        <f>ROUND((((SUM(BF124:BF131)+SUM(BF149:BF733))+SUM(BF735:BF739))),2)</f>
        <v>0</v>
      </c>
      <c r="I33" s="283"/>
      <c r="J33" s="283"/>
      <c r="K33" s="37"/>
      <c r="L33" s="37"/>
      <c r="M33" s="301">
        <f>ROUND(((ROUND((SUM(BF124:BF131)+SUM(BF149:BF733)), 2)*F33)+SUM(BF735:BF739)*F33),2)</f>
        <v>0</v>
      </c>
      <c r="N33" s="283"/>
      <c r="O33" s="283"/>
      <c r="P33" s="283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0.2</v>
      </c>
      <c r="G34" s="119" t="s">
        <v>42</v>
      </c>
      <c r="H34" s="301">
        <f>ROUND((((SUM(BG124:BG131)+SUM(BG149:BG733))+SUM(BG735:BG739))),2)</f>
        <v>0</v>
      </c>
      <c r="I34" s="283"/>
      <c r="J34" s="283"/>
      <c r="K34" s="37"/>
      <c r="L34" s="37"/>
      <c r="M34" s="301">
        <v>0</v>
      </c>
      <c r="N34" s="283"/>
      <c r="O34" s="283"/>
      <c r="P34" s="283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0.2</v>
      </c>
      <c r="G35" s="119" t="s">
        <v>42</v>
      </c>
      <c r="H35" s="301">
        <f>ROUND((((SUM(BH124:BH131)+SUM(BH149:BH733))+SUM(BH735:BH739))),2)</f>
        <v>0</v>
      </c>
      <c r="I35" s="283"/>
      <c r="J35" s="283"/>
      <c r="K35" s="37"/>
      <c r="L35" s="37"/>
      <c r="M35" s="301">
        <v>0</v>
      </c>
      <c r="N35" s="283"/>
      <c r="O35" s="283"/>
      <c r="P35" s="283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46</v>
      </c>
      <c r="F36" s="44">
        <v>0</v>
      </c>
      <c r="G36" s="119" t="s">
        <v>42</v>
      </c>
      <c r="H36" s="301">
        <f>ROUND((((SUM(BI124:BI131)+SUM(BI149:BI733))+SUM(BI735:BI739))),2)</f>
        <v>0</v>
      </c>
      <c r="I36" s="283"/>
      <c r="J36" s="283"/>
      <c r="K36" s="37"/>
      <c r="L36" s="37"/>
      <c r="M36" s="301">
        <v>0</v>
      </c>
      <c r="N36" s="283"/>
      <c r="O36" s="283"/>
      <c r="P36" s="283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47</v>
      </c>
      <c r="E38" s="76"/>
      <c r="F38" s="76"/>
      <c r="G38" s="121" t="s">
        <v>48</v>
      </c>
      <c r="H38" s="122" t="s">
        <v>49</v>
      </c>
      <c r="I38" s="76"/>
      <c r="J38" s="76"/>
      <c r="K38" s="76"/>
      <c r="L38" s="302">
        <f>SUM(M30:M36)</f>
        <v>0</v>
      </c>
      <c r="M38" s="302"/>
      <c r="N38" s="302"/>
      <c r="O38" s="302"/>
      <c r="P38" s="303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8"/>
      <c r="D51" s="54"/>
      <c r="E51" s="28"/>
      <c r="F51" s="28"/>
      <c r="G51" s="28"/>
      <c r="H51" s="55"/>
      <c r="I51" s="28"/>
      <c r="J51" s="54"/>
      <c r="K51" s="28"/>
      <c r="L51" s="28"/>
      <c r="M51" s="28"/>
      <c r="N51" s="28"/>
      <c r="O51" s="28"/>
      <c r="P51" s="55"/>
      <c r="Q51" s="28"/>
      <c r="R51" s="25"/>
    </row>
    <row r="52" spans="2:18">
      <c r="B52" s="24"/>
      <c r="C52" s="28"/>
      <c r="D52" s="54"/>
      <c r="E52" s="28"/>
      <c r="F52" s="28"/>
      <c r="G52" s="28"/>
      <c r="H52" s="55"/>
      <c r="I52" s="28"/>
      <c r="J52" s="54"/>
      <c r="K52" s="28"/>
      <c r="L52" s="28"/>
      <c r="M52" s="28"/>
      <c r="N52" s="28"/>
      <c r="O52" s="28"/>
      <c r="P52" s="55"/>
      <c r="Q52" s="28"/>
      <c r="R52" s="25"/>
    </row>
    <row r="53" spans="2:18">
      <c r="B53" s="24"/>
      <c r="C53" s="28"/>
      <c r="D53" s="54"/>
      <c r="E53" s="28"/>
      <c r="F53" s="28"/>
      <c r="G53" s="28"/>
      <c r="H53" s="55"/>
      <c r="I53" s="28"/>
      <c r="J53" s="54"/>
      <c r="K53" s="28"/>
      <c r="L53" s="28"/>
      <c r="M53" s="28"/>
      <c r="N53" s="28"/>
      <c r="O53" s="28"/>
      <c r="P53" s="55"/>
      <c r="Q53" s="28"/>
      <c r="R53" s="25"/>
    </row>
    <row r="54" spans="2:18">
      <c r="B54" s="24"/>
      <c r="C54" s="28"/>
      <c r="D54" s="54"/>
      <c r="E54" s="28"/>
      <c r="F54" s="28"/>
      <c r="G54" s="28"/>
      <c r="H54" s="55"/>
      <c r="I54" s="28"/>
      <c r="J54" s="54"/>
      <c r="K54" s="28"/>
      <c r="L54" s="28"/>
      <c r="M54" s="28"/>
      <c r="N54" s="28"/>
      <c r="O54" s="28"/>
      <c r="P54" s="55"/>
      <c r="Q54" s="28"/>
      <c r="R54" s="25"/>
    </row>
    <row r="55" spans="2:18">
      <c r="B55" s="24"/>
      <c r="C55" s="28"/>
      <c r="D55" s="54"/>
      <c r="E55" s="28"/>
      <c r="F55" s="28"/>
      <c r="G55" s="28"/>
      <c r="H55" s="55"/>
      <c r="I55" s="28"/>
      <c r="J55" s="54"/>
      <c r="K55" s="28"/>
      <c r="L55" s="28"/>
      <c r="M55" s="28"/>
      <c r="N55" s="28"/>
      <c r="O55" s="28"/>
      <c r="P55" s="55"/>
      <c r="Q55" s="28"/>
      <c r="R55" s="25"/>
    </row>
    <row r="56" spans="2:18">
      <c r="B56" s="24"/>
      <c r="C56" s="28"/>
      <c r="D56" s="54"/>
      <c r="E56" s="28"/>
      <c r="F56" s="28"/>
      <c r="G56" s="28"/>
      <c r="H56" s="55"/>
      <c r="I56" s="28"/>
      <c r="J56" s="54"/>
      <c r="K56" s="28"/>
      <c r="L56" s="28"/>
      <c r="M56" s="28"/>
      <c r="N56" s="28"/>
      <c r="O56" s="28"/>
      <c r="P56" s="55"/>
      <c r="Q56" s="28"/>
      <c r="R56" s="25"/>
    </row>
    <row r="57" spans="2:18">
      <c r="B57" s="24"/>
      <c r="C57" s="28"/>
      <c r="D57" s="54"/>
      <c r="E57" s="28"/>
      <c r="F57" s="28"/>
      <c r="G57" s="28"/>
      <c r="H57" s="55"/>
      <c r="I57" s="28"/>
      <c r="J57" s="54"/>
      <c r="K57" s="28"/>
      <c r="L57" s="28"/>
      <c r="M57" s="28"/>
      <c r="N57" s="28"/>
      <c r="O57" s="28"/>
      <c r="P57" s="55"/>
      <c r="Q57" s="28"/>
      <c r="R57" s="25"/>
    </row>
    <row r="58" spans="2:18">
      <c r="B58" s="24"/>
      <c r="C58" s="28"/>
      <c r="D58" s="54"/>
      <c r="E58" s="28"/>
      <c r="F58" s="28"/>
      <c r="G58" s="28"/>
      <c r="H58" s="55"/>
      <c r="I58" s="28"/>
      <c r="J58" s="54"/>
      <c r="K58" s="28"/>
      <c r="L58" s="28"/>
      <c r="M58" s="28"/>
      <c r="N58" s="28"/>
      <c r="O58" s="28"/>
      <c r="P58" s="55"/>
      <c r="Q58" s="28"/>
      <c r="R58" s="25"/>
    </row>
    <row r="59" spans="2:18" s="1" customFormat="1" ht="15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8"/>
      <c r="D62" s="54"/>
      <c r="E62" s="28"/>
      <c r="F62" s="28"/>
      <c r="G62" s="28"/>
      <c r="H62" s="55"/>
      <c r="I62" s="28"/>
      <c r="J62" s="54"/>
      <c r="K62" s="28"/>
      <c r="L62" s="28"/>
      <c r="M62" s="28"/>
      <c r="N62" s="28"/>
      <c r="O62" s="28"/>
      <c r="P62" s="55"/>
      <c r="Q62" s="28"/>
      <c r="R62" s="25"/>
    </row>
    <row r="63" spans="2:18">
      <c r="B63" s="24"/>
      <c r="C63" s="28"/>
      <c r="D63" s="54"/>
      <c r="E63" s="28"/>
      <c r="F63" s="28"/>
      <c r="G63" s="28"/>
      <c r="H63" s="55"/>
      <c r="I63" s="28"/>
      <c r="J63" s="54"/>
      <c r="K63" s="28"/>
      <c r="L63" s="28"/>
      <c r="M63" s="28"/>
      <c r="N63" s="28"/>
      <c r="O63" s="28"/>
      <c r="P63" s="55"/>
      <c r="Q63" s="28"/>
      <c r="R63" s="25"/>
    </row>
    <row r="64" spans="2:18">
      <c r="B64" s="24"/>
      <c r="C64" s="28"/>
      <c r="D64" s="54"/>
      <c r="E64" s="28"/>
      <c r="F64" s="28"/>
      <c r="G64" s="28"/>
      <c r="H64" s="55"/>
      <c r="I64" s="28"/>
      <c r="J64" s="54"/>
      <c r="K64" s="28"/>
      <c r="L64" s="28"/>
      <c r="M64" s="28"/>
      <c r="N64" s="28"/>
      <c r="O64" s="28"/>
      <c r="P64" s="55"/>
      <c r="Q64" s="28"/>
      <c r="R64" s="25"/>
    </row>
    <row r="65" spans="2:18">
      <c r="B65" s="24"/>
      <c r="C65" s="28"/>
      <c r="D65" s="54"/>
      <c r="E65" s="28"/>
      <c r="F65" s="28"/>
      <c r="G65" s="28"/>
      <c r="H65" s="55"/>
      <c r="I65" s="28"/>
      <c r="J65" s="54"/>
      <c r="K65" s="28"/>
      <c r="L65" s="28"/>
      <c r="M65" s="28"/>
      <c r="N65" s="28"/>
      <c r="O65" s="28"/>
      <c r="P65" s="55"/>
      <c r="Q65" s="28"/>
      <c r="R65" s="25"/>
    </row>
    <row r="66" spans="2:18">
      <c r="B66" s="24"/>
      <c r="C66" s="28"/>
      <c r="D66" s="54"/>
      <c r="E66" s="28"/>
      <c r="F66" s="28"/>
      <c r="G66" s="28"/>
      <c r="H66" s="55"/>
      <c r="I66" s="28"/>
      <c r="J66" s="54"/>
      <c r="K66" s="28"/>
      <c r="L66" s="28"/>
      <c r="M66" s="28"/>
      <c r="N66" s="28"/>
      <c r="O66" s="28"/>
      <c r="P66" s="55"/>
      <c r="Q66" s="28"/>
      <c r="R66" s="25"/>
    </row>
    <row r="67" spans="2:18">
      <c r="B67" s="24"/>
      <c r="C67" s="28"/>
      <c r="D67" s="54"/>
      <c r="E67" s="28"/>
      <c r="F67" s="28"/>
      <c r="G67" s="28"/>
      <c r="H67" s="55"/>
      <c r="I67" s="28"/>
      <c r="J67" s="54"/>
      <c r="K67" s="28"/>
      <c r="L67" s="28"/>
      <c r="M67" s="28"/>
      <c r="N67" s="28"/>
      <c r="O67" s="28"/>
      <c r="P67" s="55"/>
      <c r="Q67" s="28"/>
      <c r="R67" s="25"/>
    </row>
    <row r="68" spans="2:18">
      <c r="B68" s="24"/>
      <c r="C68" s="28"/>
      <c r="D68" s="54"/>
      <c r="E68" s="28"/>
      <c r="F68" s="28"/>
      <c r="G68" s="28"/>
      <c r="H68" s="55"/>
      <c r="I68" s="28"/>
      <c r="J68" s="54"/>
      <c r="K68" s="28"/>
      <c r="L68" s="28"/>
      <c r="M68" s="28"/>
      <c r="N68" s="28"/>
      <c r="O68" s="28"/>
      <c r="P68" s="55"/>
      <c r="Q68" s="28"/>
      <c r="R68" s="25"/>
    </row>
    <row r="69" spans="2:18">
      <c r="B69" s="24"/>
      <c r="C69" s="28"/>
      <c r="D69" s="54"/>
      <c r="E69" s="28"/>
      <c r="F69" s="28"/>
      <c r="G69" s="28"/>
      <c r="H69" s="55"/>
      <c r="I69" s="28"/>
      <c r="J69" s="54"/>
      <c r="K69" s="28"/>
      <c r="L69" s="28"/>
      <c r="M69" s="28"/>
      <c r="N69" s="28"/>
      <c r="O69" s="28"/>
      <c r="P69" s="55"/>
      <c r="Q69" s="28"/>
      <c r="R69" s="25"/>
    </row>
    <row r="70" spans="2:18" s="1" customFormat="1" ht="15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229" t="s">
        <v>107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2" t="s">
        <v>17</v>
      </c>
      <c r="D78" s="37"/>
      <c r="E78" s="37"/>
      <c r="F78" s="284" t="str">
        <f>F6</f>
        <v>Rozšíre nie kapacity materskej školy</v>
      </c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37"/>
      <c r="R78" s="38"/>
    </row>
    <row r="79" spans="2:18" s="1" customFormat="1" ht="36.950000000000003" customHeight="1">
      <c r="B79" s="36"/>
      <c r="C79" s="70" t="s">
        <v>104</v>
      </c>
      <c r="D79" s="37"/>
      <c r="E79" s="37"/>
      <c r="F79" s="231" t="str">
        <f>F7</f>
        <v>SO 01 - Prístavba MŠ</v>
      </c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2" t="s">
        <v>21</v>
      </c>
      <c r="D81" s="37"/>
      <c r="E81" s="37"/>
      <c r="F81" s="30" t="str">
        <f>F9</f>
        <v>Púchov</v>
      </c>
      <c r="G81" s="37"/>
      <c r="H81" s="37"/>
      <c r="I81" s="37"/>
      <c r="J81" s="37"/>
      <c r="K81" s="32" t="s">
        <v>23</v>
      </c>
      <c r="L81" s="37"/>
      <c r="M81" s="286">
        <f>IF(O9="","",O9)</f>
        <v>43475</v>
      </c>
      <c r="N81" s="286"/>
      <c r="O81" s="286"/>
      <c r="P81" s="286"/>
      <c r="Q81" s="37"/>
      <c r="R81" s="38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5">
      <c r="B83" s="36"/>
      <c r="C83" s="32" t="s">
        <v>24</v>
      </c>
      <c r="D83" s="37"/>
      <c r="E83" s="37"/>
      <c r="F83" s="30" t="str">
        <f>E12</f>
        <v>Mesto Púchov</v>
      </c>
      <c r="G83" s="37"/>
      <c r="H83" s="37"/>
      <c r="I83" s="37"/>
      <c r="J83" s="37"/>
      <c r="K83" s="32" t="s">
        <v>30</v>
      </c>
      <c r="L83" s="37"/>
      <c r="M83" s="249" t="str">
        <f>E18</f>
        <v>Tomáš Kovár</v>
      </c>
      <c r="N83" s="249"/>
      <c r="O83" s="249"/>
      <c r="P83" s="249"/>
      <c r="Q83" s="249"/>
      <c r="R83" s="38"/>
    </row>
    <row r="84" spans="2:47" s="1" customFormat="1" ht="14.45" customHeight="1">
      <c r="B84" s="36"/>
      <c r="C84" s="32" t="s">
        <v>28</v>
      </c>
      <c r="D84" s="37"/>
      <c r="E84" s="37"/>
      <c r="F84" s="30" t="str">
        <f>IF(E15="","",E15)</f>
        <v>Vyplň údaj</v>
      </c>
      <c r="G84" s="37"/>
      <c r="H84" s="37"/>
      <c r="I84" s="37"/>
      <c r="J84" s="37"/>
      <c r="K84" s="32" t="s">
        <v>34</v>
      </c>
      <c r="L84" s="37"/>
      <c r="M84" s="249" t="str">
        <f>E21</f>
        <v>Ing. G. Gabčová</v>
      </c>
      <c r="N84" s="249"/>
      <c r="O84" s="249"/>
      <c r="P84" s="249"/>
      <c r="Q84" s="249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95" t="s">
        <v>108</v>
      </c>
      <c r="D86" s="296"/>
      <c r="E86" s="296"/>
      <c r="F86" s="296"/>
      <c r="G86" s="296"/>
      <c r="H86" s="115"/>
      <c r="I86" s="115"/>
      <c r="J86" s="115"/>
      <c r="K86" s="115"/>
      <c r="L86" s="115"/>
      <c r="M86" s="115"/>
      <c r="N86" s="295" t="s">
        <v>109</v>
      </c>
      <c r="O86" s="296"/>
      <c r="P86" s="296"/>
      <c r="Q86" s="296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110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21">
        <f>N149</f>
        <v>0</v>
      </c>
      <c r="O88" s="293"/>
      <c r="P88" s="293"/>
      <c r="Q88" s="293"/>
      <c r="R88" s="38"/>
      <c r="AU88" s="20" t="s">
        <v>111</v>
      </c>
    </row>
    <row r="89" spans="2:47" s="6" customFormat="1" ht="24.95" customHeight="1">
      <c r="B89" s="124"/>
      <c r="C89" s="125"/>
      <c r="D89" s="126" t="s">
        <v>112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91">
        <f>N150</f>
        <v>0</v>
      </c>
      <c r="O89" s="292"/>
      <c r="P89" s="292"/>
      <c r="Q89" s="292"/>
      <c r="R89" s="127"/>
    </row>
    <row r="90" spans="2:47" s="7" customFormat="1" ht="19.899999999999999" customHeight="1">
      <c r="B90" s="128"/>
      <c r="C90" s="129"/>
      <c r="D90" s="103" t="s">
        <v>113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19">
        <f>N151</f>
        <v>0</v>
      </c>
      <c r="O90" s="290"/>
      <c r="P90" s="290"/>
      <c r="Q90" s="290"/>
      <c r="R90" s="130"/>
    </row>
    <row r="91" spans="2:47" s="7" customFormat="1" ht="19.899999999999999" customHeight="1">
      <c r="B91" s="128"/>
      <c r="C91" s="129"/>
      <c r="D91" s="103" t="s">
        <v>114</v>
      </c>
      <c r="E91" s="129"/>
      <c r="F91" s="129"/>
      <c r="G91" s="129"/>
      <c r="H91" s="129"/>
      <c r="I91" s="129"/>
      <c r="J91" s="129"/>
      <c r="K91" s="129"/>
      <c r="L91" s="129"/>
      <c r="M91" s="129"/>
      <c r="N91" s="219">
        <f>N170</f>
        <v>0</v>
      </c>
      <c r="O91" s="290"/>
      <c r="P91" s="290"/>
      <c r="Q91" s="290"/>
      <c r="R91" s="130"/>
    </row>
    <row r="92" spans="2:47" s="7" customFormat="1" ht="19.899999999999999" customHeight="1">
      <c r="B92" s="128"/>
      <c r="C92" s="129"/>
      <c r="D92" s="103" t="s">
        <v>115</v>
      </c>
      <c r="E92" s="129"/>
      <c r="F92" s="129"/>
      <c r="G92" s="129"/>
      <c r="H92" s="129"/>
      <c r="I92" s="129"/>
      <c r="J92" s="129"/>
      <c r="K92" s="129"/>
      <c r="L92" s="129"/>
      <c r="M92" s="129"/>
      <c r="N92" s="219">
        <f>N190</f>
        <v>0</v>
      </c>
      <c r="O92" s="290"/>
      <c r="P92" s="290"/>
      <c r="Q92" s="290"/>
      <c r="R92" s="130"/>
    </row>
    <row r="93" spans="2:47" s="7" customFormat="1" ht="19.899999999999999" customHeight="1">
      <c r="B93" s="128"/>
      <c r="C93" s="129"/>
      <c r="D93" s="103" t="s">
        <v>116</v>
      </c>
      <c r="E93" s="129"/>
      <c r="F93" s="129"/>
      <c r="G93" s="129"/>
      <c r="H93" s="129"/>
      <c r="I93" s="129"/>
      <c r="J93" s="129"/>
      <c r="K93" s="129"/>
      <c r="L93" s="129"/>
      <c r="M93" s="129"/>
      <c r="N93" s="219">
        <f>N207</f>
        <v>0</v>
      </c>
      <c r="O93" s="290"/>
      <c r="P93" s="290"/>
      <c r="Q93" s="290"/>
      <c r="R93" s="130"/>
    </row>
    <row r="94" spans="2:47" s="7" customFormat="1" ht="19.899999999999999" customHeight="1">
      <c r="B94" s="128"/>
      <c r="C94" s="129"/>
      <c r="D94" s="103" t="s">
        <v>117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19">
        <f>N236</f>
        <v>0</v>
      </c>
      <c r="O94" s="290"/>
      <c r="P94" s="290"/>
      <c r="Q94" s="290"/>
      <c r="R94" s="130"/>
    </row>
    <row r="95" spans="2:47" s="7" customFormat="1" ht="19.899999999999999" customHeight="1">
      <c r="B95" s="128"/>
      <c r="C95" s="129"/>
      <c r="D95" s="103" t="s">
        <v>118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19">
        <f>N239</f>
        <v>0</v>
      </c>
      <c r="O95" s="290"/>
      <c r="P95" s="290"/>
      <c r="Q95" s="290"/>
      <c r="R95" s="130"/>
    </row>
    <row r="96" spans="2:47" s="7" customFormat="1" ht="19.899999999999999" customHeight="1">
      <c r="B96" s="128"/>
      <c r="C96" s="129"/>
      <c r="D96" s="103" t="s">
        <v>119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19">
        <f>N262</f>
        <v>0</v>
      </c>
      <c r="O96" s="290"/>
      <c r="P96" s="290"/>
      <c r="Q96" s="290"/>
      <c r="R96" s="130"/>
    </row>
    <row r="97" spans="2:18" s="7" customFormat="1" ht="19.899999999999999" customHeight="1">
      <c r="B97" s="128"/>
      <c r="C97" s="129"/>
      <c r="D97" s="103" t="s">
        <v>120</v>
      </c>
      <c r="E97" s="129"/>
      <c r="F97" s="129"/>
      <c r="G97" s="129"/>
      <c r="H97" s="129"/>
      <c r="I97" s="129"/>
      <c r="J97" s="129"/>
      <c r="K97" s="129"/>
      <c r="L97" s="129"/>
      <c r="M97" s="129"/>
      <c r="N97" s="219">
        <f>N266</f>
        <v>0</v>
      </c>
      <c r="O97" s="290"/>
      <c r="P97" s="290"/>
      <c r="Q97" s="290"/>
      <c r="R97" s="130"/>
    </row>
    <row r="98" spans="2:18" s="7" customFormat="1" ht="19.899999999999999" customHeight="1">
      <c r="B98" s="128"/>
      <c r="C98" s="129"/>
      <c r="D98" s="103" t="s">
        <v>121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19">
        <f>N287</f>
        <v>0</v>
      </c>
      <c r="O98" s="290"/>
      <c r="P98" s="290"/>
      <c r="Q98" s="290"/>
      <c r="R98" s="130"/>
    </row>
    <row r="99" spans="2:18" s="6" customFormat="1" ht="24.95" customHeight="1">
      <c r="B99" s="124"/>
      <c r="C99" s="125"/>
      <c r="D99" s="126" t="s">
        <v>122</v>
      </c>
      <c r="E99" s="125"/>
      <c r="F99" s="125"/>
      <c r="G99" s="125"/>
      <c r="H99" s="125"/>
      <c r="I99" s="125"/>
      <c r="J99" s="125"/>
      <c r="K99" s="125"/>
      <c r="L99" s="125"/>
      <c r="M99" s="125"/>
      <c r="N99" s="291">
        <f>N289</f>
        <v>0</v>
      </c>
      <c r="O99" s="292"/>
      <c r="P99" s="292"/>
      <c r="Q99" s="292"/>
      <c r="R99" s="127"/>
    </row>
    <row r="100" spans="2:18" s="7" customFormat="1" ht="19.899999999999999" customHeight="1">
      <c r="B100" s="128"/>
      <c r="C100" s="129"/>
      <c r="D100" s="103" t="s">
        <v>123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219">
        <f>N290</f>
        <v>0</v>
      </c>
      <c r="O100" s="290"/>
      <c r="P100" s="290"/>
      <c r="Q100" s="290"/>
      <c r="R100" s="130"/>
    </row>
    <row r="101" spans="2:18" s="7" customFormat="1" ht="19.899999999999999" customHeight="1">
      <c r="B101" s="128"/>
      <c r="C101" s="129"/>
      <c r="D101" s="103" t="s">
        <v>124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219">
        <f>N312</f>
        <v>0</v>
      </c>
      <c r="O101" s="290"/>
      <c r="P101" s="290"/>
      <c r="Q101" s="290"/>
      <c r="R101" s="130"/>
    </row>
    <row r="102" spans="2:18" s="7" customFormat="1" ht="19.899999999999999" customHeight="1">
      <c r="B102" s="128"/>
      <c r="C102" s="129"/>
      <c r="D102" s="103" t="s">
        <v>125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219">
        <f>N331</f>
        <v>0</v>
      </c>
      <c r="O102" s="290"/>
      <c r="P102" s="290"/>
      <c r="Q102" s="290"/>
      <c r="R102" s="130"/>
    </row>
    <row r="103" spans="2:18" s="7" customFormat="1" ht="19.899999999999999" customHeight="1">
      <c r="B103" s="128"/>
      <c r="C103" s="129"/>
      <c r="D103" s="103" t="s">
        <v>126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219">
        <f>N362</f>
        <v>0</v>
      </c>
      <c r="O103" s="290"/>
      <c r="P103" s="290"/>
      <c r="Q103" s="290"/>
      <c r="R103" s="130"/>
    </row>
    <row r="104" spans="2:18" s="7" customFormat="1" ht="19.899999999999999" customHeight="1">
      <c r="B104" s="128"/>
      <c r="C104" s="129"/>
      <c r="D104" s="103" t="s">
        <v>127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219">
        <f>N396</f>
        <v>0</v>
      </c>
      <c r="O104" s="290"/>
      <c r="P104" s="290"/>
      <c r="Q104" s="290"/>
      <c r="R104" s="130"/>
    </row>
    <row r="105" spans="2:18" s="7" customFormat="1" ht="19.899999999999999" customHeight="1">
      <c r="B105" s="128"/>
      <c r="C105" s="129"/>
      <c r="D105" s="103" t="s">
        <v>128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219">
        <f>N422</f>
        <v>0</v>
      </c>
      <c r="O105" s="290"/>
      <c r="P105" s="290"/>
      <c r="Q105" s="290"/>
      <c r="R105" s="130"/>
    </row>
    <row r="106" spans="2:18" s="7" customFormat="1" ht="19.899999999999999" customHeight="1">
      <c r="B106" s="128"/>
      <c r="C106" s="129"/>
      <c r="D106" s="103" t="s">
        <v>129</v>
      </c>
      <c r="E106" s="129"/>
      <c r="F106" s="129"/>
      <c r="G106" s="129"/>
      <c r="H106" s="129"/>
      <c r="I106" s="129"/>
      <c r="J106" s="129"/>
      <c r="K106" s="129"/>
      <c r="L106" s="129"/>
      <c r="M106" s="129"/>
      <c r="N106" s="219">
        <f>N450</f>
        <v>0</v>
      </c>
      <c r="O106" s="290"/>
      <c r="P106" s="290"/>
      <c r="Q106" s="290"/>
      <c r="R106" s="130"/>
    </row>
    <row r="107" spans="2:18" s="7" customFormat="1" ht="19.899999999999999" customHeight="1">
      <c r="B107" s="128"/>
      <c r="C107" s="129"/>
      <c r="D107" s="103" t="s">
        <v>130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219">
        <f>N461</f>
        <v>0</v>
      </c>
      <c r="O107" s="290"/>
      <c r="P107" s="290"/>
      <c r="Q107" s="290"/>
      <c r="R107" s="130"/>
    </row>
    <row r="108" spans="2:18" s="7" customFormat="1" ht="19.899999999999999" customHeight="1">
      <c r="B108" s="128"/>
      <c r="C108" s="129"/>
      <c r="D108" s="103" t="s">
        <v>131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219">
        <f>N473</f>
        <v>0</v>
      </c>
      <c r="O108" s="290"/>
      <c r="P108" s="290"/>
      <c r="Q108" s="290"/>
      <c r="R108" s="130"/>
    </row>
    <row r="109" spans="2:18" s="7" customFormat="1" ht="19.899999999999999" customHeight="1">
      <c r="B109" s="128"/>
      <c r="C109" s="129"/>
      <c r="D109" s="103" t="s">
        <v>132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19">
        <f>N496</f>
        <v>0</v>
      </c>
      <c r="O109" s="290"/>
      <c r="P109" s="290"/>
      <c r="Q109" s="290"/>
      <c r="R109" s="130"/>
    </row>
    <row r="110" spans="2:18" s="7" customFormat="1" ht="19.899999999999999" customHeight="1">
      <c r="B110" s="128"/>
      <c r="C110" s="129"/>
      <c r="D110" s="103" t="s">
        <v>133</v>
      </c>
      <c r="E110" s="129"/>
      <c r="F110" s="129"/>
      <c r="G110" s="129"/>
      <c r="H110" s="129"/>
      <c r="I110" s="129"/>
      <c r="J110" s="129"/>
      <c r="K110" s="129"/>
      <c r="L110" s="129"/>
      <c r="M110" s="129"/>
      <c r="N110" s="219">
        <f>N510</f>
        <v>0</v>
      </c>
      <c r="O110" s="290"/>
      <c r="P110" s="290"/>
      <c r="Q110" s="290"/>
      <c r="R110" s="130"/>
    </row>
    <row r="111" spans="2:18" s="7" customFormat="1" ht="19.899999999999999" customHeight="1">
      <c r="B111" s="128"/>
      <c r="C111" s="129"/>
      <c r="D111" s="103" t="s">
        <v>134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219">
        <f>N518</f>
        <v>0</v>
      </c>
      <c r="O111" s="290"/>
      <c r="P111" s="290"/>
      <c r="Q111" s="290"/>
      <c r="R111" s="130"/>
    </row>
    <row r="112" spans="2:18" s="7" customFormat="1" ht="19.899999999999999" customHeight="1">
      <c r="B112" s="128"/>
      <c r="C112" s="129"/>
      <c r="D112" s="103" t="s">
        <v>135</v>
      </c>
      <c r="E112" s="129"/>
      <c r="F112" s="129"/>
      <c r="G112" s="129"/>
      <c r="H112" s="129"/>
      <c r="I112" s="129"/>
      <c r="J112" s="129"/>
      <c r="K112" s="129"/>
      <c r="L112" s="129"/>
      <c r="M112" s="129"/>
      <c r="N112" s="219">
        <f>N524</f>
        <v>0</v>
      </c>
      <c r="O112" s="290"/>
      <c r="P112" s="290"/>
      <c r="Q112" s="290"/>
      <c r="R112" s="130"/>
    </row>
    <row r="113" spans="2:65" s="7" customFormat="1" ht="19.899999999999999" customHeight="1">
      <c r="B113" s="128"/>
      <c r="C113" s="129"/>
      <c r="D113" s="103" t="s">
        <v>136</v>
      </c>
      <c r="E113" s="129"/>
      <c r="F113" s="129"/>
      <c r="G113" s="129"/>
      <c r="H113" s="129"/>
      <c r="I113" s="129"/>
      <c r="J113" s="129"/>
      <c r="K113" s="129"/>
      <c r="L113" s="129"/>
      <c r="M113" s="129"/>
      <c r="N113" s="219">
        <f>N543</f>
        <v>0</v>
      </c>
      <c r="O113" s="290"/>
      <c r="P113" s="290"/>
      <c r="Q113" s="290"/>
      <c r="R113" s="130"/>
    </row>
    <row r="114" spans="2:65" s="7" customFormat="1" ht="19.899999999999999" customHeight="1">
      <c r="B114" s="128"/>
      <c r="C114" s="129"/>
      <c r="D114" s="103" t="s">
        <v>137</v>
      </c>
      <c r="E114" s="129"/>
      <c r="F114" s="129"/>
      <c r="G114" s="129"/>
      <c r="H114" s="129"/>
      <c r="I114" s="129"/>
      <c r="J114" s="129"/>
      <c r="K114" s="129"/>
      <c r="L114" s="129"/>
      <c r="M114" s="129"/>
      <c r="N114" s="219">
        <f>N555</f>
        <v>0</v>
      </c>
      <c r="O114" s="290"/>
      <c r="P114" s="290"/>
      <c r="Q114" s="290"/>
      <c r="R114" s="130"/>
    </row>
    <row r="115" spans="2:65" s="7" customFormat="1" ht="19.899999999999999" customHeight="1">
      <c r="B115" s="128"/>
      <c r="C115" s="129"/>
      <c r="D115" s="103" t="s">
        <v>138</v>
      </c>
      <c r="E115" s="129"/>
      <c r="F115" s="129"/>
      <c r="G115" s="129"/>
      <c r="H115" s="129"/>
      <c r="I115" s="129"/>
      <c r="J115" s="129"/>
      <c r="K115" s="129"/>
      <c r="L115" s="129"/>
      <c r="M115" s="129"/>
      <c r="N115" s="219">
        <f>N567</f>
        <v>0</v>
      </c>
      <c r="O115" s="290"/>
      <c r="P115" s="290"/>
      <c r="Q115" s="290"/>
      <c r="R115" s="130"/>
    </row>
    <row r="116" spans="2:65" s="7" customFormat="1" ht="19.899999999999999" customHeight="1">
      <c r="B116" s="128"/>
      <c r="C116" s="129"/>
      <c r="D116" s="103" t="s">
        <v>139</v>
      </c>
      <c r="E116" s="129"/>
      <c r="F116" s="129"/>
      <c r="G116" s="129"/>
      <c r="H116" s="129"/>
      <c r="I116" s="129"/>
      <c r="J116" s="129"/>
      <c r="K116" s="129"/>
      <c r="L116" s="129"/>
      <c r="M116" s="129"/>
      <c r="N116" s="219">
        <f>N577</f>
        <v>0</v>
      </c>
      <c r="O116" s="290"/>
      <c r="P116" s="290"/>
      <c r="Q116" s="290"/>
      <c r="R116" s="130"/>
    </row>
    <row r="117" spans="2:65" s="7" customFormat="1" ht="19.899999999999999" customHeight="1">
      <c r="B117" s="128"/>
      <c r="C117" s="129"/>
      <c r="D117" s="103" t="s">
        <v>140</v>
      </c>
      <c r="E117" s="129"/>
      <c r="F117" s="129"/>
      <c r="G117" s="129"/>
      <c r="H117" s="129"/>
      <c r="I117" s="129"/>
      <c r="J117" s="129"/>
      <c r="K117" s="129"/>
      <c r="L117" s="129"/>
      <c r="M117" s="129"/>
      <c r="N117" s="219">
        <f>N592</f>
        <v>0</v>
      </c>
      <c r="O117" s="290"/>
      <c r="P117" s="290"/>
      <c r="Q117" s="290"/>
      <c r="R117" s="130"/>
    </row>
    <row r="118" spans="2:65" s="7" customFormat="1" ht="19.899999999999999" customHeight="1">
      <c r="B118" s="128"/>
      <c r="C118" s="129"/>
      <c r="D118" s="103" t="s">
        <v>141</v>
      </c>
      <c r="E118" s="129"/>
      <c r="F118" s="129"/>
      <c r="G118" s="129"/>
      <c r="H118" s="129"/>
      <c r="I118" s="129"/>
      <c r="J118" s="129"/>
      <c r="K118" s="129"/>
      <c r="L118" s="129"/>
      <c r="M118" s="129"/>
      <c r="N118" s="219">
        <f>N596</f>
        <v>0</v>
      </c>
      <c r="O118" s="290"/>
      <c r="P118" s="290"/>
      <c r="Q118" s="290"/>
      <c r="R118" s="130"/>
    </row>
    <row r="119" spans="2:65" s="6" customFormat="1" ht="24.95" customHeight="1">
      <c r="B119" s="124"/>
      <c r="C119" s="125"/>
      <c r="D119" s="126" t="s">
        <v>142</v>
      </c>
      <c r="E119" s="125"/>
      <c r="F119" s="125"/>
      <c r="G119" s="125"/>
      <c r="H119" s="125"/>
      <c r="I119" s="125"/>
      <c r="J119" s="125"/>
      <c r="K119" s="125"/>
      <c r="L119" s="125"/>
      <c r="M119" s="125"/>
      <c r="N119" s="291">
        <f>N599</f>
        <v>0</v>
      </c>
      <c r="O119" s="292"/>
      <c r="P119" s="292"/>
      <c r="Q119" s="292"/>
      <c r="R119" s="127"/>
    </row>
    <row r="120" spans="2:65" s="7" customFormat="1" ht="19.899999999999999" customHeight="1">
      <c r="B120" s="128"/>
      <c r="C120" s="129"/>
      <c r="D120" s="103" t="s">
        <v>143</v>
      </c>
      <c r="E120" s="129"/>
      <c r="F120" s="129"/>
      <c r="G120" s="129"/>
      <c r="H120" s="129"/>
      <c r="I120" s="129"/>
      <c r="J120" s="129"/>
      <c r="K120" s="129"/>
      <c r="L120" s="129"/>
      <c r="M120" s="129"/>
      <c r="N120" s="219">
        <f>N600</f>
        <v>0</v>
      </c>
      <c r="O120" s="290"/>
      <c r="P120" s="290"/>
      <c r="Q120" s="290"/>
      <c r="R120" s="130"/>
    </row>
    <row r="121" spans="2:65" s="6" customFormat="1" ht="24.95" customHeight="1">
      <c r="B121" s="124"/>
      <c r="C121" s="125"/>
      <c r="D121" s="126" t="s">
        <v>144</v>
      </c>
      <c r="E121" s="125"/>
      <c r="F121" s="125"/>
      <c r="G121" s="125"/>
      <c r="H121" s="125"/>
      <c r="I121" s="125"/>
      <c r="J121" s="125"/>
      <c r="K121" s="125"/>
      <c r="L121" s="125"/>
      <c r="M121" s="125"/>
      <c r="N121" s="291">
        <f>N729</f>
        <v>0</v>
      </c>
      <c r="O121" s="292"/>
      <c r="P121" s="292"/>
      <c r="Q121" s="292"/>
      <c r="R121" s="127"/>
    </row>
    <row r="122" spans="2:65" s="6" customFormat="1" ht="21.75" customHeight="1">
      <c r="B122" s="124"/>
      <c r="C122" s="125"/>
      <c r="D122" s="126" t="s">
        <v>145</v>
      </c>
      <c r="E122" s="125"/>
      <c r="F122" s="125"/>
      <c r="G122" s="125"/>
      <c r="H122" s="125"/>
      <c r="I122" s="125"/>
      <c r="J122" s="125"/>
      <c r="K122" s="125"/>
      <c r="L122" s="125"/>
      <c r="M122" s="125"/>
      <c r="N122" s="262">
        <f>N734</f>
        <v>0</v>
      </c>
      <c r="O122" s="292"/>
      <c r="P122" s="292"/>
      <c r="Q122" s="292"/>
      <c r="R122" s="127"/>
    </row>
    <row r="123" spans="2:65" s="1" customFormat="1" ht="21.75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65" s="1" customFormat="1" ht="29.25" customHeight="1">
      <c r="B124" s="36"/>
      <c r="C124" s="123" t="s">
        <v>146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293">
        <f>ROUND(N125+N126+N127+N128+N129+N130,2)</f>
        <v>0</v>
      </c>
      <c r="O124" s="294"/>
      <c r="P124" s="294"/>
      <c r="Q124" s="294"/>
      <c r="R124" s="38"/>
      <c r="T124" s="131"/>
      <c r="U124" s="132" t="s">
        <v>40</v>
      </c>
    </row>
    <row r="125" spans="2:65" s="1" customFormat="1" ht="18" customHeight="1">
      <c r="B125" s="133"/>
      <c r="C125" s="134"/>
      <c r="D125" s="216" t="s">
        <v>147</v>
      </c>
      <c r="E125" s="281"/>
      <c r="F125" s="281"/>
      <c r="G125" s="281"/>
      <c r="H125" s="281"/>
      <c r="I125" s="134"/>
      <c r="J125" s="134"/>
      <c r="K125" s="134"/>
      <c r="L125" s="134"/>
      <c r="M125" s="134"/>
      <c r="N125" s="218">
        <f>ROUND(N88*T125,2)</f>
        <v>0</v>
      </c>
      <c r="O125" s="282"/>
      <c r="P125" s="282"/>
      <c r="Q125" s="282"/>
      <c r="R125" s="136"/>
      <c r="S125" s="134"/>
      <c r="T125" s="137"/>
      <c r="U125" s="138" t="s">
        <v>43</v>
      </c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40" t="s">
        <v>148</v>
      </c>
      <c r="AZ125" s="139"/>
      <c r="BA125" s="139"/>
      <c r="BB125" s="139"/>
      <c r="BC125" s="139"/>
      <c r="BD125" s="139"/>
      <c r="BE125" s="141">
        <f t="shared" ref="BE125:BE130" si="0">IF(U125="základná",N125,0)</f>
        <v>0</v>
      </c>
      <c r="BF125" s="141">
        <f t="shared" ref="BF125:BF130" si="1">IF(U125="znížená",N125,0)</f>
        <v>0</v>
      </c>
      <c r="BG125" s="141">
        <f t="shared" ref="BG125:BG130" si="2">IF(U125="zákl. prenesená",N125,0)</f>
        <v>0</v>
      </c>
      <c r="BH125" s="141">
        <f t="shared" ref="BH125:BH130" si="3">IF(U125="zníž. prenesená",N125,0)</f>
        <v>0</v>
      </c>
      <c r="BI125" s="141">
        <f t="shared" ref="BI125:BI130" si="4">IF(U125="nulová",N125,0)</f>
        <v>0</v>
      </c>
      <c r="BJ125" s="140" t="s">
        <v>149</v>
      </c>
      <c r="BK125" s="139"/>
      <c r="BL125" s="139"/>
      <c r="BM125" s="139"/>
    </row>
    <row r="126" spans="2:65" s="1" customFormat="1" ht="18" customHeight="1">
      <c r="B126" s="133"/>
      <c r="C126" s="134"/>
      <c r="D126" s="216" t="s">
        <v>150</v>
      </c>
      <c r="E126" s="281"/>
      <c r="F126" s="281"/>
      <c r="G126" s="281"/>
      <c r="H126" s="281"/>
      <c r="I126" s="134"/>
      <c r="J126" s="134"/>
      <c r="K126" s="134"/>
      <c r="L126" s="134"/>
      <c r="M126" s="134"/>
      <c r="N126" s="218">
        <f>ROUND(N88*T126,2)</f>
        <v>0</v>
      </c>
      <c r="O126" s="282"/>
      <c r="P126" s="282"/>
      <c r="Q126" s="282"/>
      <c r="R126" s="136"/>
      <c r="S126" s="134"/>
      <c r="T126" s="137"/>
      <c r="U126" s="138" t="s">
        <v>43</v>
      </c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40" t="s">
        <v>148</v>
      </c>
      <c r="AZ126" s="139"/>
      <c r="BA126" s="139"/>
      <c r="BB126" s="139"/>
      <c r="BC126" s="139"/>
      <c r="BD126" s="139"/>
      <c r="BE126" s="141">
        <f t="shared" si="0"/>
        <v>0</v>
      </c>
      <c r="BF126" s="141">
        <f t="shared" si="1"/>
        <v>0</v>
      </c>
      <c r="BG126" s="141">
        <f t="shared" si="2"/>
        <v>0</v>
      </c>
      <c r="BH126" s="141">
        <f t="shared" si="3"/>
        <v>0</v>
      </c>
      <c r="BI126" s="141">
        <f t="shared" si="4"/>
        <v>0</v>
      </c>
      <c r="BJ126" s="140" t="s">
        <v>149</v>
      </c>
      <c r="BK126" s="139"/>
      <c r="BL126" s="139"/>
      <c r="BM126" s="139"/>
    </row>
    <row r="127" spans="2:65" s="1" customFormat="1" ht="18" customHeight="1">
      <c r="B127" s="133"/>
      <c r="C127" s="134"/>
      <c r="D127" s="216" t="s">
        <v>151</v>
      </c>
      <c r="E127" s="281"/>
      <c r="F127" s="281"/>
      <c r="G127" s="281"/>
      <c r="H127" s="281"/>
      <c r="I127" s="134"/>
      <c r="J127" s="134"/>
      <c r="K127" s="134"/>
      <c r="L127" s="134"/>
      <c r="M127" s="134"/>
      <c r="N127" s="218">
        <f>ROUND(N88*T127,2)</f>
        <v>0</v>
      </c>
      <c r="O127" s="282"/>
      <c r="P127" s="282"/>
      <c r="Q127" s="282"/>
      <c r="R127" s="136"/>
      <c r="S127" s="134"/>
      <c r="T127" s="137"/>
      <c r="U127" s="138" t="s">
        <v>43</v>
      </c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40" t="s">
        <v>148</v>
      </c>
      <c r="AZ127" s="139"/>
      <c r="BA127" s="139"/>
      <c r="BB127" s="139"/>
      <c r="BC127" s="139"/>
      <c r="BD127" s="139"/>
      <c r="BE127" s="141">
        <f t="shared" si="0"/>
        <v>0</v>
      </c>
      <c r="BF127" s="141">
        <f t="shared" si="1"/>
        <v>0</v>
      </c>
      <c r="BG127" s="141">
        <f t="shared" si="2"/>
        <v>0</v>
      </c>
      <c r="BH127" s="141">
        <f t="shared" si="3"/>
        <v>0</v>
      </c>
      <c r="BI127" s="141">
        <f t="shared" si="4"/>
        <v>0</v>
      </c>
      <c r="BJ127" s="140" t="s">
        <v>149</v>
      </c>
      <c r="BK127" s="139"/>
      <c r="BL127" s="139"/>
      <c r="BM127" s="139"/>
    </row>
    <row r="128" spans="2:65" s="1" customFormat="1" ht="18" customHeight="1">
      <c r="B128" s="133"/>
      <c r="C128" s="134"/>
      <c r="D128" s="216" t="s">
        <v>152</v>
      </c>
      <c r="E128" s="281"/>
      <c r="F128" s="281"/>
      <c r="G128" s="281"/>
      <c r="H128" s="281"/>
      <c r="I128" s="134"/>
      <c r="J128" s="134"/>
      <c r="K128" s="134"/>
      <c r="L128" s="134"/>
      <c r="M128" s="134"/>
      <c r="N128" s="218">
        <f>ROUND(N88*T128,2)</f>
        <v>0</v>
      </c>
      <c r="O128" s="282"/>
      <c r="P128" s="282"/>
      <c r="Q128" s="282"/>
      <c r="R128" s="136"/>
      <c r="S128" s="134"/>
      <c r="T128" s="137"/>
      <c r="U128" s="138" t="s">
        <v>43</v>
      </c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40" t="s">
        <v>148</v>
      </c>
      <c r="AZ128" s="139"/>
      <c r="BA128" s="139"/>
      <c r="BB128" s="139"/>
      <c r="BC128" s="139"/>
      <c r="BD128" s="139"/>
      <c r="BE128" s="141">
        <f t="shared" si="0"/>
        <v>0</v>
      </c>
      <c r="BF128" s="141">
        <f t="shared" si="1"/>
        <v>0</v>
      </c>
      <c r="BG128" s="141">
        <f t="shared" si="2"/>
        <v>0</v>
      </c>
      <c r="BH128" s="141">
        <f t="shared" si="3"/>
        <v>0</v>
      </c>
      <c r="BI128" s="141">
        <f t="shared" si="4"/>
        <v>0</v>
      </c>
      <c r="BJ128" s="140" t="s">
        <v>149</v>
      </c>
      <c r="BK128" s="139"/>
      <c r="BL128" s="139"/>
      <c r="BM128" s="139"/>
    </row>
    <row r="129" spans="2:65" s="1" customFormat="1" ht="18" customHeight="1">
      <c r="B129" s="133"/>
      <c r="C129" s="134"/>
      <c r="D129" s="216" t="s">
        <v>153</v>
      </c>
      <c r="E129" s="281"/>
      <c r="F129" s="281"/>
      <c r="G129" s="281"/>
      <c r="H129" s="281"/>
      <c r="I129" s="134"/>
      <c r="J129" s="134"/>
      <c r="K129" s="134"/>
      <c r="L129" s="134"/>
      <c r="M129" s="134"/>
      <c r="N129" s="218">
        <f>ROUND(N88*T129,2)</f>
        <v>0</v>
      </c>
      <c r="O129" s="282"/>
      <c r="P129" s="282"/>
      <c r="Q129" s="282"/>
      <c r="R129" s="136"/>
      <c r="S129" s="134"/>
      <c r="T129" s="137"/>
      <c r="U129" s="138" t="s">
        <v>43</v>
      </c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40" t="s">
        <v>148</v>
      </c>
      <c r="AZ129" s="139"/>
      <c r="BA129" s="139"/>
      <c r="BB129" s="139"/>
      <c r="BC129" s="139"/>
      <c r="BD129" s="139"/>
      <c r="BE129" s="141">
        <f t="shared" si="0"/>
        <v>0</v>
      </c>
      <c r="BF129" s="141">
        <f t="shared" si="1"/>
        <v>0</v>
      </c>
      <c r="BG129" s="141">
        <f t="shared" si="2"/>
        <v>0</v>
      </c>
      <c r="BH129" s="141">
        <f t="shared" si="3"/>
        <v>0</v>
      </c>
      <c r="BI129" s="141">
        <f t="shared" si="4"/>
        <v>0</v>
      </c>
      <c r="BJ129" s="140" t="s">
        <v>149</v>
      </c>
      <c r="BK129" s="139"/>
      <c r="BL129" s="139"/>
      <c r="BM129" s="139"/>
    </row>
    <row r="130" spans="2:65" s="1" customFormat="1" ht="18" customHeight="1">
      <c r="B130" s="133"/>
      <c r="C130" s="134"/>
      <c r="D130" s="135" t="s">
        <v>154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218">
        <f>ROUND(N88*T130,2)</f>
        <v>0</v>
      </c>
      <c r="O130" s="282"/>
      <c r="P130" s="282"/>
      <c r="Q130" s="282"/>
      <c r="R130" s="136"/>
      <c r="S130" s="134"/>
      <c r="T130" s="142"/>
      <c r="U130" s="143" t="s">
        <v>43</v>
      </c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40" t="s">
        <v>155</v>
      </c>
      <c r="AZ130" s="139"/>
      <c r="BA130" s="139"/>
      <c r="BB130" s="139"/>
      <c r="BC130" s="139"/>
      <c r="BD130" s="139"/>
      <c r="BE130" s="141">
        <f t="shared" si="0"/>
        <v>0</v>
      </c>
      <c r="BF130" s="141">
        <f t="shared" si="1"/>
        <v>0</v>
      </c>
      <c r="BG130" s="141">
        <f t="shared" si="2"/>
        <v>0</v>
      </c>
      <c r="BH130" s="141">
        <f t="shared" si="3"/>
        <v>0</v>
      </c>
      <c r="BI130" s="141">
        <f t="shared" si="4"/>
        <v>0</v>
      </c>
      <c r="BJ130" s="140" t="s">
        <v>149</v>
      </c>
      <c r="BK130" s="139"/>
      <c r="BL130" s="139"/>
      <c r="BM130" s="139"/>
    </row>
    <row r="131" spans="2:65" s="1" customFormat="1"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2:65" s="1" customFormat="1" ht="29.25" customHeight="1">
      <c r="B132" s="36"/>
      <c r="C132" s="114" t="s">
        <v>97</v>
      </c>
      <c r="D132" s="115"/>
      <c r="E132" s="115"/>
      <c r="F132" s="115"/>
      <c r="G132" s="115"/>
      <c r="H132" s="115"/>
      <c r="I132" s="115"/>
      <c r="J132" s="115"/>
      <c r="K132" s="115"/>
      <c r="L132" s="213">
        <f>ROUND(SUM(N88+N124),2)</f>
        <v>0</v>
      </c>
      <c r="M132" s="213"/>
      <c r="N132" s="213"/>
      <c r="O132" s="213"/>
      <c r="P132" s="213"/>
      <c r="Q132" s="213"/>
      <c r="R132" s="38"/>
    </row>
    <row r="133" spans="2:65" s="1" customFormat="1" ht="6.95" customHeight="1"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2"/>
    </row>
    <row r="137" spans="2:65" s="1" customFormat="1" ht="6.95" customHeight="1"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5"/>
    </row>
    <row r="138" spans="2:65" s="1" customFormat="1" ht="36.950000000000003" customHeight="1">
      <c r="B138" s="36"/>
      <c r="C138" s="229" t="s">
        <v>156</v>
      </c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38"/>
    </row>
    <row r="139" spans="2:65" s="1" customFormat="1" ht="6.95" customHeight="1"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8"/>
    </row>
    <row r="140" spans="2:65" s="1" customFormat="1" ht="30" customHeight="1">
      <c r="B140" s="36"/>
      <c r="C140" s="32" t="s">
        <v>17</v>
      </c>
      <c r="D140" s="37"/>
      <c r="E140" s="37"/>
      <c r="F140" s="284" t="str">
        <f>F6</f>
        <v>Rozšíre nie kapacity materskej školy</v>
      </c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37"/>
      <c r="R140" s="38"/>
    </row>
    <row r="141" spans="2:65" s="1" customFormat="1" ht="36.950000000000003" customHeight="1">
      <c r="B141" s="36"/>
      <c r="C141" s="70" t="s">
        <v>104</v>
      </c>
      <c r="D141" s="37"/>
      <c r="E141" s="37"/>
      <c r="F141" s="231" t="str">
        <f>F7</f>
        <v>SO 01 - Prístavba MŠ</v>
      </c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37"/>
      <c r="R141" s="38"/>
    </row>
    <row r="142" spans="2:65" s="1" customFormat="1" ht="6.95" customHeight="1"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8"/>
    </row>
    <row r="143" spans="2:65" s="1" customFormat="1" ht="18" customHeight="1">
      <c r="B143" s="36"/>
      <c r="C143" s="32" t="s">
        <v>21</v>
      </c>
      <c r="D143" s="37"/>
      <c r="E143" s="37"/>
      <c r="F143" s="30" t="str">
        <f>F9</f>
        <v>Púchov</v>
      </c>
      <c r="G143" s="37"/>
      <c r="H143" s="37"/>
      <c r="I143" s="37"/>
      <c r="J143" s="37"/>
      <c r="K143" s="32" t="s">
        <v>23</v>
      </c>
      <c r="L143" s="37"/>
      <c r="M143" s="286">
        <f>IF(O9="","",O9)</f>
        <v>43475</v>
      </c>
      <c r="N143" s="286"/>
      <c r="O143" s="286"/>
      <c r="P143" s="286"/>
      <c r="Q143" s="37"/>
      <c r="R143" s="38"/>
    </row>
    <row r="144" spans="2:65" s="1" customFormat="1" ht="6.95" customHeight="1"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8"/>
    </row>
    <row r="145" spans="2:65" s="1" customFormat="1" ht="15">
      <c r="B145" s="36"/>
      <c r="C145" s="32" t="s">
        <v>24</v>
      </c>
      <c r="D145" s="37"/>
      <c r="E145" s="37"/>
      <c r="F145" s="30" t="str">
        <f>E12</f>
        <v>Mesto Púchov</v>
      </c>
      <c r="G145" s="37"/>
      <c r="H145" s="37"/>
      <c r="I145" s="37"/>
      <c r="J145" s="37"/>
      <c r="K145" s="32" t="s">
        <v>30</v>
      </c>
      <c r="L145" s="37"/>
      <c r="M145" s="249" t="str">
        <f>E18</f>
        <v>Tomáš Kovár</v>
      </c>
      <c r="N145" s="249"/>
      <c r="O145" s="249"/>
      <c r="P145" s="249"/>
      <c r="Q145" s="249"/>
      <c r="R145" s="38"/>
    </row>
    <row r="146" spans="2:65" s="1" customFormat="1" ht="14.45" customHeight="1">
      <c r="B146" s="36"/>
      <c r="C146" s="32" t="s">
        <v>28</v>
      </c>
      <c r="D146" s="37"/>
      <c r="E146" s="37"/>
      <c r="F146" s="30" t="str">
        <f>IF(E15="","",E15)</f>
        <v>Vyplň údaj</v>
      </c>
      <c r="G146" s="37"/>
      <c r="H146" s="37"/>
      <c r="I146" s="37"/>
      <c r="J146" s="37"/>
      <c r="K146" s="32" t="s">
        <v>34</v>
      </c>
      <c r="L146" s="37"/>
      <c r="M146" s="249" t="str">
        <f>E21</f>
        <v>Ing. G. Gabčová</v>
      </c>
      <c r="N146" s="249"/>
      <c r="O146" s="249"/>
      <c r="P146" s="249"/>
      <c r="Q146" s="249"/>
      <c r="R146" s="38"/>
    </row>
    <row r="147" spans="2:65" s="1" customFormat="1" ht="10.35" customHeight="1"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8"/>
    </row>
    <row r="148" spans="2:65" s="8" customFormat="1" ht="29.25" customHeight="1">
      <c r="B148" s="144"/>
      <c r="C148" s="145" t="s">
        <v>157</v>
      </c>
      <c r="D148" s="146" t="s">
        <v>158</v>
      </c>
      <c r="E148" s="146" t="s">
        <v>58</v>
      </c>
      <c r="F148" s="287" t="s">
        <v>159</v>
      </c>
      <c r="G148" s="287"/>
      <c r="H148" s="287"/>
      <c r="I148" s="287"/>
      <c r="J148" s="146" t="s">
        <v>160</v>
      </c>
      <c r="K148" s="146" t="s">
        <v>161</v>
      </c>
      <c r="L148" s="288" t="s">
        <v>162</v>
      </c>
      <c r="M148" s="288"/>
      <c r="N148" s="287" t="s">
        <v>109</v>
      </c>
      <c r="O148" s="287"/>
      <c r="P148" s="287"/>
      <c r="Q148" s="289"/>
      <c r="R148" s="147"/>
      <c r="T148" s="77" t="s">
        <v>163</v>
      </c>
      <c r="U148" s="78" t="s">
        <v>40</v>
      </c>
      <c r="V148" s="78" t="s">
        <v>164</v>
      </c>
      <c r="W148" s="78" t="s">
        <v>165</v>
      </c>
      <c r="X148" s="78" t="s">
        <v>166</v>
      </c>
      <c r="Y148" s="78" t="s">
        <v>167</v>
      </c>
      <c r="Z148" s="78" t="s">
        <v>168</v>
      </c>
      <c r="AA148" s="79" t="s">
        <v>169</v>
      </c>
    </row>
    <row r="149" spans="2:65" s="1" customFormat="1" ht="29.25" customHeight="1">
      <c r="B149" s="36"/>
      <c r="C149" s="81" t="s">
        <v>106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06">
        <f>BK149</f>
        <v>0</v>
      </c>
      <c r="O149" s="307"/>
      <c r="P149" s="307"/>
      <c r="Q149" s="307"/>
      <c r="R149" s="38"/>
      <c r="T149" s="80"/>
      <c r="U149" s="52"/>
      <c r="V149" s="52"/>
      <c r="W149" s="148">
        <f>W150+W289+W599+W729+W734</f>
        <v>0</v>
      </c>
      <c r="X149" s="52"/>
      <c r="Y149" s="148">
        <f>Y150+Y289+Y599+Y729+Y734</f>
        <v>602.15543312669956</v>
      </c>
      <c r="Z149" s="52"/>
      <c r="AA149" s="149">
        <f>AA150+AA289+AA599+AA729+AA734</f>
        <v>7.8987799999999995</v>
      </c>
      <c r="AT149" s="20" t="s">
        <v>75</v>
      </c>
      <c r="AU149" s="20" t="s">
        <v>111</v>
      </c>
      <c r="BK149" s="150">
        <f>BK150+BK289+BK599+BK729+BK734</f>
        <v>0</v>
      </c>
    </row>
    <row r="150" spans="2:65" s="9" customFormat="1" ht="37.35" customHeight="1">
      <c r="B150" s="151"/>
      <c r="C150" s="152"/>
      <c r="D150" s="153" t="s">
        <v>112</v>
      </c>
      <c r="E150" s="153"/>
      <c r="F150" s="153"/>
      <c r="G150" s="153"/>
      <c r="H150" s="153"/>
      <c r="I150" s="153"/>
      <c r="J150" s="153"/>
      <c r="K150" s="153"/>
      <c r="L150" s="153"/>
      <c r="M150" s="153"/>
      <c r="N150" s="308">
        <f>BK150</f>
        <v>0</v>
      </c>
      <c r="O150" s="309"/>
      <c r="P150" s="309"/>
      <c r="Q150" s="309"/>
      <c r="R150" s="154"/>
      <c r="T150" s="155"/>
      <c r="U150" s="152"/>
      <c r="V150" s="152"/>
      <c r="W150" s="156">
        <f>W151+W170+W190+W207+W236+W239+W262+W266+W287</f>
        <v>0</v>
      </c>
      <c r="X150" s="152"/>
      <c r="Y150" s="156">
        <f>Y151+Y170+Y190+Y207+Y236+Y239+Y262+Y266+Y287</f>
        <v>576.02184436999994</v>
      </c>
      <c r="Z150" s="152"/>
      <c r="AA150" s="157">
        <f>AA151+AA170+AA190+AA207+AA236+AA239+AA262+AA266+AA287</f>
        <v>5.78125</v>
      </c>
      <c r="AR150" s="158" t="s">
        <v>84</v>
      </c>
      <c r="AT150" s="159" t="s">
        <v>75</v>
      </c>
      <c r="AU150" s="159" t="s">
        <v>76</v>
      </c>
      <c r="AY150" s="158" t="s">
        <v>170</v>
      </c>
      <c r="BK150" s="160">
        <f>BK151+BK170+BK190+BK207+BK236+BK239+BK262+BK266+BK287</f>
        <v>0</v>
      </c>
    </row>
    <row r="151" spans="2:65" s="9" customFormat="1" ht="19.899999999999999" customHeight="1">
      <c r="B151" s="151"/>
      <c r="C151" s="152"/>
      <c r="D151" s="161" t="s">
        <v>113</v>
      </c>
      <c r="E151" s="161"/>
      <c r="F151" s="161"/>
      <c r="G151" s="161"/>
      <c r="H151" s="161"/>
      <c r="I151" s="161"/>
      <c r="J151" s="161"/>
      <c r="K151" s="161"/>
      <c r="L151" s="161"/>
      <c r="M151" s="161"/>
      <c r="N151" s="310">
        <f>BK151</f>
        <v>0</v>
      </c>
      <c r="O151" s="311"/>
      <c r="P151" s="311"/>
      <c r="Q151" s="311"/>
      <c r="R151" s="154"/>
      <c r="T151" s="155"/>
      <c r="U151" s="152"/>
      <c r="V151" s="152"/>
      <c r="W151" s="156">
        <f>SUM(W152:W169)</f>
        <v>0</v>
      </c>
      <c r="X151" s="152"/>
      <c r="Y151" s="156">
        <f>SUM(Y152:Y169)</f>
        <v>1.5000000000000001E-2</v>
      </c>
      <c r="Z151" s="152"/>
      <c r="AA151" s="157">
        <f>SUM(AA152:AA169)</f>
        <v>0</v>
      </c>
      <c r="AR151" s="158" t="s">
        <v>84</v>
      </c>
      <c r="AT151" s="159" t="s">
        <v>75</v>
      </c>
      <c r="AU151" s="159" t="s">
        <v>84</v>
      </c>
      <c r="AY151" s="158" t="s">
        <v>170</v>
      </c>
      <c r="BK151" s="160">
        <f>SUM(BK152:BK169)</f>
        <v>0</v>
      </c>
    </row>
    <row r="152" spans="2:65" s="1" customFormat="1" ht="31.5" customHeight="1">
      <c r="B152" s="133"/>
      <c r="C152" s="162" t="s">
        <v>84</v>
      </c>
      <c r="D152" s="162" t="s">
        <v>171</v>
      </c>
      <c r="E152" s="163" t="s">
        <v>172</v>
      </c>
      <c r="F152" s="268" t="s">
        <v>173</v>
      </c>
      <c r="G152" s="268"/>
      <c r="H152" s="268"/>
      <c r="I152" s="268"/>
      <c r="J152" s="164" t="s">
        <v>174</v>
      </c>
      <c r="K152" s="165">
        <v>250</v>
      </c>
      <c r="L152" s="324">
        <v>0</v>
      </c>
      <c r="M152" s="324"/>
      <c r="N152" s="312">
        <f>ROUND(L152*K152,3)</f>
        <v>0</v>
      </c>
      <c r="O152" s="312"/>
      <c r="P152" s="312"/>
      <c r="Q152" s="312"/>
      <c r="R152" s="136"/>
      <c r="T152" s="167" t="s">
        <v>5</v>
      </c>
      <c r="U152" s="45" t="s">
        <v>43</v>
      </c>
      <c r="V152" s="37"/>
      <c r="W152" s="168">
        <f>V152*K152</f>
        <v>0</v>
      </c>
      <c r="X152" s="168">
        <v>0</v>
      </c>
      <c r="Y152" s="168">
        <f>X152*K152</f>
        <v>0</v>
      </c>
      <c r="Z152" s="168">
        <v>0</v>
      </c>
      <c r="AA152" s="169">
        <f>Z152*K152</f>
        <v>0</v>
      </c>
      <c r="AR152" s="20" t="s">
        <v>175</v>
      </c>
      <c r="AT152" s="20" t="s">
        <v>171</v>
      </c>
      <c r="AU152" s="20" t="s">
        <v>149</v>
      </c>
      <c r="AY152" s="20" t="s">
        <v>170</v>
      </c>
      <c r="BE152" s="107">
        <f>IF(U152="základná",N152,0)</f>
        <v>0</v>
      </c>
      <c r="BF152" s="107">
        <f>IF(U152="znížená",N152,0)</f>
        <v>0</v>
      </c>
      <c r="BG152" s="107">
        <f>IF(U152="zákl. prenesená",N152,0)</f>
        <v>0</v>
      </c>
      <c r="BH152" s="107">
        <f>IF(U152="zníž. prenesená",N152,0)</f>
        <v>0</v>
      </c>
      <c r="BI152" s="107">
        <f>IF(U152="nulová",N152,0)</f>
        <v>0</v>
      </c>
      <c r="BJ152" s="20" t="s">
        <v>149</v>
      </c>
      <c r="BK152" s="170">
        <f>ROUND(L152*K152,3)</f>
        <v>0</v>
      </c>
      <c r="BL152" s="20" t="s">
        <v>175</v>
      </c>
      <c r="BM152" s="20" t="s">
        <v>176</v>
      </c>
    </row>
    <row r="153" spans="2:65" s="1" customFormat="1" ht="31.5" customHeight="1">
      <c r="B153" s="133"/>
      <c r="C153" s="162" t="s">
        <v>149</v>
      </c>
      <c r="D153" s="162" t="s">
        <v>171</v>
      </c>
      <c r="E153" s="163" t="s">
        <v>177</v>
      </c>
      <c r="F153" s="268" t="s">
        <v>178</v>
      </c>
      <c r="G153" s="268"/>
      <c r="H153" s="268"/>
      <c r="I153" s="268"/>
      <c r="J153" s="164" t="s">
        <v>174</v>
      </c>
      <c r="K153" s="165">
        <v>250</v>
      </c>
      <c r="L153" s="324">
        <v>0</v>
      </c>
      <c r="M153" s="324"/>
      <c r="N153" s="312">
        <f>ROUND(L153*K153,3)</f>
        <v>0</v>
      </c>
      <c r="O153" s="312"/>
      <c r="P153" s="312"/>
      <c r="Q153" s="312"/>
      <c r="R153" s="136"/>
      <c r="T153" s="167" t="s">
        <v>5</v>
      </c>
      <c r="U153" s="45" t="s">
        <v>43</v>
      </c>
      <c r="V153" s="37"/>
      <c r="W153" s="168">
        <f>V153*K153</f>
        <v>0</v>
      </c>
      <c r="X153" s="168">
        <v>6.0000000000000002E-5</v>
      </c>
      <c r="Y153" s="168">
        <f>X153*K153</f>
        <v>1.5000000000000001E-2</v>
      </c>
      <c r="Z153" s="168">
        <v>0</v>
      </c>
      <c r="AA153" s="169">
        <f>Z153*K153</f>
        <v>0</v>
      </c>
      <c r="AR153" s="20" t="s">
        <v>175</v>
      </c>
      <c r="AT153" s="20" t="s">
        <v>171</v>
      </c>
      <c r="AU153" s="20" t="s">
        <v>149</v>
      </c>
      <c r="AY153" s="20" t="s">
        <v>170</v>
      </c>
      <c r="BE153" s="107">
        <f>IF(U153="základná",N153,0)</f>
        <v>0</v>
      </c>
      <c r="BF153" s="107">
        <f>IF(U153="znížená",N153,0)</f>
        <v>0</v>
      </c>
      <c r="BG153" s="107">
        <f>IF(U153="zákl. prenesená",N153,0)</f>
        <v>0</v>
      </c>
      <c r="BH153" s="107">
        <f>IF(U153="zníž. prenesená",N153,0)</f>
        <v>0</v>
      </c>
      <c r="BI153" s="107">
        <f>IF(U153="nulová",N153,0)</f>
        <v>0</v>
      </c>
      <c r="BJ153" s="20" t="s">
        <v>149</v>
      </c>
      <c r="BK153" s="170">
        <f>ROUND(L153*K153,3)</f>
        <v>0</v>
      </c>
      <c r="BL153" s="20" t="s">
        <v>175</v>
      </c>
      <c r="BM153" s="20" t="s">
        <v>179</v>
      </c>
    </row>
    <row r="154" spans="2:65" s="1" customFormat="1" ht="44.25" customHeight="1">
      <c r="B154" s="133"/>
      <c r="C154" s="162" t="s">
        <v>180</v>
      </c>
      <c r="D154" s="162" t="s">
        <v>171</v>
      </c>
      <c r="E154" s="163" t="s">
        <v>181</v>
      </c>
      <c r="F154" s="268" t="s">
        <v>182</v>
      </c>
      <c r="G154" s="268"/>
      <c r="H154" s="268"/>
      <c r="I154" s="268"/>
      <c r="J154" s="164" t="s">
        <v>183</v>
      </c>
      <c r="K154" s="165">
        <v>75</v>
      </c>
      <c r="L154" s="324">
        <v>0</v>
      </c>
      <c r="M154" s="324"/>
      <c r="N154" s="312">
        <f>ROUND(L154*K154,3)</f>
        <v>0</v>
      </c>
      <c r="O154" s="312"/>
      <c r="P154" s="312"/>
      <c r="Q154" s="312"/>
      <c r="R154" s="136"/>
      <c r="T154" s="167" t="s">
        <v>5</v>
      </c>
      <c r="U154" s="45" t="s">
        <v>43</v>
      </c>
      <c r="V154" s="37"/>
      <c r="W154" s="168">
        <f>V154*K154</f>
        <v>0</v>
      </c>
      <c r="X154" s="168">
        <v>0</v>
      </c>
      <c r="Y154" s="168">
        <f>X154*K154</f>
        <v>0</v>
      </c>
      <c r="Z154" s="168">
        <v>0</v>
      </c>
      <c r="AA154" s="169">
        <f>Z154*K154</f>
        <v>0</v>
      </c>
      <c r="AR154" s="20" t="s">
        <v>175</v>
      </c>
      <c r="AT154" s="20" t="s">
        <v>171</v>
      </c>
      <c r="AU154" s="20" t="s">
        <v>149</v>
      </c>
      <c r="AY154" s="20" t="s">
        <v>170</v>
      </c>
      <c r="BE154" s="107">
        <f>IF(U154="základná",N154,0)</f>
        <v>0</v>
      </c>
      <c r="BF154" s="107">
        <f>IF(U154="znížená",N154,0)</f>
        <v>0</v>
      </c>
      <c r="BG154" s="107">
        <f>IF(U154="zákl. prenesená",N154,0)</f>
        <v>0</v>
      </c>
      <c r="BH154" s="107">
        <f>IF(U154="zníž. prenesená",N154,0)</f>
        <v>0</v>
      </c>
      <c r="BI154" s="107">
        <f>IF(U154="nulová",N154,0)</f>
        <v>0</v>
      </c>
      <c r="BJ154" s="20" t="s">
        <v>149</v>
      </c>
      <c r="BK154" s="170">
        <f>ROUND(L154*K154,3)</f>
        <v>0</v>
      </c>
      <c r="BL154" s="20" t="s">
        <v>175</v>
      </c>
      <c r="BM154" s="20" t="s">
        <v>184</v>
      </c>
    </row>
    <row r="155" spans="2:65" s="10" customFormat="1" ht="22.5" customHeight="1">
      <c r="B155" s="171"/>
      <c r="C155" s="172"/>
      <c r="D155" s="172"/>
      <c r="E155" s="173" t="s">
        <v>5</v>
      </c>
      <c r="F155" s="275" t="s">
        <v>185</v>
      </c>
      <c r="G155" s="276"/>
      <c r="H155" s="276"/>
      <c r="I155" s="276"/>
      <c r="J155" s="172"/>
      <c r="K155" s="174">
        <v>75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186</v>
      </c>
      <c r="AU155" s="178" t="s">
        <v>149</v>
      </c>
      <c r="AV155" s="10" t="s">
        <v>149</v>
      </c>
      <c r="AW155" s="10" t="s">
        <v>32</v>
      </c>
      <c r="AX155" s="10" t="s">
        <v>84</v>
      </c>
      <c r="AY155" s="178" t="s">
        <v>170</v>
      </c>
    </row>
    <row r="156" spans="2:65" s="1" customFormat="1" ht="31.5" customHeight="1">
      <c r="B156" s="133"/>
      <c r="C156" s="162" t="s">
        <v>175</v>
      </c>
      <c r="D156" s="162" t="s">
        <v>171</v>
      </c>
      <c r="E156" s="163" t="s">
        <v>187</v>
      </c>
      <c r="F156" s="268" t="s">
        <v>188</v>
      </c>
      <c r="G156" s="268"/>
      <c r="H156" s="268"/>
      <c r="I156" s="268"/>
      <c r="J156" s="164" t="s">
        <v>183</v>
      </c>
      <c r="K156" s="165">
        <v>91.731999999999999</v>
      </c>
      <c r="L156" s="324">
        <v>0</v>
      </c>
      <c r="M156" s="324"/>
      <c r="N156" s="312">
        <f>ROUND(L156*K156,3)</f>
        <v>0</v>
      </c>
      <c r="O156" s="312"/>
      <c r="P156" s="312"/>
      <c r="Q156" s="312"/>
      <c r="R156" s="136"/>
      <c r="T156" s="167" t="s">
        <v>5</v>
      </c>
      <c r="U156" s="45" t="s">
        <v>43</v>
      </c>
      <c r="V156" s="37"/>
      <c r="W156" s="168">
        <f>V156*K156</f>
        <v>0</v>
      </c>
      <c r="X156" s="168">
        <v>0</v>
      </c>
      <c r="Y156" s="168">
        <f>X156*K156</f>
        <v>0</v>
      </c>
      <c r="Z156" s="168">
        <v>0</v>
      </c>
      <c r="AA156" s="169">
        <f>Z156*K156</f>
        <v>0</v>
      </c>
      <c r="AR156" s="20" t="s">
        <v>175</v>
      </c>
      <c r="AT156" s="20" t="s">
        <v>171</v>
      </c>
      <c r="AU156" s="20" t="s">
        <v>149</v>
      </c>
      <c r="AY156" s="20" t="s">
        <v>170</v>
      </c>
      <c r="BE156" s="107">
        <f>IF(U156="základná",N156,0)</f>
        <v>0</v>
      </c>
      <c r="BF156" s="107">
        <f>IF(U156="znížená",N156,0)</f>
        <v>0</v>
      </c>
      <c r="BG156" s="107">
        <f>IF(U156="zákl. prenesená",N156,0)</f>
        <v>0</v>
      </c>
      <c r="BH156" s="107">
        <f>IF(U156="zníž. prenesená",N156,0)</f>
        <v>0</v>
      </c>
      <c r="BI156" s="107">
        <f>IF(U156="nulová",N156,0)</f>
        <v>0</v>
      </c>
      <c r="BJ156" s="20" t="s">
        <v>149</v>
      </c>
      <c r="BK156" s="170">
        <f>ROUND(L156*K156,3)</f>
        <v>0</v>
      </c>
      <c r="BL156" s="20" t="s">
        <v>175</v>
      </c>
      <c r="BM156" s="20" t="s">
        <v>189</v>
      </c>
    </row>
    <row r="157" spans="2:65" s="10" customFormat="1" ht="22.5" customHeight="1">
      <c r="B157" s="171"/>
      <c r="C157" s="172"/>
      <c r="D157" s="172"/>
      <c r="E157" s="173" t="s">
        <v>5</v>
      </c>
      <c r="F157" s="275" t="s">
        <v>190</v>
      </c>
      <c r="G157" s="276"/>
      <c r="H157" s="276"/>
      <c r="I157" s="276"/>
      <c r="J157" s="172"/>
      <c r="K157" s="174">
        <v>91.731999999999999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186</v>
      </c>
      <c r="AU157" s="178" t="s">
        <v>149</v>
      </c>
      <c r="AV157" s="10" t="s">
        <v>149</v>
      </c>
      <c r="AW157" s="10" t="s">
        <v>32</v>
      </c>
      <c r="AX157" s="10" t="s">
        <v>84</v>
      </c>
      <c r="AY157" s="178" t="s">
        <v>170</v>
      </c>
    </row>
    <row r="158" spans="2:65" s="1" customFormat="1" ht="44.25" customHeight="1">
      <c r="B158" s="133"/>
      <c r="C158" s="162" t="s">
        <v>191</v>
      </c>
      <c r="D158" s="162" t="s">
        <v>171</v>
      </c>
      <c r="E158" s="163" t="s">
        <v>192</v>
      </c>
      <c r="F158" s="268" t="s">
        <v>193</v>
      </c>
      <c r="G158" s="268"/>
      <c r="H158" s="268"/>
      <c r="I158" s="268"/>
      <c r="J158" s="164" t="s">
        <v>183</v>
      </c>
      <c r="K158" s="165">
        <v>18.5</v>
      </c>
      <c r="L158" s="324">
        <v>0</v>
      </c>
      <c r="M158" s="324"/>
      <c r="N158" s="312">
        <f>ROUND(L158*K158,3)</f>
        <v>0</v>
      </c>
      <c r="O158" s="312"/>
      <c r="P158" s="312"/>
      <c r="Q158" s="312"/>
      <c r="R158" s="136"/>
      <c r="T158" s="167" t="s">
        <v>5</v>
      </c>
      <c r="U158" s="45" t="s">
        <v>43</v>
      </c>
      <c r="V158" s="37"/>
      <c r="W158" s="168">
        <f>V158*K158</f>
        <v>0</v>
      </c>
      <c r="X158" s="168">
        <v>0</v>
      </c>
      <c r="Y158" s="168">
        <f>X158*K158</f>
        <v>0</v>
      </c>
      <c r="Z158" s="168">
        <v>0</v>
      </c>
      <c r="AA158" s="169">
        <f>Z158*K158</f>
        <v>0</v>
      </c>
      <c r="AR158" s="20" t="s">
        <v>175</v>
      </c>
      <c r="AT158" s="20" t="s">
        <v>171</v>
      </c>
      <c r="AU158" s="20" t="s">
        <v>149</v>
      </c>
      <c r="AY158" s="20" t="s">
        <v>170</v>
      </c>
      <c r="BE158" s="107">
        <f>IF(U158="základná",N158,0)</f>
        <v>0</v>
      </c>
      <c r="BF158" s="107">
        <f>IF(U158="znížená",N158,0)</f>
        <v>0</v>
      </c>
      <c r="BG158" s="107">
        <f>IF(U158="zákl. prenesená",N158,0)</f>
        <v>0</v>
      </c>
      <c r="BH158" s="107">
        <f>IF(U158="zníž. prenesená",N158,0)</f>
        <v>0</v>
      </c>
      <c r="BI158" s="107">
        <f>IF(U158="nulová",N158,0)</f>
        <v>0</v>
      </c>
      <c r="BJ158" s="20" t="s">
        <v>149</v>
      </c>
      <c r="BK158" s="170">
        <f>ROUND(L158*K158,3)</f>
        <v>0</v>
      </c>
      <c r="BL158" s="20" t="s">
        <v>175</v>
      </c>
      <c r="BM158" s="20" t="s">
        <v>194</v>
      </c>
    </row>
    <row r="159" spans="2:65" s="1" customFormat="1" ht="22.5" customHeight="1">
      <c r="B159" s="133"/>
      <c r="C159" s="162" t="s">
        <v>195</v>
      </c>
      <c r="D159" s="162" t="s">
        <v>171</v>
      </c>
      <c r="E159" s="163" t="s">
        <v>196</v>
      </c>
      <c r="F159" s="268" t="s">
        <v>197</v>
      </c>
      <c r="G159" s="268"/>
      <c r="H159" s="268"/>
      <c r="I159" s="268"/>
      <c r="J159" s="164" t="s">
        <v>183</v>
      </c>
      <c r="K159" s="165">
        <v>67.001999999999995</v>
      </c>
      <c r="L159" s="324">
        <v>0</v>
      </c>
      <c r="M159" s="324"/>
      <c r="N159" s="312">
        <f>ROUND(L159*K159,3)</f>
        <v>0</v>
      </c>
      <c r="O159" s="312"/>
      <c r="P159" s="312"/>
      <c r="Q159" s="312"/>
      <c r="R159" s="136"/>
      <c r="T159" s="167" t="s">
        <v>5</v>
      </c>
      <c r="U159" s="45" t="s">
        <v>43</v>
      </c>
      <c r="V159" s="37"/>
      <c r="W159" s="168">
        <f>V159*K159</f>
        <v>0</v>
      </c>
      <c r="X159" s="168">
        <v>0</v>
      </c>
      <c r="Y159" s="168">
        <f>X159*K159</f>
        <v>0</v>
      </c>
      <c r="Z159" s="168">
        <v>0</v>
      </c>
      <c r="AA159" s="169">
        <f>Z159*K159</f>
        <v>0</v>
      </c>
      <c r="AR159" s="20" t="s">
        <v>175</v>
      </c>
      <c r="AT159" s="20" t="s">
        <v>171</v>
      </c>
      <c r="AU159" s="20" t="s">
        <v>149</v>
      </c>
      <c r="AY159" s="20" t="s">
        <v>170</v>
      </c>
      <c r="BE159" s="107">
        <f>IF(U159="základná",N159,0)</f>
        <v>0</v>
      </c>
      <c r="BF159" s="107">
        <f>IF(U159="znížená",N159,0)</f>
        <v>0</v>
      </c>
      <c r="BG159" s="107">
        <f>IF(U159="zákl. prenesená",N159,0)</f>
        <v>0</v>
      </c>
      <c r="BH159" s="107">
        <f>IF(U159="zníž. prenesená",N159,0)</f>
        <v>0</v>
      </c>
      <c r="BI159" s="107">
        <f>IF(U159="nulová",N159,0)</f>
        <v>0</v>
      </c>
      <c r="BJ159" s="20" t="s">
        <v>149</v>
      </c>
      <c r="BK159" s="170">
        <f>ROUND(L159*K159,3)</f>
        <v>0</v>
      </c>
      <c r="BL159" s="20" t="s">
        <v>175</v>
      </c>
      <c r="BM159" s="20" t="s">
        <v>198</v>
      </c>
    </row>
    <row r="160" spans="2:65" s="10" customFormat="1" ht="22.5" customHeight="1">
      <c r="B160" s="171"/>
      <c r="C160" s="172"/>
      <c r="D160" s="172"/>
      <c r="E160" s="173" t="s">
        <v>5</v>
      </c>
      <c r="F160" s="275" t="s">
        <v>199</v>
      </c>
      <c r="G160" s="276"/>
      <c r="H160" s="276"/>
      <c r="I160" s="276"/>
      <c r="J160" s="172"/>
      <c r="K160" s="174">
        <v>48.805999999999997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186</v>
      </c>
      <c r="AU160" s="178" t="s">
        <v>149</v>
      </c>
      <c r="AV160" s="10" t="s">
        <v>149</v>
      </c>
      <c r="AW160" s="10" t="s">
        <v>32</v>
      </c>
      <c r="AX160" s="10" t="s">
        <v>76</v>
      </c>
      <c r="AY160" s="178" t="s">
        <v>170</v>
      </c>
    </row>
    <row r="161" spans="2:65" s="10" customFormat="1" ht="22.5" customHeight="1">
      <c r="B161" s="171"/>
      <c r="C161" s="172"/>
      <c r="D161" s="172"/>
      <c r="E161" s="173" t="s">
        <v>5</v>
      </c>
      <c r="F161" s="271" t="s">
        <v>200</v>
      </c>
      <c r="G161" s="272"/>
      <c r="H161" s="272"/>
      <c r="I161" s="272"/>
      <c r="J161" s="172"/>
      <c r="K161" s="174">
        <v>18.196000000000002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186</v>
      </c>
      <c r="AU161" s="178" t="s">
        <v>149</v>
      </c>
      <c r="AV161" s="10" t="s">
        <v>149</v>
      </c>
      <c r="AW161" s="10" t="s">
        <v>32</v>
      </c>
      <c r="AX161" s="10" t="s">
        <v>76</v>
      </c>
      <c r="AY161" s="178" t="s">
        <v>170</v>
      </c>
    </row>
    <row r="162" spans="2:65" s="11" customFormat="1" ht="22.5" customHeight="1">
      <c r="B162" s="179"/>
      <c r="C162" s="180"/>
      <c r="D162" s="180"/>
      <c r="E162" s="181" t="s">
        <v>5</v>
      </c>
      <c r="F162" s="273" t="s">
        <v>201</v>
      </c>
      <c r="G162" s="274"/>
      <c r="H162" s="274"/>
      <c r="I162" s="274"/>
      <c r="J162" s="180"/>
      <c r="K162" s="182">
        <v>67.001999999999995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186</v>
      </c>
      <c r="AU162" s="186" t="s">
        <v>149</v>
      </c>
      <c r="AV162" s="11" t="s">
        <v>175</v>
      </c>
      <c r="AW162" s="11" t="s">
        <v>32</v>
      </c>
      <c r="AX162" s="11" t="s">
        <v>84</v>
      </c>
      <c r="AY162" s="186" t="s">
        <v>170</v>
      </c>
    </row>
    <row r="163" spans="2:65" s="1" customFormat="1" ht="44.25" customHeight="1">
      <c r="B163" s="133"/>
      <c r="C163" s="162" t="s">
        <v>202</v>
      </c>
      <c r="D163" s="162" t="s">
        <v>171</v>
      </c>
      <c r="E163" s="163" t="s">
        <v>203</v>
      </c>
      <c r="F163" s="268" t="s">
        <v>204</v>
      </c>
      <c r="G163" s="268"/>
      <c r="H163" s="268"/>
      <c r="I163" s="268"/>
      <c r="J163" s="164" t="s">
        <v>183</v>
      </c>
      <c r="K163" s="165">
        <v>20.100999999999999</v>
      </c>
      <c r="L163" s="324">
        <v>0</v>
      </c>
      <c r="M163" s="324"/>
      <c r="N163" s="312">
        <f>ROUND(L163*K163,3)</f>
        <v>0</v>
      </c>
      <c r="O163" s="312"/>
      <c r="P163" s="312"/>
      <c r="Q163" s="312"/>
      <c r="R163" s="136"/>
      <c r="T163" s="167" t="s">
        <v>5</v>
      </c>
      <c r="U163" s="45" t="s">
        <v>43</v>
      </c>
      <c r="V163" s="37"/>
      <c r="W163" s="168">
        <f>V163*K163</f>
        <v>0</v>
      </c>
      <c r="X163" s="168">
        <v>0</v>
      </c>
      <c r="Y163" s="168">
        <f>X163*K163</f>
        <v>0</v>
      </c>
      <c r="Z163" s="168">
        <v>0</v>
      </c>
      <c r="AA163" s="169">
        <f>Z163*K163</f>
        <v>0</v>
      </c>
      <c r="AR163" s="20" t="s">
        <v>175</v>
      </c>
      <c r="AT163" s="20" t="s">
        <v>171</v>
      </c>
      <c r="AU163" s="20" t="s">
        <v>149</v>
      </c>
      <c r="AY163" s="20" t="s">
        <v>170</v>
      </c>
      <c r="BE163" s="107">
        <f>IF(U163="základná",N163,0)</f>
        <v>0</v>
      </c>
      <c r="BF163" s="107">
        <f>IF(U163="znížená",N163,0)</f>
        <v>0</v>
      </c>
      <c r="BG163" s="107">
        <f>IF(U163="zákl. prenesená",N163,0)</f>
        <v>0</v>
      </c>
      <c r="BH163" s="107">
        <f>IF(U163="zníž. prenesená",N163,0)</f>
        <v>0</v>
      </c>
      <c r="BI163" s="107">
        <f>IF(U163="nulová",N163,0)</f>
        <v>0</v>
      </c>
      <c r="BJ163" s="20" t="s">
        <v>149</v>
      </c>
      <c r="BK163" s="170">
        <f>ROUND(L163*K163,3)</f>
        <v>0</v>
      </c>
      <c r="BL163" s="20" t="s">
        <v>175</v>
      </c>
      <c r="BM163" s="20" t="s">
        <v>205</v>
      </c>
    </row>
    <row r="164" spans="2:65" s="10" customFormat="1" ht="22.5" customHeight="1">
      <c r="B164" s="171"/>
      <c r="C164" s="172"/>
      <c r="D164" s="172"/>
      <c r="E164" s="173" t="s">
        <v>5</v>
      </c>
      <c r="F164" s="275" t="s">
        <v>206</v>
      </c>
      <c r="G164" s="276"/>
      <c r="H164" s="276"/>
      <c r="I164" s="276"/>
      <c r="J164" s="172"/>
      <c r="K164" s="174">
        <v>20.100999999999999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186</v>
      </c>
      <c r="AU164" s="178" t="s">
        <v>149</v>
      </c>
      <c r="AV164" s="10" t="s">
        <v>149</v>
      </c>
      <c r="AW164" s="10" t="s">
        <v>32</v>
      </c>
      <c r="AX164" s="10" t="s">
        <v>84</v>
      </c>
      <c r="AY164" s="178" t="s">
        <v>170</v>
      </c>
    </row>
    <row r="165" spans="2:65" s="1" customFormat="1" ht="44.25" customHeight="1">
      <c r="B165" s="133"/>
      <c r="C165" s="162" t="s">
        <v>207</v>
      </c>
      <c r="D165" s="162" t="s">
        <v>171</v>
      </c>
      <c r="E165" s="163" t="s">
        <v>208</v>
      </c>
      <c r="F165" s="268" t="s">
        <v>209</v>
      </c>
      <c r="G165" s="268"/>
      <c r="H165" s="268"/>
      <c r="I165" s="268"/>
      <c r="J165" s="164" t="s">
        <v>183</v>
      </c>
      <c r="K165" s="165">
        <v>145.23400000000001</v>
      </c>
      <c r="L165" s="324">
        <v>0</v>
      </c>
      <c r="M165" s="324"/>
      <c r="N165" s="312">
        <f>ROUND(L165*K165,3)</f>
        <v>0</v>
      </c>
      <c r="O165" s="312"/>
      <c r="P165" s="312"/>
      <c r="Q165" s="312"/>
      <c r="R165" s="136"/>
      <c r="T165" s="167" t="s">
        <v>5</v>
      </c>
      <c r="U165" s="45" t="s">
        <v>43</v>
      </c>
      <c r="V165" s="37"/>
      <c r="W165" s="168">
        <f>V165*K165</f>
        <v>0</v>
      </c>
      <c r="X165" s="168">
        <v>0</v>
      </c>
      <c r="Y165" s="168">
        <f>X165*K165</f>
        <v>0</v>
      </c>
      <c r="Z165" s="168">
        <v>0</v>
      </c>
      <c r="AA165" s="169">
        <f>Z165*K165</f>
        <v>0</v>
      </c>
      <c r="AR165" s="20" t="s">
        <v>175</v>
      </c>
      <c r="AT165" s="20" t="s">
        <v>171</v>
      </c>
      <c r="AU165" s="20" t="s">
        <v>149</v>
      </c>
      <c r="AY165" s="20" t="s">
        <v>170</v>
      </c>
      <c r="BE165" s="107">
        <f>IF(U165="základná",N165,0)</f>
        <v>0</v>
      </c>
      <c r="BF165" s="107">
        <f>IF(U165="znížená",N165,0)</f>
        <v>0</v>
      </c>
      <c r="BG165" s="107">
        <f>IF(U165="zákl. prenesená",N165,0)</f>
        <v>0</v>
      </c>
      <c r="BH165" s="107">
        <f>IF(U165="zníž. prenesená",N165,0)</f>
        <v>0</v>
      </c>
      <c r="BI165" s="107">
        <f>IF(U165="nulová",N165,0)</f>
        <v>0</v>
      </c>
      <c r="BJ165" s="20" t="s">
        <v>149</v>
      </c>
      <c r="BK165" s="170">
        <f>ROUND(L165*K165,3)</f>
        <v>0</v>
      </c>
      <c r="BL165" s="20" t="s">
        <v>175</v>
      </c>
      <c r="BM165" s="20" t="s">
        <v>210</v>
      </c>
    </row>
    <row r="166" spans="2:65" s="10" customFormat="1" ht="22.5" customHeight="1">
      <c r="B166" s="171"/>
      <c r="C166" s="172"/>
      <c r="D166" s="172"/>
      <c r="E166" s="173" t="s">
        <v>5</v>
      </c>
      <c r="F166" s="275" t="s">
        <v>211</v>
      </c>
      <c r="G166" s="276"/>
      <c r="H166" s="276"/>
      <c r="I166" s="276"/>
      <c r="J166" s="172"/>
      <c r="K166" s="174">
        <v>145.23400000000001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186</v>
      </c>
      <c r="AU166" s="178" t="s">
        <v>149</v>
      </c>
      <c r="AV166" s="10" t="s">
        <v>149</v>
      </c>
      <c r="AW166" s="10" t="s">
        <v>32</v>
      </c>
      <c r="AX166" s="10" t="s">
        <v>84</v>
      </c>
      <c r="AY166" s="178" t="s">
        <v>170</v>
      </c>
    </row>
    <row r="167" spans="2:65" s="1" customFormat="1" ht="22.5" customHeight="1">
      <c r="B167" s="133"/>
      <c r="C167" s="162" t="s">
        <v>212</v>
      </c>
      <c r="D167" s="162" t="s">
        <v>171</v>
      </c>
      <c r="E167" s="163" t="s">
        <v>213</v>
      </c>
      <c r="F167" s="268" t="s">
        <v>214</v>
      </c>
      <c r="G167" s="268"/>
      <c r="H167" s="268"/>
      <c r="I167" s="268"/>
      <c r="J167" s="164" t="s">
        <v>183</v>
      </c>
      <c r="K167" s="165">
        <v>145.23400000000001</v>
      </c>
      <c r="L167" s="324">
        <v>0</v>
      </c>
      <c r="M167" s="324"/>
      <c r="N167" s="312">
        <f>ROUND(L167*K167,3)</f>
        <v>0</v>
      </c>
      <c r="O167" s="312"/>
      <c r="P167" s="312"/>
      <c r="Q167" s="312"/>
      <c r="R167" s="136"/>
      <c r="T167" s="167" t="s">
        <v>5</v>
      </c>
      <c r="U167" s="45" t="s">
        <v>43</v>
      </c>
      <c r="V167" s="37"/>
      <c r="W167" s="168">
        <f>V167*K167</f>
        <v>0</v>
      </c>
      <c r="X167" s="168">
        <v>0</v>
      </c>
      <c r="Y167" s="168">
        <f>X167*K167</f>
        <v>0</v>
      </c>
      <c r="Z167" s="168">
        <v>0</v>
      </c>
      <c r="AA167" s="169">
        <f>Z167*K167</f>
        <v>0</v>
      </c>
      <c r="AR167" s="20" t="s">
        <v>175</v>
      </c>
      <c r="AT167" s="20" t="s">
        <v>171</v>
      </c>
      <c r="AU167" s="20" t="s">
        <v>149</v>
      </c>
      <c r="AY167" s="20" t="s">
        <v>170</v>
      </c>
      <c r="BE167" s="107">
        <f>IF(U167="základná",N167,0)</f>
        <v>0</v>
      </c>
      <c r="BF167" s="107">
        <f>IF(U167="znížená",N167,0)</f>
        <v>0</v>
      </c>
      <c r="BG167" s="107">
        <f>IF(U167="zákl. prenesená",N167,0)</f>
        <v>0</v>
      </c>
      <c r="BH167" s="107">
        <f>IF(U167="zníž. prenesená",N167,0)</f>
        <v>0</v>
      </c>
      <c r="BI167" s="107">
        <f>IF(U167="nulová",N167,0)</f>
        <v>0</v>
      </c>
      <c r="BJ167" s="20" t="s">
        <v>149</v>
      </c>
      <c r="BK167" s="170">
        <f>ROUND(L167*K167,3)</f>
        <v>0</v>
      </c>
      <c r="BL167" s="20" t="s">
        <v>175</v>
      </c>
      <c r="BM167" s="20" t="s">
        <v>215</v>
      </c>
    </row>
    <row r="168" spans="2:65" s="1" customFormat="1" ht="31.5" customHeight="1">
      <c r="B168" s="133"/>
      <c r="C168" s="162" t="s">
        <v>216</v>
      </c>
      <c r="D168" s="162" t="s">
        <v>171</v>
      </c>
      <c r="E168" s="163" t="s">
        <v>217</v>
      </c>
      <c r="F168" s="268" t="s">
        <v>218</v>
      </c>
      <c r="G168" s="268"/>
      <c r="H168" s="268"/>
      <c r="I168" s="268"/>
      <c r="J168" s="164" t="s">
        <v>219</v>
      </c>
      <c r="K168" s="165">
        <v>145.23400000000001</v>
      </c>
      <c r="L168" s="324">
        <v>0</v>
      </c>
      <c r="M168" s="324"/>
      <c r="N168" s="312">
        <f>ROUND(L168*K168,3)</f>
        <v>0</v>
      </c>
      <c r="O168" s="312"/>
      <c r="P168" s="312"/>
      <c r="Q168" s="312"/>
      <c r="R168" s="136"/>
      <c r="T168" s="167" t="s">
        <v>5</v>
      </c>
      <c r="U168" s="45" t="s">
        <v>43</v>
      </c>
      <c r="V168" s="37"/>
      <c r="W168" s="168">
        <f>V168*K168</f>
        <v>0</v>
      </c>
      <c r="X168" s="168">
        <v>0</v>
      </c>
      <c r="Y168" s="168">
        <f>X168*K168</f>
        <v>0</v>
      </c>
      <c r="Z168" s="168">
        <v>0</v>
      </c>
      <c r="AA168" s="169">
        <f>Z168*K168</f>
        <v>0</v>
      </c>
      <c r="AR168" s="20" t="s">
        <v>175</v>
      </c>
      <c r="AT168" s="20" t="s">
        <v>171</v>
      </c>
      <c r="AU168" s="20" t="s">
        <v>149</v>
      </c>
      <c r="AY168" s="20" t="s">
        <v>170</v>
      </c>
      <c r="BE168" s="107">
        <f>IF(U168="základná",N168,0)</f>
        <v>0</v>
      </c>
      <c r="BF168" s="107">
        <f>IF(U168="znížená",N168,0)</f>
        <v>0</v>
      </c>
      <c r="BG168" s="107">
        <f>IF(U168="zákl. prenesená",N168,0)</f>
        <v>0</v>
      </c>
      <c r="BH168" s="107">
        <f>IF(U168="zníž. prenesená",N168,0)</f>
        <v>0</v>
      </c>
      <c r="BI168" s="107">
        <f>IF(U168="nulová",N168,0)</f>
        <v>0</v>
      </c>
      <c r="BJ168" s="20" t="s">
        <v>149</v>
      </c>
      <c r="BK168" s="170">
        <f>ROUND(L168*K168,3)</f>
        <v>0</v>
      </c>
      <c r="BL168" s="20" t="s">
        <v>175</v>
      </c>
      <c r="BM168" s="20" t="s">
        <v>220</v>
      </c>
    </row>
    <row r="169" spans="2:65" s="1" customFormat="1" ht="31.5" customHeight="1">
      <c r="B169" s="133"/>
      <c r="C169" s="162" t="s">
        <v>221</v>
      </c>
      <c r="D169" s="162" t="s">
        <v>171</v>
      </c>
      <c r="E169" s="163" t="s">
        <v>222</v>
      </c>
      <c r="F169" s="268" t="s">
        <v>223</v>
      </c>
      <c r="G169" s="268"/>
      <c r="H169" s="268"/>
      <c r="I169" s="268"/>
      <c r="J169" s="164" t="s">
        <v>183</v>
      </c>
      <c r="K169" s="165">
        <v>13.5</v>
      </c>
      <c r="L169" s="324">
        <v>0</v>
      </c>
      <c r="M169" s="324"/>
      <c r="N169" s="312">
        <f>ROUND(L169*K169,3)</f>
        <v>0</v>
      </c>
      <c r="O169" s="312"/>
      <c r="P169" s="312"/>
      <c r="Q169" s="312"/>
      <c r="R169" s="136"/>
      <c r="T169" s="167" t="s">
        <v>5</v>
      </c>
      <c r="U169" s="45" t="s">
        <v>43</v>
      </c>
      <c r="V169" s="37"/>
      <c r="W169" s="168">
        <f>V169*K169</f>
        <v>0</v>
      </c>
      <c r="X169" s="168">
        <v>0</v>
      </c>
      <c r="Y169" s="168">
        <f>X169*K169</f>
        <v>0</v>
      </c>
      <c r="Z169" s="168">
        <v>0</v>
      </c>
      <c r="AA169" s="169">
        <f>Z169*K169</f>
        <v>0</v>
      </c>
      <c r="AR169" s="20" t="s">
        <v>175</v>
      </c>
      <c r="AT169" s="20" t="s">
        <v>171</v>
      </c>
      <c r="AU169" s="20" t="s">
        <v>149</v>
      </c>
      <c r="AY169" s="20" t="s">
        <v>170</v>
      </c>
      <c r="BE169" s="107">
        <f>IF(U169="základná",N169,0)</f>
        <v>0</v>
      </c>
      <c r="BF169" s="107">
        <f>IF(U169="znížená",N169,0)</f>
        <v>0</v>
      </c>
      <c r="BG169" s="107">
        <f>IF(U169="zákl. prenesená",N169,0)</f>
        <v>0</v>
      </c>
      <c r="BH169" s="107">
        <f>IF(U169="zníž. prenesená",N169,0)</f>
        <v>0</v>
      </c>
      <c r="BI169" s="107">
        <f>IF(U169="nulová",N169,0)</f>
        <v>0</v>
      </c>
      <c r="BJ169" s="20" t="s">
        <v>149</v>
      </c>
      <c r="BK169" s="170">
        <f>ROUND(L169*K169,3)</f>
        <v>0</v>
      </c>
      <c r="BL169" s="20" t="s">
        <v>175</v>
      </c>
      <c r="BM169" s="20" t="s">
        <v>224</v>
      </c>
    </row>
    <row r="170" spans="2:65" s="9" customFormat="1" ht="29.85" customHeight="1">
      <c r="B170" s="151"/>
      <c r="C170" s="152"/>
      <c r="D170" s="161" t="s">
        <v>114</v>
      </c>
      <c r="E170" s="161"/>
      <c r="F170" s="161"/>
      <c r="G170" s="161"/>
      <c r="H170" s="161"/>
      <c r="I170" s="161"/>
      <c r="J170" s="161"/>
      <c r="K170" s="161"/>
      <c r="L170" s="161"/>
      <c r="M170" s="161"/>
      <c r="N170" s="316">
        <f>BK170</f>
        <v>0</v>
      </c>
      <c r="O170" s="317"/>
      <c r="P170" s="317"/>
      <c r="Q170" s="317"/>
      <c r="R170" s="154"/>
      <c r="T170" s="155"/>
      <c r="U170" s="152"/>
      <c r="V170" s="152"/>
      <c r="W170" s="156">
        <f>SUM(W171:W189)</f>
        <v>0</v>
      </c>
      <c r="X170" s="152"/>
      <c r="Y170" s="156">
        <f>SUM(Y171:Y189)</f>
        <v>425.87447809999998</v>
      </c>
      <c r="Z170" s="152"/>
      <c r="AA170" s="157">
        <f>SUM(AA171:AA189)</f>
        <v>0</v>
      </c>
      <c r="AR170" s="158" t="s">
        <v>84</v>
      </c>
      <c r="AT170" s="159" t="s">
        <v>75</v>
      </c>
      <c r="AU170" s="159" t="s">
        <v>84</v>
      </c>
      <c r="AY170" s="158" t="s">
        <v>170</v>
      </c>
      <c r="BK170" s="160">
        <f>SUM(BK171:BK189)</f>
        <v>0</v>
      </c>
    </row>
    <row r="171" spans="2:65" s="1" customFormat="1" ht="31.5" customHeight="1">
      <c r="B171" s="133"/>
      <c r="C171" s="162" t="s">
        <v>225</v>
      </c>
      <c r="D171" s="162" t="s">
        <v>171</v>
      </c>
      <c r="E171" s="163" t="s">
        <v>226</v>
      </c>
      <c r="F171" s="268" t="s">
        <v>227</v>
      </c>
      <c r="G171" s="268"/>
      <c r="H171" s="268"/>
      <c r="I171" s="268"/>
      <c r="J171" s="164" t="s">
        <v>183</v>
      </c>
      <c r="K171" s="165">
        <v>57.332999999999998</v>
      </c>
      <c r="L171" s="324">
        <v>0</v>
      </c>
      <c r="M171" s="324"/>
      <c r="N171" s="312">
        <f>ROUND(L171*K171,3)</f>
        <v>0</v>
      </c>
      <c r="O171" s="312"/>
      <c r="P171" s="312"/>
      <c r="Q171" s="312"/>
      <c r="R171" s="136"/>
      <c r="T171" s="167" t="s">
        <v>5</v>
      </c>
      <c r="U171" s="45" t="s">
        <v>43</v>
      </c>
      <c r="V171" s="37"/>
      <c r="W171" s="168">
        <f>V171*K171</f>
        <v>0</v>
      </c>
      <c r="X171" s="168">
        <v>2.0699999999999998</v>
      </c>
      <c r="Y171" s="168">
        <f>X171*K171</f>
        <v>118.67930999999999</v>
      </c>
      <c r="Z171" s="168">
        <v>0</v>
      </c>
      <c r="AA171" s="169">
        <f>Z171*K171</f>
        <v>0</v>
      </c>
      <c r="AR171" s="20" t="s">
        <v>175</v>
      </c>
      <c r="AT171" s="20" t="s">
        <v>171</v>
      </c>
      <c r="AU171" s="20" t="s">
        <v>149</v>
      </c>
      <c r="AY171" s="20" t="s">
        <v>170</v>
      </c>
      <c r="BE171" s="107">
        <f>IF(U171="základná",N171,0)</f>
        <v>0</v>
      </c>
      <c r="BF171" s="107">
        <f>IF(U171="znížená",N171,0)</f>
        <v>0</v>
      </c>
      <c r="BG171" s="107">
        <f>IF(U171="zákl. prenesená",N171,0)</f>
        <v>0</v>
      </c>
      <c r="BH171" s="107">
        <f>IF(U171="zníž. prenesená",N171,0)</f>
        <v>0</v>
      </c>
      <c r="BI171" s="107">
        <f>IF(U171="nulová",N171,0)</f>
        <v>0</v>
      </c>
      <c r="BJ171" s="20" t="s">
        <v>149</v>
      </c>
      <c r="BK171" s="170">
        <f>ROUND(L171*K171,3)</f>
        <v>0</v>
      </c>
      <c r="BL171" s="20" t="s">
        <v>175</v>
      </c>
      <c r="BM171" s="20" t="s">
        <v>228</v>
      </c>
    </row>
    <row r="172" spans="2:65" s="10" customFormat="1" ht="22.5" customHeight="1">
      <c r="B172" s="171"/>
      <c r="C172" s="172"/>
      <c r="D172" s="172"/>
      <c r="E172" s="173" t="s">
        <v>5</v>
      </c>
      <c r="F172" s="275" t="s">
        <v>229</v>
      </c>
      <c r="G172" s="276"/>
      <c r="H172" s="276"/>
      <c r="I172" s="276"/>
      <c r="J172" s="172"/>
      <c r="K172" s="174">
        <v>57.332999999999998</v>
      </c>
      <c r="L172" s="172"/>
      <c r="M172" s="172"/>
      <c r="N172" s="172"/>
      <c r="O172" s="172"/>
      <c r="P172" s="172"/>
      <c r="Q172" s="172"/>
      <c r="R172" s="175"/>
      <c r="T172" s="176"/>
      <c r="U172" s="172"/>
      <c r="V172" s="172"/>
      <c r="W172" s="172"/>
      <c r="X172" s="172"/>
      <c r="Y172" s="172"/>
      <c r="Z172" s="172"/>
      <c r="AA172" s="177"/>
      <c r="AT172" s="178" t="s">
        <v>186</v>
      </c>
      <c r="AU172" s="178" t="s">
        <v>149</v>
      </c>
      <c r="AV172" s="10" t="s">
        <v>149</v>
      </c>
      <c r="AW172" s="10" t="s">
        <v>32</v>
      </c>
      <c r="AX172" s="10" t="s">
        <v>84</v>
      </c>
      <c r="AY172" s="178" t="s">
        <v>170</v>
      </c>
    </row>
    <row r="173" spans="2:65" s="1" customFormat="1" ht="31.5" customHeight="1">
      <c r="B173" s="133"/>
      <c r="C173" s="162" t="s">
        <v>230</v>
      </c>
      <c r="D173" s="162" t="s">
        <v>171</v>
      </c>
      <c r="E173" s="163" t="s">
        <v>231</v>
      </c>
      <c r="F173" s="268" t="s">
        <v>232</v>
      </c>
      <c r="G173" s="268"/>
      <c r="H173" s="268"/>
      <c r="I173" s="268"/>
      <c r="J173" s="164" t="s">
        <v>183</v>
      </c>
      <c r="K173" s="165">
        <v>57.332999999999998</v>
      </c>
      <c r="L173" s="324">
        <v>0</v>
      </c>
      <c r="M173" s="324"/>
      <c r="N173" s="312">
        <f>ROUND(L173*K173,3)</f>
        <v>0</v>
      </c>
      <c r="O173" s="312"/>
      <c r="P173" s="312"/>
      <c r="Q173" s="312"/>
      <c r="R173" s="136"/>
      <c r="T173" s="167" t="s">
        <v>5</v>
      </c>
      <c r="U173" s="45" t="s">
        <v>43</v>
      </c>
      <c r="V173" s="37"/>
      <c r="W173" s="168">
        <f>V173*K173</f>
        <v>0</v>
      </c>
      <c r="X173" s="168">
        <v>2.0699999999999998</v>
      </c>
      <c r="Y173" s="168">
        <f>X173*K173</f>
        <v>118.67930999999999</v>
      </c>
      <c r="Z173" s="168">
        <v>0</v>
      </c>
      <c r="AA173" s="169">
        <f>Z173*K173</f>
        <v>0</v>
      </c>
      <c r="AR173" s="20" t="s">
        <v>175</v>
      </c>
      <c r="AT173" s="20" t="s">
        <v>171</v>
      </c>
      <c r="AU173" s="20" t="s">
        <v>149</v>
      </c>
      <c r="AY173" s="20" t="s">
        <v>170</v>
      </c>
      <c r="BE173" s="107">
        <f>IF(U173="základná",N173,0)</f>
        <v>0</v>
      </c>
      <c r="BF173" s="107">
        <f>IF(U173="znížená",N173,0)</f>
        <v>0</v>
      </c>
      <c r="BG173" s="107">
        <f>IF(U173="zákl. prenesená",N173,0)</f>
        <v>0</v>
      </c>
      <c r="BH173" s="107">
        <f>IF(U173="zníž. prenesená",N173,0)</f>
        <v>0</v>
      </c>
      <c r="BI173" s="107">
        <f>IF(U173="nulová",N173,0)</f>
        <v>0</v>
      </c>
      <c r="BJ173" s="20" t="s">
        <v>149</v>
      </c>
      <c r="BK173" s="170">
        <f>ROUND(L173*K173,3)</f>
        <v>0</v>
      </c>
      <c r="BL173" s="20" t="s">
        <v>175</v>
      </c>
      <c r="BM173" s="20" t="s">
        <v>233</v>
      </c>
    </row>
    <row r="174" spans="2:65" s="1" customFormat="1" ht="31.5" customHeight="1">
      <c r="B174" s="133"/>
      <c r="C174" s="162" t="s">
        <v>234</v>
      </c>
      <c r="D174" s="162" t="s">
        <v>171</v>
      </c>
      <c r="E174" s="163" t="s">
        <v>235</v>
      </c>
      <c r="F174" s="268" t="s">
        <v>236</v>
      </c>
      <c r="G174" s="268"/>
      <c r="H174" s="268"/>
      <c r="I174" s="268"/>
      <c r="J174" s="164" t="s">
        <v>183</v>
      </c>
      <c r="K174" s="165">
        <v>34.4</v>
      </c>
      <c r="L174" s="324">
        <v>0</v>
      </c>
      <c r="M174" s="324"/>
      <c r="N174" s="312">
        <f>ROUND(L174*K174,3)</f>
        <v>0</v>
      </c>
      <c r="O174" s="312"/>
      <c r="P174" s="312"/>
      <c r="Q174" s="312"/>
      <c r="R174" s="136"/>
      <c r="T174" s="167" t="s">
        <v>5</v>
      </c>
      <c r="U174" s="45" t="s">
        <v>43</v>
      </c>
      <c r="V174" s="37"/>
      <c r="W174" s="168">
        <f>V174*K174</f>
        <v>0</v>
      </c>
      <c r="X174" s="168">
        <v>2.2151299999999998</v>
      </c>
      <c r="Y174" s="168">
        <f>X174*K174</f>
        <v>76.200471999999991</v>
      </c>
      <c r="Z174" s="168">
        <v>0</v>
      </c>
      <c r="AA174" s="169">
        <f>Z174*K174</f>
        <v>0</v>
      </c>
      <c r="AR174" s="20" t="s">
        <v>175</v>
      </c>
      <c r="AT174" s="20" t="s">
        <v>171</v>
      </c>
      <c r="AU174" s="20" t="s">
        <v>149</v>
      </c>
      <c r="AY174" s="20" t="s">
        <v>170</v>
      </c>
      <c r="BE174" s="107">
        <f>IF(U174="základná",N174,0)</f>
        <v>0</v>
      </c>
      <c r="BF174" s="107">
        <f>IF(U174="znížená",N174,0)</f>
        <v>0</v>
      </c>
      <c r="BG174" s="107">
        <f>IF(U174="zákl. prenesená",N174,0)</f>
        <v>0</v>
      </c>
      <c r="BH174" s="107">
        <f>IF(U174="zníž. prenesená",N174,0)</f>
        <v>0</v>
      </c>
      <c r="BI174" s="107">
        <f>IF(U174="nulová",N174,0)</f>
        <v>0</v>
      </c>
      <c r="BJ174" s="20" t="s">
        <v>149</v>
      </c>
      <c r="BK174" s="170">
        <f>ROUND(L174*K174,3)</f>
        <v>0</v>
      </c>
      <c r="BL174" s="20" t="s">
        <v>175</v>
      </c>
      <c r="BM174" s="20" t="s">
        <v>237</v>
      </c>
    </row>
    <row r="175" spans="2:65" s="10" customFormat="1" ht="22.5" customHeight="1">
      <c r="B175" s="171"/>
      <c r="C175" s="172"/>
      <c r="D175" s="172"/>
      <c r="E175" s="173" t="s">
        <v>5</v>
      </c>
      <c r="F175" s="275" t="s">
        <v>238</v>
      </c>
      <c r="G175" s="276"/>
      <c r="H175" s="276"/>
      <c r="I175" s="276"/>
      <c r="J175" s="172"/>
      <c r="K175" s="174">
        <v>34.4</v>
      </c>
      <c r="L175" s="172"/>
      <c r="M175" s="172"/>
      <c r="N175" s="172"/>
      <c r="O175" s="172"/>
      <c r="P175" s="172"/>
      <c r="Q175" s="172"/>
      <c r="R175" s="175"/>
      <c r="T175" s="176"/>
      <c r="U175" s="172"/>
      <c r="V175" s="172"/>
      <c r="W175" s="172"/>
      <c r="X175" s="172"/>
      <c r="Y175" s="172"/>
      <c r="Z175" s="172"/>
      <c r="AA175" s="177"/>
      <c r="AT175" s="178" t="s">
        <v>186</v>
      </c>
      <c r="AU175" s="178" t="s">
        <v>149</v>
      </c>
      <c r="AV175" s="10" t="s">
        <v>149</v>
      </c>
      <c r="AW175" s="10" t="s">
        <v>32</v>
      </c>
      <c r="AX175" s="10" t="s">
        <v>84</v>
      </c>
      <c r="AY175" s="178" t="s">
        <v>170</v>
      </c>
    </row>
    <row r="176" spans="2:65" s="1" customFormat="1" ht="31.5" customHeight="1">
      <c r="B176" s="133"/>
      <c r="C176" s="162" t="s">
        <v>239</v>
      </c>
      <c r="D176" s="162" t="s">
        <v>171</v>
      </c>
      <c r="E176" s="163" t="s">
        <v>240</v>
      </c>
      <c r="F176" s="268" t="s">
        <v>241</v>
      </c>
      <c r="G176" s="268"/>
      <c r="H176" s="268"/>
      <c r="I176" s="268"/>
      <c r="J176" s="164" t="s">
        <v>174</v>
      </c>
      <c r="K176" s="165">
        <v>8.9</v>
      </c>
      <c r="L176" s="324">
        <v>0</v>
      </c>
      <c r="M176" s="324"/>
      <c r="N176" s="312">
        <f>ROUND(L176*K176,3)</f>
        <v>0</v>
      </c>
      <c r="O176" s="312"/>
      <c r="P176" s="312"/>
      <c r="Q176" s="312"/>
      <c r="R176" s="136"/>
      <c r="T176" s="167" t="s">
        <v>5</v>
      </c>
      <c r="U176" s="45" t="s">
        <v>43</v>
      </c>
      <c r="V176" s="37"/>
      <c r="W176" s="168">
        <f>V176*K176</f>
        <v>0</v>
      </c>
      <c r="X176" s="168">
        <v>4.0699999999999998E-3</v>
      </c>
      <c r="Y176" s="168">
        <f>X176*K176</f>
        <v>3.6222999999999998E-2</v>
      </c>
      <c r="Z176" s="168">
        <v>0</v>
      </c>
      <c r="AA176" s="169">
        <f>Z176*K176</f>
        <v>0</v>
      </c>
      <c r="AR176" s="20" t="s">
        <v>175</v>
      </c>
      <c r="AT176" s="20" t="s">
        <v>171</v>
      </c>
      <c r="AU176" s="20" t="s">
        <v>149</v>
      </c>
      <c r="AY176" s="20" t="s">
        <v>170</v>
      </c>
      <c r="BE176" s="107">
        <f>IF(U176="základná",N176,0)</f>
        <v>0</v>
      </c>
      <c r="BF176" s="107">
        <f>IF(U176="znížená",N176,0)</f>
        <v>0</v>
      </c>
      <c r="BG176" s="107">
        <f>IF(U176="zákl. prenesená",N176,0)</f>
        <v>0</v>
      </c>
      <c r="BH176" s="107">
        <f>IF(U176="zníž. prenesená",N176,0)</f>
        <v>0</v>
      </c>
      <c r="BI176" s="107">
        <f>IF(U176="nulová",N176,0)</f>
        <v>0</v>
      </c>
      <c r="BJ176" s="20" t="s">
        <v>149</v>
      </c>
      <c r="BK176" s="170">
        <f>ROUND(L176*K176,3)</f>
        <v>0</v>
      </c>
      <c r="BL176" s="20" t="s">
        <v>175</v>
      </c>
      <c r="BM176" s="20" t="s">
        <v>242</v>
      </c>
    </row>
    <row r="177" spans="2:65" s="1" customFormat="1" ht="31.5" customHeight="1">
      <c r="B177" s="133"/>
      <c r="C177" s="162" t="s">
        <v>243</v>
      </c>
      <c r="D177" s="162" t="s">
        <v>171</v>
      </c>
      <c r="E177" s="163" t="s">
        <v>244</v>
      </c>
      <c r="F177" s="268" t="s">
        <v>245</v>
      </c>
      <c r="G177" s="268"/>
      <c r="H177" s="268"/>
      <c r="I177" s="268"/>
      <c r="J177" s="164" t="s">
        <v>174</v>
      </c>
      <c r="K177" s="165">
        <v>8.9</v>
      </c>
      <c r="L177" s="324">
        <v>0</v>
      </c>
      <c r="M177" s="324"/>
      <c r="N177" s="312">
        <f>ROUND(L177*K177,3)</f>
        <v>0</v>
      </c>
      <c r="O177" s="312"/>
      <c r="P177" s="312"/>
      <c r="Q177" s="312"/>
      <c r="R177" s="136"/>
      <c r="T177" s="167" t="s">
        <v>5</v>
      </c>
      <c r="U177" s="45" t="s">
        <v>43</v>
      </c>
      <c r="V177" s="37"/>
      <c r="W177" s="168">
        <f>V177*K177</f>
        <v>0</v>
      </c>
      <c r="X177" s="168">
        <v>0</v>
      </c>
      <c r="Y177" s="168">
        <f>X177*K177</f>
        <v>0</v>
      </c>
      <c r="Z177" s="168">
        <v>0</v>
      </c>
      <c r="AA177" s="169">
        <f>Z177*K177</f>
        <v>0</v>
      </c>
      <c r="AR177" s="20" t="s">
        <v>175</v>
      </c>
      <c r="AT177" s="20" t="s">
        <v>171</v>
      </c>
      <c r="AU177" s="20" t="s">
        <v>149</v>
      </c>
      <c r="AY177" s="20" t="s">
        <v>170</v>
      </c>
      <c r="BE177" s="107">
        <f>IF(U177="základná",N177,0)</f>
        <v>0</v>
      </c>
      <c r="BF177" s="107">
        <f>IF(U177="znížená",N177,0)</f>
        <v>0</v>
      </c>
      <c r="BG177" s="107">
        <f>IF(U177="zákl. prenesená",N177,0)</f>
        <v>0</v>
      </c>
      <c r="BH177" s="107">
        <f>IF(U177="zníž. prenesená",N177,0)</f>
        <v>0</v>
      </c>
      <c r="BI177" s="107">
        <f>IF(U177="nulová",N177,0)</f>
        <v>0</v>
      </c>
      <c r="BJ177" s="20" t="s">
        <v>149</v>
      </c>
      <c r="BK177" s="170">
        <f>ROUND(L177*K177,3)</f>
        <v>0</v>
      </c>
      <c r="BL177" s="20" t="s">
        <v>175</v>
      </c>
      <c r="BM177" s="20" t="s">
        <v>246</v>
      </c>
    </row>
    <row r="178" spans="2:65" s="1" customFormat="1" ht="22.5" customHeight="1">
      <c r="B178" s="133"/>
      <c r="C178" s="162" t="s">
        <v>247</v>
      </c>
      <c r="D178" s="162" t="s">
        <v>171</v>
      </c>
      <c r="E178" s="163" t="s">
        <v>248</v>
      </c>
      <c r="F178" s="268" t="s">
        <v>249</v>
      </c>
      <c r="G178" s="268"/>
      <c r="H178" s="268"/>
      <c r="I178" s="268"/>
      <c r="J178" s="164" t="s">
        <v>219</v>
      </c>
      <c r="K178" s="165">
        <v>1.52</v>
      </c>
      <c r="L178" s="324">
        <v>0</v>
      </c>
      <c r="M178" s="324"/>
      <c r="N178" s="312">
        <f>ROUND(L178*K178,3)</f>
        <v>0</v>
      </c>
      <c r="O178" s="312"/>
      <c r="P178" s="312"/>
      <c r="Q178" s="312"/>
      <c r="R178" s="136"/>
      <c r="T178" s="167" t="s">
        <v>5</v>
      </c>
      <c r="U178" s="45" t="s">
        <v>43</v>
      </c>
      <c r="V178" s="37"/>
      <c r="W178" s="168">
        <f>V178*K178</f>
        <v>0</v>
      </c>
      <c r="X178" s="168">
        <v>1.20296</v>
      </c>
      <c r="Y178" s="168">
        <f>X178*K178</f>
        <v>1.8284992</v>
      </c>
      <c r="Z178" s="168">
        <v>0</v>
      </c>
      <c r="AA178" s="169">
        <f>Z178*K178</f>
        <v>0</v>
      </c>
      <c r="AR178" s="20" t="s">
        <v>175</v>
      </c>
      <c r="AT178" s="20" t="s">
        <v>171</v>
      </c>
      <c r="AU178" s="20" t="s">
        <v>149</v>
      </c>
      <c r="AY178" s="20" t="s">
        <v>170</v>
      </c>
      <c r="BE178" s="107">
        <f>IF(U178="základná",N178,0)</f>
        <v>0</v>
      </c>
      <c r="BF178" s="107">
        <f>IF(U178="znížená",N178,0)</f>
        <v>0</v>
      </c>
      <c r="BG178" s="107">
        <f>IF(U178="zákl. prenesená",N178,0)</f>
        <v>0</v>
      </c>
      <c r="BH178" s="107">
        <f>IF(U178="zníž. prenesená",N178,0)</f>
        <v>0</v>
      </c>
      <c r="BI178" s="107">
        <f>IF(U178="nulová",N178,0)</f>
        <v>0</v>
      </c>
      <c r="BJ178" s="20" t="s">
        <v>149</v>
      </c>
      <c r="BK178" s="170">
        <f>ROUND(L178*K178,3)</f>
        <v>0</v>
      </c>
      <c r="BL178" s="20" t="s">
        <v>175</v>
      </c>
      <c r="BM178" s="20" t="s">
        <v>250</v>
      </c>
    </row>
    <row r="179" spans="2:65" s="12" customFormat="1" ht="22.5" customHeight="1">
      <c r="B179" s="187"/>
      <c r="C179" s="188"/>
      <c r="D179" s="188"/>
      <c r="E179" s="189" t="s">
        <v>5</v>
      </c>
      <c r="F179" s="269" t="s">
        <v>251</v>
      </c>
      <c r="G179" s="270"/>
      <c r="H179" s="270"/>
      <c r="I179" s="270"/>
      <c r="J179" s="188"/>
      <c r="K179" s="190" t="s">
        <v>5</v>
      </c>
      <c r="L179" s="188"/>
      <c r="M179" s="188"/>
      <c r="N179" s="188"/>
      <c r="O179" s="188"/>
      <c r="P179" s="188"/>
      <c r="Q179" s="188"/>
      <c r="R179" s="191"/>
      <c r="T179" s="192"/>
      <c r="U179" s="188"/>
      <c r="V179" s="188"/>
      <c r="W179" s="188"/>
      <c r="X179" s="188"/>
      <c r="Y179" s="188"/>
      <c r="Z179" s="188"/>
      <c r="AA179" s="193"/>
      <c r="AT179" s="194" t="s">
        <v>186</v>
      </c>
      <c r="AU179" s="194" t="s">
        <v>149</v>
      </c>
      <c r="AV179" s="12" t="s">
        <v>84</v>
      </c>
      <c r="AW179" s="12" t="s">
        <v>32</v>
      </c>
      <c r="AX179" s="12" t="s">
        <v>76</v>
      </c>
      <c r="AY179" s="194" t="s">
        <v>170</v>
      </c>
    </row>
    <row r="180" spans="2:65" s="10" customFormat="1" ht="22.5" customHeight="1">
      <c r="B180" s="171"/>
      <c r="C180" s="172"/>
      <c r="D180" s="172"/>
      <c r="E180" s="173" t="s">
        <v>5</v>
      </c>
      <c r="F180" s="271" t="s">
        <v>252</v>
      </c>
      <c r="G180" s="272"/>
      <c r="H180" s="272"/>
      <c r="I180" s="272"/>
      <c r="J180" s="172"/>
      <c r="K180" s="174">
        <v>1.52</v>
      </c>
      <c r="L180" s="172"/>
      <c r="M180" s="172"/>
      <c r="N180" s="172"/>
      <c r="O180" s="172"/>
      <c r="P180" s="172"/>
      <c r="Q180" s="172"/>
      <c r="R180" s="175"/>
      <c r="T180" s="176"/>
      <c r="U180" s="172"/>
      <c r="V180" s="172"/>
      <c r="W180" s="172"/>
      <c r="X180" s="172"/>
      <c r="Y180" s="172"/>
      <c r="Z180" s="172"/>
      <c r="AA180" s="177"/>
      <c r="AT180" s="178" t="s">
        <v>186</v>
      </c>
      <c r="AU180" s="178" t="s">
        <v>149</v>
      </c>
      <c r="AV180" s="10" t="s">
        <v>149</v>
      </c>
      <c r="AW180" s="10" t="s">
        <v>32</v>
      </c>
      <c r="AX180" s="10" t="s">
        <v>84</v>
      </c>
      <c r="AY180" s="178" t="s">
        <v>170</v>
      </c>
    </row>
    <row r="181" spans="2:65" s="1" customFormat="1" ht="44.25" customHeight="1">
      <c r="B181" s="133"/>
      <c r="C181" s="162" t="s">
        <v>253</v>
      </c>
      <c r="D181" s="162" t="s">
        <v>171</v>
      </c>
      <c r="E181" s="163" t="s">
        <v>254</v>
      </c>
      <c r="F181" s="268" t="s">
        <v>255</v>
      </c>
      <c r="G181" s="268"/>
      <c r="H181" s="268"/>
      <c r="I181" s="268"/>
      <c r="J181" s="164" t="s">
        <v>174</v>
      </c>
      <c r="K181" s="165">
        <v>45.05</v>
      </c>
      <c r="L181" s="324">
        <v>0</v>
      </c>
      <c r="M181" s="324"/>
      <c r="N181" s="312">
        <f>ROUND(L181*K181,3)</f>
        <v>0</v>
      </c>
      <c r="O181" s="312"/>
      <c r="P181" s="312"/>
      <c r="Q181" s="312"/>
      <c r="R181" s="136"/>
      <c r="T181" s="167" t="s">
        <v>5</v>
      </c>
      <c r="U181" s="45" t="s">
        <v>43</v>
      </c>
      <c r="V181" s="37"/>
      <c r="W181" s="168">
        <f>V181*K181</f>
        <v>0</v>
      </c>
      <c r="X181" s="168">
        <v>0.63526000000000005</v>
      </c>
      <c r="Y181" s="168">
        <f>X181*K181</f>
        <v>28.618463000000002</v>
      </c>
      <c r="Z181" s="168">
        <v>0</v>
      </c>
      <c r="AA181" s="169">
        <f>Z181*K181</f>
        <v>0</v>
      </c>
      <c r="AR181" s="20" t="s">
        <v>175</v>
      </c>
      <c r="AT181" s="20" t="s">
        <v>171</v>
      </c>
      <c r="AU181" s="20" t="s">
        <v>149</v>
      </c>
      <c r="AY181" s="20" t="s">
        <v>170</v>
      </c>
      <c r="BE181" s="107">
        <f>IF(U181="základná",N181,0)</f>
        <v>0</v>
      </c>
      <c r="BF181" s="107">
        <f>IF(U181="znížená",N181,0)</f>
        <v>0</v>
      </c>
      <c r="BG181" s="107">
        <f>IF(U181="zákl. prenesená",N181,0)</f>
        <v>0</v>
      </c>
      <c r="BH181" s="107">
        <f>IF(U181="zníž. prenesená",N181,0)</f>
        <v>0</v>
      </c>
      <c r="BI181" s="107">
        <f>IF(U181="nulová",N181,0)</f>
        <v>0</v>
      </c>
      <c r="BJ181" s="20" t="s">
        <v>149</v>
      </c>
      <c r="BK181" s="170">
        <f>ROUND(L181*K181,3)</f>
        <v>0</v>
      </c>
      <c r="BL181" s="20" t="s">
        <v>175</v>
      </c>
      <c r="BM181" s="20" t="s">
        <v>256</v>
      </c>
    </row>
    <row r="182" spans="2:65" s="10" customFormat="1" ht="22.5" customHeight="1">
      <c r="B182" s="171"/>
      <c r="C182" s="172"/>
      <c r="D182" s="172"/>
      <c r="E182" s="173" t="s">
        <v>5</v>
      </c>
      <c r="F182" s="275" t="s">
        <v>257</v>
      </c>
      <c r="G182" s="276"/>
      <c r="H182" s="276"/>
      <c r="I182" s="276"/>
      <c r="J182" s="172"/>
      <c r="K182" s="174">
        <v>32.024999999999999</v>
      </c>
      <c r="L182" s="172"/>
      <c r="M182" s="172"/>
      <c r="N182" s="172"/>
      <c r="O182" s="172"/>
      <c r="P182" s="172"/>
      <c r="Q182" s="172"/>
      <c r="R182" s="175"/>
      <c r="T182" s="176"/>
      <c r="U182" s="172"/>
      <c r="V182" s="172"/>
      <c r="W182" s="172"/>
      <c r="X182" s="172"/>
      <c r="Y182" s="172"/>
      <c r="Z182" s="172"/>
      <c r="AA182" s="177"/>
      <c r="AT182" s="178" t="s">
        <v>186</v>
      </c>
      <c r="AU182" s="178" t="s">
        <v>149</v>
      </c>
      <c r="AV182" s="10" t="s">
        <v>149</v>
      </c>
      <c r="AW182" s="10" t="s">
        <v>32</v>
      </c>
      <c r="AX182" s="10" t="s">
        <v>76</v>
      </c>
      <c r="AY182" s="178" t="s">
        <v>170</v>
      </c>
    </row>
    <row r="183" spans="2:65" s="10" customFormat="1" ht="22.5" customHeight="1">
      <c r="B183" s="171"/>
      <c r="C183" s="172"/>
      <c r="D183" s="172"/>
      <c r="E183" s="173" t="s">
        <v>5</v>
      </c>
      <c r="F183" s="271" t="s">
        <v>258</v>
      </c>
      <c r="G183" s="272"/>
      <c r="H183" s="272"/>
      <c r="I183" s="272"/>
      <c r="J183" s="172"/>
      <c r="K183" s="174">
        <v>13.025</v>
      </c>
      <c r="L183" s="172"/>
      <c r="M183" s="172"/>
      <c r="N183" s="172"/>
      <c r="O183" s="172"/>
      <c r="P183" s="172"/>
      <c r="Q183" s="172"/>
      <c r="R183" s="175"/>
      <c r="T183" s="176"/>
      <c r="U183" s="172"/>
      <c r="V183" s="172"/>
      <c r="W183" s="172"/>
      <c r="X183" s="172"/>
      <c r="Y183" s="172"/>
      <c r="Z183" s="172"/>
      <c r="AA183" s="177"/>
      <c r="AT183" s="178" t="s">
        <v>186</v>
      </c>
      <c r="AU183" s="178" t="s">
        <v>149</v>
      </c>
      <c r="AV183" s="10" t="s">
        <v>149</v>
      </c>
      <c r="AW183" s="10" t="s">
        <v>32</v>
      </c>
      <c r="AX183" s="10" t="s">
        <v>76</v>
      </c>
      <c r="AY183" s="178" t="s">
        <v>170</v>
      </c>
    </row>
    <row r="184" spans="2:65" s="11" customFormat="1" ht="22.5" customHeight="1">
      <c r="B184" s="179"/>
      <c r="C184" s="180"/>
      <c r="D184" s="180"/>
      <c r="E184" s="181" t="s">
        <v>5</v>
      </c>
      <c r="F184" s="273" t="s">
        <v>201</v>
      </c>
      <c r="G184" s="274"/>
      <c r="H184" s="274"/>
      <c r="I184" s="274"/>
      <c r="J184" s="180"/>
      <c r="K184" s="182">
        <v>45.05</v>
      </c>
      <c r="L184" s="180"/>
      <c r="M184" s="180"/>
      <c r="N184" s="180"/>
      <c r="O184" s="180"/>
      <c r="P184" s="180"/>
      <c r="Q184" s="180"/>
      <c r="R184" s="183"/>
      <c r="T184" s="184"/>
      <c r="U184" s="180"/>
      <c r="V184" s="180"/>
      <c r="W184" s="180"/>
      <c r="X184" s="180"/>
      <c r="Y184" s="180"/>
      <c r="Z184" s="180"/>
      <c r="AA184" s="185"/>
      <c r="AT184" s="186" t="s">
        <v>186</v>
      </c>
      <c r="AU184" s="186" t="s">
        <v>149</v>
      </c>
      <c r="AV184" s="11" t="s">
        <v>175</v>
      </c>
      <c r="AW184" s="11" t="s">
        <v>32</v>
      </c>
      <c r="AX184" s="11" t="s">
        <v>84</v>
      </c>
      <c r="AY184" s="186" t="s">
        <v>170</v>
      </c>
    </row>
    <row r="185" spans="2:65" s="1" customFormat="1" ht="22.5" customHeight="1">
      <c r="B185" s="133"/>
      <c r="C185" s="162" t="s">
        <v>259</v>
      </c>
      <c r="D185" s="162" t="s">
        <v>171</v>
      </c>
      <c r="E185" s="163" t="s">
        <v>260</v>
      </c>
      <c r="F185" s="268" t="s">
        <v>261</v>
      </c>
      <c r="G185" s="268"/>
      <c r="H185" s="268"/>
      <c r="I185" s="268"/>
      <c r="J185" s="164" t="s">
        <v>183</v>
      </c>
      <c r="K185" s="165">
        <v>36.93</v>
      </c>
      <c r="L185" s="324">
        <v>0</v>
      </c>
      <c r="M185" s="324"/>
      <c r="N185" s="312">
        <f>ROUND(L185*K185,3)</f>
        <v>0</v>
      </c>
      <c r="O185" s="312"/>
      <c r="P185" s="312"/>
      <c r="Q185" s="312"/>
      <c r="R185" s="136"/>
      <c r="T185" s="167" t="s">
        <v>5</v>
      </c>
      <c r="U185" s="45" t="s">
        <v>43</v>
      </c>
      <c r="V185" s="37"/>
      <c r="W185" s="168">
        <f>V185*K185</f>
        <v>0</v>
      </c>
      <c r="X185" s="168">
        <v>2.2151299999999998</v>
      </c>
      <c r="Y185" s="168">
        <f>X185*K185</f>
        <v>81.804750899999988</v>
      </c>
      <c r="Z185" s="168">
        <v>0</v>
      </c>
      <c r="AA185" s="169">
        <f>Z185*K185</f>
        <v>0</v>
      </c>
      <c r="AR185" s="20" t="s">
        <v>175</v>
      </c>
      <c r="AT185" s="20" t="s">
        <v>171</v>
      </c>
      <c r="AU185" s="20" t="s">
        <v>149</v>
      </c>
      <c r="AY185" s="20" t="s">
        <v>170</v>
      </c>
      <c r="BE185" s="107">
        <f>IF(U185="základná",N185,0)</f>
        <v>0</v>
      </c>
      <c r="BF185" s="107">
        <f>IF(U185="znížená",N185,0)</f>
        <v>0</v>
      </c>
      <c r="BG185" s="107">
        <f>IF(U185="zákl. prenesená",N185,0)</f>
        <v>0</v>
      </c>
      <c r="BH185" s="107">
        <f>IF(U185="zníž. prenesená",N185,0)</f>
        <v>0</v>
      </c>
      <c r="BI185" s="107">
        <f>IF(U185="nulová",N185,0)</f>
        <v>0</v>
      </c>
      <c r="BJ185" s="20" t="s">
        <v>149</v>
      </c>
      <c r="BK185" s="170">
        <f>ROUND(L185*K185,3)</f>
        <v>0</v>
      </c>
      <c r="BL185" s="20" t="s">
        <v>175</v>
      </c>
      <c r="BM185" s="20" t="s">
        <v>262</v>
      </c>
    </row>
    <row r="186" spans="2:65" s="10" customFormat="1" ht="22.5" customHeight="1">
      <c r="B186" s="171"/>
      <c r="C186" s="172"/>
      <c r="D186" s="172"/>
      <c r="E186" s="173" t="s">
        <v>5</v>
      </c>
      <c r="F186" s="275" t="s">
        <v>263</v>
      </c>
      <c r="G186" s="276"/>
      <c r="H186" s="276"/>
      <c r="I186" s="276"/>
      <c r="J186" s="172"/>
      <c r="K186" s="174">
        <v>26.901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186</v>
      </c>
      <c r="AU186" s="178" t="s">
        <v>149</v>
      </c>
      <c r="AV186" s="10" t="s">
        <v>149</v>
      </c>
      <c r="AW186" s="10" t="s">
        <v>32</v>
      </c>
      <c r="AX186" s="10" t="s">
        <v>76</v>
      </c>
      <c r="AY186" s="178" t="s">
        <v>170</v>
      </c>
    </row>
    <row r="187" spans="2:65" s="10" customFormat="1" ht="22.5" customHeight="1">
      <c r="B187" s="171"/>
      <c r="C187" s="172"/>
      <c r="D187" s="172"/>
      <c r="E187" s="173" t="s">
        <v>5</v>
      </c>
      <c r="F187" s="271" t="s">
        <v>264</v>
      </c>
      <c r="G187" s="272"/>
      <c r="H187" s="272"/>
      <c r="I187" s="272"/>
      <c r="J187" s="172"/>
      <c r="K187" s="174">
        <v>10.029</v>
      </c>
      <c r="L187" s="172"/>
      <c r="M187" s="172"/>
      <c r="N187" s="172"/>
      <c r="O187" s="172"/>
      <c r="P187" s="172"/>
      <c r="Q187" s="172"/>
      <c r="R187" s="175"/>
      <c r="T187" s="176"/>
      <c r="U187" s="172"/>
      <c r="V187" s="172"/>
      <c r="W187" s="172"/>
      <c r="X187" s="172"/>
      <c r="Y187" s="172"/>
      <c r="Z187" s="172"/>
      <c r="AA187" s="177"/>
      <c r="AT187" s="178" t="s">
        <v>186</v>
      </c>
      <c r="AU187" s="178" t="s">
        <v>149</v>
      </c>
      <c r="AV187" s="10" t="s">
        <v>149</v>
      </c>
      <c r="AW187" s="10" t="s">
        <v>32</v>
      </c>
      <c r="AX187" s="10" t="s">
        <v>76</v>
      </c>
      <c r="AY187" s="178" t="s">
        <v>170</v>
      </c>
    </row>
    <row r="188" spans="2:65" s="11" customFormat="1" ht="22.5" customHeight="1">
      <c r="B188" s="179"/>
      <c r="C188" s="180"/>
      <c r="D188" s="180"/>
      <c r="E188" s="181" t="s">
        <v>5</v>
      </c>
      <c r="F188" s="273" t="s">
        <v>201</v>
      </c>
      <c r="G188" s="274"/>
      <c r="H188" s="274"/>
      <c r="I188" s="274"/>
      <c r="J188" s="180"/>
      <c r="K188" s="182">
        <v>36.93</v>
      </c>
      <c r="L188" s="180"/>
      <c r="M188" s="180"/>
      <c r="N188" s="180"/>
      <c r="O188" s="180"/>
      <c r="P188" s="180"/>
      <c r="Q188" s="180"/>
      <c r="R188" s="183"/>
      <c r="T188" s="184"/>
      <c r="U188" s="180"/>
      <c r="V188" s="180"/>
      <c r="W188" s="180"/>
      <c r="X188" s="180"/>
      <c r="Y188" s="180"/>
      <c r="Z188" s="180"/>
      <c r="AA188" s="185"/>
      <c r="AT188" s="186" t="s">
        <v>186</v>
      </c>
      <c r="AU188" s="186" t="s">
        <v>149</v>
      </c>
      <c r="AV188" s="11" t="s">
        <v>175</v>
      </c>
      <c r="AW188" s="11" t="s">
        <v>32</v>
      </c>
      <c r="AX188" s="11" t="s">
        <v>84</v>
      </c>
      <c r="AY188" s="186" t="s">
        <v>170</v>
      </c>
    </row>
    <row r="189" spans="2:65" s="1" customFormat="1" ht="22.5" customHeight="1">
      <c r="B189" s="133"/>
      <c r="C189" s="162" t="s">
        <v>10</v>
      </c>
      <c r="D189" s="162" t="s">
        <v>171</v>
      </c>
      <c r="E189" s="163" t="s">
        <v>265</v>
      </c>
      <c r="F189" s="268" t="s">
        <v>266</v>
      </c>
      <c r="G189" s="268"/>
      <c r="H189" s="268"/>
      <c r="I189" s="268"/>
      <c r="J189" s="164" t="s">
        <v>267</v>
      </c>
      <c r="K189" s="165">
        <v>3</v>
      </c>
      <c r="L189" s="324">
        <v>0</v>
      </c>
      <c r="M189" s="324"/>
      <c r="N189" s="312">
        <f>ROUND(L189*K189,3)</f>
        <v>0</v>
      </c>
      <c r="O189" s="312"/>
      <c r="P189" s="312"/>
      <c r="Q189" s="312"/>
      <c r="R189" s="136"/>
      <c r="T189" s="167" t="s">
        <v>5</v>
      </c>
      <c r="U189" s="45" t="s">
        <v>43</v>
      </c>
      <c r="V189" s="37"/>
      <c r="W189" s="168">
        <f>V189*K189</f>
        <v>0</v>
      </c>
      <c r="X189" s="168">
        <v>9.1500000000000001E-3</v>
      </c>
      <c r="Y189" s="168">
        <f>X189*K189</f>
        <v>2.7450000000000002E-2</v>
      </c>
      <c r="Z189" s="168">
        <v>0</v>
      </c>
      <c r="AA189" s="169">
        <f>Z189*K189</f>
        <v>0</v>
      </c>
      <c r="AR189" s="20" t="s">
        <v>175</v>
      </c>
      <c r="AT189" s="20" t="s">
        <v>171</v>
      </c>
      <c r="AU189" s="20" t="s">
        <v>149</v>
      </c>
      <c r="AY189" s="20" t="s">
        <v>170</v>
      </c>
      <c r="BE189" s="107">
        <f>IF(U189="základná",N189,0)</f>
        <v>0</v>
      </c>
      <c r="BF189" s="107">
        <f>IF(U189="znížená",N189,0)</f>
        <v>0</v>
      </c>
      <c r="BG189" s="107">
        <f>IF(U189="zákl. prenesená",N189,0)</f>
        <v>0</v>
      </c>
      <c r="BH189" s="107">
        <f>IF(U189="zníž. prenesená",N189,0)</f>
        <v>0</v>
      </c>
      <c r="BI189" s="107">
        <f>IF(U189="nulová",N189,0)</f>
        <v>0</v>
      </c>
      <c r="BJ189" s="20" t="s">
        <v>149</v>
      </c>
      <c r="BK189" s="170">
        <f>ROUND(L189*K189,3)</f>
        <v>0</v>
      </c>
      <c r="BL189" s="20" t="s">
        <v>175</v>
      </c>
      <c r="BM189" s="20" t="s">
        <v>268</v>
      </c>
    </row>
    <row r="190" spans="2:65" s="9" customFormat="1" ht="29.85" customHeight="1">
      <c r="B190" s="151"/>
      <c r="C190" s="152"/>
      <c r="D190" s="161" t="s">
        <v>115</v>
      </c>
      <c r="E190" s="161"/>
      <c r="F190" s="161"/>
      <c r="G190" s="161"/>
      <c r="H190" s="161"/>
      <c r="I190" s="161"/>
      <c r="J190" s="161"/>
      <c r="K190" s="161"/>
      <c r="L190" s="161"/>
      <c r="M190" s="161"/>
      <c r="N190" s="316">
        <f>BK190</f>
        <v>0</v>
      </c>
      <c r="O190" s="317"/>
      <c r="P190" s="317"/>
      <c r="Q190" s="317"/>
      <c r="R190" s="154"/>
      <c r="T190" s="155"/>
      <c r="U190" s="152"/>
      <c r="V190" s="152"/>
      <c r="W190" s="156">
        <f>SUM(W191:W206)</f>
        <v>0</v>
      </c>
      <c r="X190" s="152"/>
      <c r="Y190" s="156">
        <f>SUM(Y191:Y206)</f>
        <v>72.378635169999995</v>
      </c>
      <c r="Z190" s="152"/>
      <c r="AA190" s="157">
        <f>SUM(AA191:AA206)</f>
        <v>0.25</v>
      </c>
      <c r="AR190" s="158" t="s">
        <v>84</v>
      </c>
      <c r="AT190" s="159" t="s">
        <v>75</v>
      </c>
      <c r="AU190" s="159" t="s">
        <v>84</v>
      </c>
      <c r="AY190" s="158" t="s">
        <v>170</v>
      </c>
      <c r="BK190" s="160">
        <f>SUM(BK191:BK206)</f>
        <v>0</v>
      </c>
    </row>
    <row r="191" spans="2:65" s="1" customFormat="1" ht="44.25" customHeight="1">
      <c r="B191" s="133"/>
      <c r="C191" s="162" t="s">
        <v>269</v>
      </c>
      <c r="D191" s="162" t="s">
        <v>171</v>
      </c>
      <c r="E191" s="163" t="s">
        <v>270</v>
      </c>
      <c r="F191" s="268" t="s">
        <v>271</v>
      </c>
      <c r="G191" s="268"/>
      <c r="H191" s="268"/>
      <c r="I191" s="268"/>
      <c r="J191" s="164" t="s">
        <v>174</v>
      </c>
      <c r="K191" s="165">
        <v>37.429000000000002</v>
      </c>
      <c r="L191" s="324">
        <v>0</v>
      </c>
      <c r="M191" s="324"/>
      <c r="N191" s="312">
        <f>ROUND(L191*K191,3)</f>
        <v>0</v>
      </c>
      <c r="O191" s="312"/>
      <c r="P191" s="312"/>
      <c r="Q191" s="312"/>
      <c r="R191" s="136"/>
      <c r="T191" s="167" t="s">
        <v>5</v>
      </c>
      <c r="U191" s="45" t="s">
        <v>43</v>
      </c>
      <c r="V191" s="37"/>
      <c r="W191" s="168">
        <f>V191*K191</f>
        <v>0</v>
      </c>
      <c r="X191" s="168">
        <v>0.22952</v>
      </c>
      <c r="Y191" s="168">
        <f>X191*K191</f>
        <v>8.5907040800000001</v>
      </c>
      <c r="Z191" s="168">
        <v>0</v>
      </c>
      <c r="AA191" s="169">
        <f>Z191*K191</f>
        <v>0</v>
      </c>
      <c r="AR191" s="20" t="s">
        <v>175</v>
      </c>
      <c r="AT191" s="20" t="s">
        <v>171</v>
      </c>
      <c r="AU191" s="20" t="s">
        <v>149</v>
      </c>
      <c r="AY191" s="20" t="s">
        <v>170</v>
      </c>
      <c r="BE191" s="107">
        <f>IF(U191="základná",N191,0)</f>
        <v>0</v>
      </c>
      <c r="BF191" s="107">
        <f>IF(U191="znížená",N191,0)</f>
        <v>0</v>
      </c>
      <c r="BG191" s="107">
        <f>IF(U191="zákl. prenesená",N191,0)</f>
        <v>0</v>
      </c>
      <c r="BH191" s="107">
        <f>IF(U191="zníž. prenesená",N191,0)</f>
        <v>0</v>
      </c>
      <c r="BI191" s="107">
        <f>IF(U191="nulová",N191,0)</f>
        <v>0</v>
      </c>
      <c r="BJ191" s="20" t="s">
        <v>149</v>
      </c>
      <c r="BK191" s="170">
        <f>ROUND(L191*K191,3)</f>
        <v>0</v>
      </c>
      <c r="BL191" s="20" t="s">
        <v>175</v>
      </c>
      <c r="BM191" s="20" t="s">
        <v>272</v>
      </c>
    </row>
    <row r="192" spans="2:65" s="10" customFormat="1" ht="22.5" customHeight="1">
      <c r="B192" s="171"/>
      <c r="C192" s="172"/>
      <c r="D192" s="172"/>
      <c r="E192" s="173" t="s">
        <v>5</v>
      </c>
      <c r="F192" s="275" t="s">
        <v>273</v>
      </c>
      <c r="G192" s="276"/>
      <c r="H192" s="276"/>
      <c r="I192" s="276"/>
      <c r="J192" s="172"/>
      <c r="K192" s="174">
        <v>37.429000000000002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186</v>
      </c>
      <c r="AU192" s="178" t="s">
        <v>149</v>
      </c>
      <c r="AV192" s="10" t="s">
        <v>149</v>
      </c>
      <c r="AW192" s="10" t="s">
        <v>32</v>
      </c>
      <c r="AX192" s="10" t="s">
        <v>84</v>
      </c>
      <c r="AY192" s="178" t="s">
        <v>170</v>
      </c>
    </row>
    <row r="193" spans="2:65" s="1" customFormat="1" ht="44.25" customHeight="1">
      <c r="B193" s="133"/>
      <c r="C193" s="162" t="s">
        <v>274</v>
      </c>
      <c r="D193" s="162" t="s">
        <v>171</v>
      </c>
      <c r="E193" s="163" t="s">
        <v>275</v>
      </c>
      <c r="F193" s="268" t="s">
        <v>276</v>
      </c>
      <c r="G193" s="268"/>
      <c r="H193" s="268"/>
      <c r="I193" s="268"/>
      <c r="J193" s="164" t="s">
        <v>174</v>
      </c>
      <c r="K193" s="165">
        <v>186.589</v>
      </c>
      <c r="L193" s="324">
        <v>0</v>
      </c>
      <c r="M193" s="324"/>
      <c r="N193" s="312">
        <f>ROUND(L193*K193,3)</f>
        <v>0</v>
      </c>
      <c r="O193" s="312"/>
      <c r="P193" s="312"/>
      <c r="Q193" s="312"/>
      <c r="R193" s="136"/>
      <c r="T193" s="167" t="s">
        <v>5</v>
      </c>
      <c r="U193" s="45" t="s">
        <v>43</v>
      </c>
      <c r="V193" s="37"/>
      <c r="W193" s="168">
        <f>V193*K193</f>
        <v>0</v>
      </c>
      <c r="X193" s="168">
        <v>0.27544999999999997</v>
      </c>
      <c r="Y193" s="168">
        <f>X193*K193</f>
        <v>51.395940049999993</v>
      </c>
      <c r="Z193" s="168">
        <v>0</v>
      </c>
      <c r="AA193" s="169">
        <f>Z193*K193</f>
        <v>0</v>
      </c>
      <c r="AR193" s="20" t="s">
        <v>175</v>
      </c>
      <c r="AT193" s="20" t="s">
        <v>171</v>
      </c>
      <c r="AU193" s="20" t="s">
        <v>149</v>
      </c>
      <c r="AY193" s="20" t="s">
        <v>170</v>
      </c>
      <c r="BE193" s="107">
        <f>IF(U193="základná",N193,0)</f>
        <v>0</v>
      </c>
      <c r="BF193" s="107">
        <f>IF(U193="znížená",N193,0)</f>
        <v>0</v>
      </c>
      <c r="BG193" s="107">
        <f>IF(U193="zákl. prenesená",N193,0)</f>
        <v>0</v>
      </c>
      <c r="BH193" s="107">
        <f>IF(U193="zníž. prenesená",N193,0)</f>
        <v>0</v>
      </c>
      <c r="BI193" s="107">
        <f>IF(U193="nulová",N193,0)</f>
        <v>0</v>
      </c>
      <c r="BJ193" s="20" t="s">
        <v>149</v>
      </c>
      <c r="BK193" s="170">
        <f>ROUND(L193*K193,3)</f>
        <v>0</v>
      </c>
      <c r="BL193" s="20" t="s">
        <v>175</v>
      </c>
      <c r="BM193" s="20" t="s">
        <v>277</v>
      </c>
    </row>
    <row r="194" spans="2:65" s="10" customFormat="1" ht="22.5" customHeight="1">
      <c r="B194" s="171"/>
      <c r="C194" s="172"/>
      <c r="D194" s="172"/>
      <c r="E194" s="173" t="s">
        <v>5</v>
      </c>
      <c r="F194" s="275" t="s">
        <v>278</v>
      </c>
      <c r="G194" s="276"/>
      <c r="H194" s="276"/>
      <c r="I194" s="276"/>
      <c r="J194" s="172"/>
      <c r="K194" s="174">
        <v>223.78899999999999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186</v>
      </c>
      <c r="AU194" s="178" t="s">
        <v>149</v>
      </c>
      <c r="AV194" s="10" t="s">
        <v>149</v>
      </c>
      <c r="AW194" s="10" t="s">
        <v>32</v>
      </c>
      <c r="AX194" s="10" t="s">
        <v>76</v>
      </c>
      <c r="AY194" s="178" t="s">
        <v>170</v>
      </c>
    </row>
    <row r="195" spans="2:65" s="10" customFormat="1" ht="44.25" customHeight="1">
      <c r="B195" s="171"/>
      <c r="C195" s="172"/>
      <c r="D195" s="172"/>
      <c r="E195" s="173" t="s">
        <v>5</v>
      </c>
      <c r="F195" s="271" t="s">
        <v>279</v>
      </c>
      <c r="G195" s="272"/>
      <c r="H195" s="272"/>
      <c r="I195" s="272"/>
      <c r="J195" s="172"/>
      <c r="K195" s="174">
        <v>-37.200000000000003</v>
      </c>
      <c r="L195" s="172"/>
      <c r="M195" s="172"/>
      <c r="N195" s="172"/>
      <c r="O195" s="172"/>
      <c r="P195" s="172"/>
      <c r="Q195" s="172"/>
      <c r="R195" s="175"/>
      <c r="T195" s="176"/>
      <c r="U195" s="172"/>
      <c r="V195" s="172"/>
      <c r="W195" s="172"/>
      <c r="X195" s="172"/>
      <c r="Y195" s="172"/>
      <c r="Z195" s="172"/>
      <c r="AA195" s="177"/>
      <c r="AT195" s="178" t="s">
        <v>186</v>
      </c>
      <c r="AU195" s="178" t="s">
        <v>149</v>
      </c>
      <c r="AV195" s="10" t="s">
        <v>149</v>
      </c>
      <c r="AW195" s="10" t="s">
        <v>32</v>
      </c>
      <c r="AX195" s="10" t="s">
        <v>76</v>
      </c>
      <c r="AY195" s="178" t="s">
        <v>170</v>
      </c>
    </row>
    <row r="196" spans="2:65" s="11" customFormat="1" ht="22.5" customHeight="1">
      <c r="B196" s="179"/>
      <c r="C196" s="180"/>
      <c r="D196" s="180"/>
      <c r="E196" s="181" t="s">
        <v>5</v>
      </c>
      <c r="F196" s="273" t="s">
        <v>201</v>
      </c>
      <c r="G196" s="274"/>
      <c r="H196" s="274"/>
      <c r="I196" s="274"/>
      <c r="J196" s="180"/>
      <c r="K196" s="182">
        <v>186.589</v>
      </c>
      <c r="L196" s="180"/>
      <c r="M196" s="180"/>
      <c r="N196" s="180"/>
      <c r="O196" s="180"/>
      <c r="P196" s="180"/>
      <c r="Q196" s="180"/>
      <c r="R196" s="183"/>
      <c r="T196" s="184"/>
      <c r="U196" s="180"/>
      <c r="V196" s="180"/>
      <c r="W196" s="180"/>
      <c r="X196" s="180"/>
      <c r="Y196" s="180"/>
      <c r="Z196" s="180"/>
      <c r="AA196" s="185"/>
      <c r="AT196" s="186" t="s">
        <v>186</v>
      </c>
      <c r="AU196" s="186" t="s">
        <v>149</v>
      </c>
      <c r="AV196" s="11" t="s">
        <v>175</v>
      </c>
      <c r="AW196" s="11" t="s">
        <v>32</v>
      </c>
      <c r="AX196" s="11" t="s">
        <v>84</v>
      </c>
      <c r="AY196" s="186" t="s">
        <v>170</v>
      </c>
    </row>
    <row r="197" spans="2:65" s="1" customFormat="1" ht="31.5" customHeight="1">
      <c r="B197" s="133"/>
      <c r="C197" s="162" t="s">
        <v>280</v>
      </c>
      <c r="D197" s="162" t="s">
        <v>171</v>
      </c>
      <c r="E197" s="163" t="s">
        <v>281</v>
      </c>
      <c r="F197" s="268" t="s">
        <v>282</v>
      </c>
      <c r="G197" s="268"/>
      <c r="H197" s="268"/>
      <c r="I197" s="268"/>
      <c r="J197" s="164" t="s">
        <v>267</v>
      </c>
      <c r="K197" s="165">
        <v>4</v>
      </c>
      <c r="L197" s="324">
        <v>0</v>
      </c>
      <c r="M197" s="324"/>
      <c r="N197" s="312">
        <f t="shared" ref="N197:N203" si="5">ROUND(L197*K197,3)</f>
        <v>0</v>
      </c>
      <c r="O197" s="312"/>
      <c r="P197" s="312"/>
      <c r="Q197" s="312"/>
      <c r="R197" s="136"/>
      <c r="T197" s="167" t="s">
        <v>5</v>
      </c>
      <c r="U197" s="45" t="s">
        <v>43</v>
      </c>
      <c r="V197" s="37"/>
      <c r="W197" s="168">
        <f t="shared" ref="W197:W203" si="6">V197*K197</f>
        <v>0</v>
      </c>
      <c r="X197" s="168">
        <v>6.9620000000000001E-2</v>
      </c>
      <c r="Y197" s="168">
        <f t="shared" ref="Y197:Y203" si="7">X197*K197</f>
        <v>0.27848000000000001</v>
      </c>
      <c r="Z197" s="168">
        <v>0</v>
      </c>
      <c r="AA197" s="169">
        <f t="shared" ref="AA197:AA203" si="8">Z197*K197</f>
        <v>0</v>
      </c>
      <c r="AR197" s="20" t="s">
        <v>175</v>
      </c>
      <c r="AT197" s="20" t="s">
        <v>171</v>
      </c>
      <c r="AU197" s="20" t="s">
        <v>149</v>
      </c>
      <c r="AY197" s="20" t="s">
        <v>170</v>
      </c>
      <c r="BE197" s="107">
        <f t="shared" ref="BE197:BE203" si="9">IF(U197="základná",N197,0)</f>
        <v>0</v>
      </c>
      <c r="BF197" s="107">
        <f t="shared" ref="BF197:BF203" si="10">IF(U197="znížená",N197,0)</f>
        <v>0</v>
      </c>
      <c r="BG197" s="107">
        <f t="shared" ref="BG197:BG203" si="11">IF(U197="zákl. prenesená",N197,0)</f>
        <v>0</v>
      </c>
      <c r="BH197" s="107">
        <f t="shared" ref="BH197:BH203" si="12">IF(U197="zníž. prenesená",N197,0)</f>
        <v>0</v>
      </c>
      <c r="BI197" s="107">
        <f t="shared" ref="BI197:BI203" si="13">IF(U197="nulová",N197,0)</f>
        <v>0</v>
      </c>
      <c r="BJ197" s="20" t="s">
        <v>149</v>
      </c>
      <c r="BK197" s="170">
        <f t="shared" ref="BK197:BK203" si="14">ROUND(L197*K197,3)</f>
        <v>0</v>
      </c>
      <c r="BL197" s="20" t="s">
        <v>175</v>
      </c>
      <c r="BM197" s="20" t="s">
        <v>283</v>
      </c>
    </row>
    <row r="198" spans="2:65" s="1" customFormat="1" ht="31.5" customHeight="1">
      <c r="B198" s="133"/>
      <c r="C198" s="162" t="s">
        <v>284</v>
      </c>
      <c r="D198" s="162" t="s">
        <v>171</v>
      </c>
      <c r="E198" s="163" t="s">
        <v>285</v>
      </c>
      <c r="F198" s="268" t="s">
        <v>286</v>
      </c>
      <c r="G198" s="268"/>
      <c r="H198" s="268"/>
      <c r="I198" s="268"/>
      <c r="J198" s="164" t="s">
        <v>267</v>
      </c>
      <c r="K198" s="165">
        <v>3</v>
      </c>
      <c r="L198" s="324">
        <v>0</v>
      </c>
      <c r="M198" s="324"/>
      <c r="N198" s="312">
        <f t="shared" si="5"/>
        <v>0</v>
      </c>
      <c r="O198" s="312"/>
      <c r="P198" s="312"/>
      <c r="Q198" s="312"/>
      <c r="R198" s="136"/>
      <c r="T198" s="167" t="s">
        <v>5</v>
      </c>
      <c r="U198" s="45" t="s">
        <v>43</v>
      </c>
      <c r="V198" s="37"/>
      <c r="W198" s="168">
        <f t="shared" si="6"/>
        <v>0</v>
      </c>
      <c r="X198" s="168">
        <v>8.2930000000000004E-2</v>
      </c>
      <c r="Y198" s="168">
        <f t="shared" si="7"/>
        <v>0.24879000000000001</v>
      </c>
      <c r="Z198" s="168">
        <v>0</v>
      </c>
      <c r="AA198" s="169">
        <f t="shared" si="8"/>
        <v>0</v>
      </c>
      <c r="AR198" s="20" t="s">
        <v>175</v>
      </c>
      <c r="AT198" s="20" t="s">
        <v>171</v>
      </c>
      <c r="AU198" s="20" t="s">
        <v>149</v>
      </c>
      <c r="AY198" s="20" t="s">
        <v>170</v>
      </c>
      <c r="BE198" s="107">
        <f t="shared" si="9"/>
        <v>0</v>
      </c>
      <c r="BF198" s="107">
        <f t="shared" si="10"/>
        <v>0</v>
      </c>
      <c r="BG198" s="107">
        <f t="shared" si="11"/>
        <v>0</v>
      </c>
      <c r="BH198" s="107">
        <f t="shared" si="12"/>
        <v>0</v>
      </c>
      <c r="BI198" s="107">
        <f t="shared" si="13"/>
        <v>0</v>
      </c>
      <c r="BJ198" s="20" t="s">
        <v>149</v>
      </c>
      <c r="BK198" s="170">
        <f t="shared" si="14"/>
        <v>0</v>
      </c>
      <c r="BL198" s="20" t="s">
        <v>175</v>
      </c>
      <c r="BM198" s="20" t="s">
        <v>287</v>
      </c>
    </row>
    <row r="199" spans="2:65" s="1" customFormat="1" ht="31.5" customHeight="1">
      <c r="B199" s="133"/>
      <c r="C199" s="162" t="s">
        <v>288</v>
      </c>
      <c r="D199" s="162" t="s">
        <v>171</v>
      </c>
      <c r="E199" s="163" t="s">
        <v>289</v>
      </c>
      <c r="F199" s="268" t="s">
        <v>290</v>
      </c>
      <c r="G199" s="268"/>
      <c r="H199" s="268"/>
      <c r="I199" s="268"/>
      <c r="J199" s="164" t="s">
        <v>267</v>
      </c>
      <c r="K199" s="165">
        <v>1</v>
      </c>
      <c r="L199" s="324">
        <v>0</v>
      </c>
      <c r="M199" s="324"/>
      <c r="N199" s="312">
        <f t="shared" si="5"/>
        <v>0</v>
      </c>
      <c r="O199" s="312"/>
      <c r="P199" s="312"/>
      <c r="Q199" s="312"/>
      <c r="R199" s="136"/>
      <c r="T199" s="167" t="s">
        <v>5</v>
      </c>
      <c r="U199" s="45" t="s">
        <v>43</v>
      </c>
      <c r="V199" s="37"/>
      <c r="W199" s="168">
        <f t="shared" si="6"/>
        <v>0</v>
      </c>
      <c r="X199" s="168">
        <v>0.12789</v>
      </c>
      <c r="Y199" s="168">
        <f t="shared" si="7"/>
        <v>0.12789</v>
      </c>
      <c r="Z199" s="168">
        <v>0</v>
      </c>
      <c r="AA199" s="169">
        <f t="shared" si="8"/>
        <v>0</v>
      </c>
      <c r="AR199" s="20" t="s">
        <v>175</v>
      </c>
      <c r="AT199" s="20" t="s">
        <v>171</v>
      </c>
      <c r="AU199" s="20" t="s">
        <v>149</v>
      </c>
      <c r="AY199" s="20" t="s">
        <v>170</v>
      </c>
      <c r="BE199" s="107">
        <f t="shared" si="9"/>
        <v>0</v>
      </c>
      <c r="BF199" s="107">
        <f t="shared" si="10"/>
        <v>0</v>
      </c>
      <c r="BG199" s="107">
        <f t="shared" si="11"/>
        <v>0</v>
      </c>
      <c r="BH199" s="107">
        <f t="shared" si="12"/>
        <v>0</v>
      </c>
      <c r="BI199" s="107">
        <f t="shared" si="13"/>
        <v>0</v>
      </c>
      <c r="BJ199" s="20" t="s">
        <v>149</v>
      </c>
      <c r="BK199" s="170">
        <f t="shared" si="14"/>
        <v>0</v>
      </c>
      <c r="BL199" s="20" t="s">
        <v>175</v>
      </c>
      <c r="BM199" s="20" t="s">
        <v>291</v>
      </c>
    </row>
    <row r="200" spans="2:65" s="1" customFormat="1" ht="31.5" customHeight="1">
      <c r="B200" s="133"/>
      <c r="C200" s="162" t="s">
        <v>292</v>
      </c>
      <c r="D200" s="162" t="s">
        <v>171</v>
      </c>
      <c r="E200" s="163" t="s">
        <v>293</v>
      </c>
      <c r="F200" s="268" t="s">
        <v>294</v>
      </c>
      <c r="G200" s="268"/>
      <c r="H200" s="268"/>
      <c r="I200" s="268"/>
      <c r="J200" s="164" t="s">
        <v>267</v>
      </c>
      <c r="K200" s="165">
        <v>7</v>
      </c>
      <c r="L200" s="324">
        <v>0</v>
      </c>
      <c r="M200" s="324"/>
      <c r="N200" s="312">
        <f t="shared" si="5"/>
        <v>0</v>
      </c>
      <c r="O200" s="312"/>
      <c r="P200" s="312"/>
      <c r="Q200" s="312"/>
      <c r="R200" s="136"/>
      <c r="T200" s="167" t="s">
        <v>5</v>
      </c>
      <c r="U200" s="45" t="s">
        <v>43</v>
      </c>
      <c r="V200" s="37"/>
      <c r="W200" s="168">
        <f t="shared" si="6"/>
        <v>0</v>
      </c>
      <c r="X200" s="168">
        <v>0.15976000000000001</v>
      </c>
      <c r="Y200" s="168">
        <f t="shared" si="7"/>
        <v>1.1183200000000002</v>
      </c>
      <c r="Z200" s="168">
        <v>0</v>
      </c>
      <c r="AA200" s="169">
        <f t="shared" si="8"/>
        <v>0</v>
      </c>
      <c r="AR200" s="20" t="s">
        <v>175</v>
      </c>
      <c r="AT200" s="20" t="s">
        <v>171</v>
      </c>
      <c r="AU200" s="20" t="s">
        <v>149</v>
      </c>
      <c r="AY200" s="20" t="s">
        <v>170</v>
      </c>
      <c r="BE200" s="107">
        <f t="shared" si="9"/>
        <v>0</v>
      </c>
      <c r="BF200" s="107">
        <f t="shared" si="10"/>
        <v>0</v>
      </c>
      <c r="BG200" s="107">
        <f t="shared" si="11"/>
        <v>0</v>
      </c>
      <c r="BH200" s="107">
        <f t="shared" si="12"/>
        <v>0</v>
      </c>
      <c r="BI200" s="107">
        <f t="shared" si="13"/>
        <v>0</v>
      </c>
      <c r="BJ200" s="20" t="s">
        <v>149</v>
      </c>
      <c r="BK200" s="170">
        <f t="shared" si="14"/>
        <v>0</v>
      </c>
      <c r="BL200" s="20" t="s">
        <v>175</v>
      </c>
      <c r="BM200" s="20" t="s">
        <v>295</v>
      </c>
    </row>
    <row r="201" spans="2:65" s="1" customFormat="1" ht="31.5" customHeight="1">
      <c r="B201" s="133"/>
      <c r="C201" s="162" t="s">
        <v>296</v>
      </c>
      <c r="D201" s="162" t="s">
        <v>171</v>
      </c>
      <c r="E201" s="163" t="s">
        <v>297</v>
      </c>
      <c r="F201" s="268" t="s">
        <v>298</v>
      </c>
      <c r="G201" s="268"/>
      <c r="H201" s="268"/>
      <c r="I201" s="268"/>
      <c r="J201" s="164" t="s">
        <v>267</v>
      </c>
      <c r="K201" s="165">
        <v>11</v>
      </c>
      <c r="L201" s="324">
        <v>0</v>
      </c>
      <c r="M201" s="324"/>
      <c r="N201" s="312">
        <f t="shared" si="5"/>
        <v>0</v>
      </c>
      <c r="O201" s="312"/>
      <c r="P201" s="312"/>
      <c r="Q201" s="312"/>
      <c r="R201" s="136"/>
      <c r="T201" s="167" t="s">
        <v>5</v>
      </c>
      <c r="U201" s="45" t="s">
        <v>43</v>
      </c>
      <c r="V201" s="37"/>
      <c r="W201" s="168">
        <f t="shared" si="6"/>
        <v>0</v>
      </c>
      <c r="X201" s="168">
        <v>3.9870000000000003E-2</v>
      </c>
      <c r="Y201" s="168">
        <f t="shared" si="7"/>
        <v>0.43857000000000002</v>
      </c>
      <c r="Z201" s="168">
        <v>0</v>
      </c>
      <c r="AA201" s="169">
        <f t="shared" si="8"/>
        <v>0</v>
      </c>
      <c r="AR201" s="20" t="s">
        <v>175</v>
      </c>
      <c r="AT201" s="20" t="s">
        <v>171</v>
      </c>
      <c r="AU201" s="20" t="s">
        <v>149</v>
      </c>
      <c r="AY201" s="20" t="s">
        <v>170</v>
      </c>
      <c r="BE201" s="107">
        <f t="shared" si="9"/>
        <v>0</v>
      </c>
      <c r="BF201" s="107">
        <f t="shared" si="10"/>
        <v>0</v>
      </c>
      <c r="BG201" s="107">
        <f t="shared" si="11"/>
        <v>0</v>
      </c>
      <c r="BH201" s="107">
        <f t="shared" si="12"/>
        <v>0</v>
      </c>
      <c r="BI201" s="107">
        <f t="shared" si="13"/>
        <v>0</v>
      </c>
      <c r="BJ201" s="20" t="s">
        <v>149</v>
      </c>
      <c r="BK201" s="170">
        <f t="shared" si="14"/>
        <v>0</v>
      </c>
      <c r="BL201" s="20" t="s">
        <v>175</v>
      </c>
      <c r="BM201" s="20" t="s">
        <v>299</v>
      </c>
    </row>
    <row r="202" spans="2:65" s="1" customFormat="1" ht="31.5" customHeight="1">
      <c r="B202" s="133"/>
      <c r="C202" s="162" t="s">
        <v>300</v>
      </c>
      <c r="D202" s="162" t="s">
        <v>171</v>
      </c>
      <c r="E202" s="163" t="s">
        <v>301</v>
      </c>
      <c r="F202" s="268" t="s">
        <v>302</v>
      </c>
      <c r="G202" s="268"/>
      <c r="H202" s="268"/>
      <c r="I202" s="268"/>
      <c r="J202" s="164" t="s">
        <v>267</v>
      </c>
      <c r="K202" s="165">
        <v>5</v>
      </c>
      <c r="L202" s="324">
        <v>0</v>
      </c>
      <c r="M202" s="324"/>
      <c r="N202" s="312">
        <f t="shared" si="5"/>
        <v>0</v>
      </c>
      <c r="O202" s="312"/>
      <c r="P202" s="312"/>
      <c r="Q202" s="312"/>
      <c r="R202" s="136"/>
      <c r="T202" s="167" t="s">
        <v>5</v>
      </c>
      <c r="U202" s="45" t="s">
        <v>43</v>
      </c>
      <c r="V202" s="37"/>
      <c r="W202" s="168">
        <f t="shared" si="6"/>
        <v>0</v>
      </c>
      <c r="X202" s="168">
        <v>6.1599999999999997E-3</v>
      </c>
      <c r="Y202" s="168">
        <f t="shared" si="7"/>
        <v>3.0799999999999998E-2</v>
      </c>
      <c r="Z202" s="168">
        <v>0.05</v>
      </c>
      <c r="AA202" s="169">
        <f t="shared" si="8"/>
        <v>0.25</v>
      </c>
      <c r="AR202" s="20" t="s">
        <v>243</v>
      </c>
      <c r="AT202" s="20" t="s">
        <v>171</v>
      </c>
      <c r="AU202" s="20" t="s">
        <v>149</v>
      </c>
      <c r="AY202" s="20" t="s">
        <v>170</v>
      </c>
      <c r="BE202" s="107">
        <f t="shared" si="9"/>
        <v>0</v>
      </c>
      <c r="BF202" s="107">
        <f t="shared" si="10"/>
        <v>0</v>
      </c>
      <c r="BG202" s="107">
        <f t="shared" si="11"/>
        <v>0</v>
      </c>
      <c r="BH202" s="107">
        <f t="shared" si="12"/>
        <v>0</v>
      </c>
      <c r="BI202" s="107">
        <f t="shared" si="13"/>
        <v>0</v>
      </c>
      <c r="BJ202" s="20" t="s">
        <v>149</v>
      </c>
      <c r="BK202" s="170">
        <f t="shared" si="14"/>
        <v>0</v>
      </c>
      <c r="BL202" s="20" t="s">
        <v>243</v>
      </c>
      <c r="BM202" s="20" t="s">
        <v>303</v>
      </c>
    </row>
    <row r="203" spans="2:65" s="1" customFormat="1" ht="31.5" customHeight="1">
      <c r="B203" s="133"/>
      <c r="C203" s="162" t="s">
        <v>304</v>
      </c>
      <c r="D203" s="162" t="s">
        <v>171</v>
      </c>
      <c r="E203" s="163" t="s">
        <v>305</v>
      </c>
      <c r="F203" s="268" t="s">
        <v>306</v>
      </c>
      <c r="G203" s="268"/>
      <c r="H203" s="268"/>
      <c r="I203" s="268"/>
      <c r="J203" s="164" t="s">
        <v>174</v>
      </c>
      <c r="K203" s="165">
        <v>96.805999999999997</v>
      </c>
      <c r="L203" s="324">
        <v>0</v>
      </c>
      <c r="M203" s="324"/>
      <c r="N203" s="312">
        <f t="shared" si="5"/>
        <v>0</v>
      </c>
      <c r="O203" s="312"/>
      <c r="P203" s="312"/>
      <c r="Q203" s="312"/>
      <c r="R203" s="136"/>
      <c r="T203" s="167" t="s">
        <v>5</v>
      </c>
      <c r="U203" s="45" t="s">
        <v>43</v>
      </c>
      <c r="V203" s="37"/>
      <c r="W203" s="168">
        <f t="shared" si="6"/>
        <v>0</v>
      </c>
      <c r="X203" s="168">
        <v>0.10484</v>
      </c>
      <c r="Y203" s="168">
        <f t="shared" si="7"/>
        <v>10.14914104</v>
      </c>
      <c r="Z203" s="168">
        <v>0</v>
      </c>
      <c r="AA203" s="169">
        <f t="shared" si="8"/>
        <v>0</v>
      </c>
      <c r="AR203" s="20" t="s">
        <v>175</v>
      </c>
      <c r="AT203" s="20" t="s">
        <v>171</v>
      </c>
      <c r="AU203" s="20" t="s">
        <v>149</v>
      </c>
      <c r="AY203" s="20" t="s">
        <v>170</v>
      </c>
      <c r="BE203" s="107">
        <f t="shared" si="9"/>
        <v>0</v>
      </c>
      <c r="BF203" s="107">
        <f t="shared" si="10"/>
        <v>0</v>
      </c>
      <c r="BG203" s="107">
        <f t="shared" si="11"/>
        <v>0</v>
      </c>
      <c r="BH203" s="107">
        <f t="shared" si="12"/>
        <v>0</v>
      </c>
      <c r="BI203" s="107">
        <f t="shared" si="13"/>
        <v>0</v>
      </c>
      <c r="BJ203" s="20" t="s">
        <v>149</v>
      </c>
      <c r="BK203" s="170">
        <f t="shared" si="14"/>
        <v>0</v>
      </c>
      <c r="BL203" s="20" t="s">
        <v>175</v>
      </c>
      <c r="BM203" s="20" t="s">
        <v>307</v>
      </c>
    </row>
    <row r="204" spans="2:65" s="10" customFormat="1" ht="31.5" customHeight="1">
      <c r="B204" s="171"/>
      <c r="C204" s="172"/>
      <c r="D204" s="172"/>
      <c r="E204" s="173" t="s">
        <v>5</v>
      </c>
      <c r="F204" s="275" t="s">
        <v>308</v>
      </c>
      <c r="G204" s="276"/>
      <c r="H204" s="276"/>
      <c r="I204" s="276"/>
      <c r="J204" s="172"/>
      <c r="K204" s="174">
        <v>114.806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186</v>
      </c>
      <c r="AU204" s="178" t="s">
        <v>149</v>
      </c>
      <c r="AV204" s="10" t="s">
        <v>149</v>
      </c>
      <c r="AW204" s="10" t="s">
        <v>32</v>
      </c>
      <c r="AX204" s="10" t="s">
        <v>76</v>
      </c>
      <c r="AY204" s="178" t="s">
        <v>170</v>
      </c>
    </row>
    <row r="205" spans="2:65" s="10" customFormat="1" ht="22.5" customHeight="1">
      <c r="B205" s="171"/>
      <c r="C205" s="172"/>
      <c r="D205" s="172"/>
      <c r="E205" s="173" t="s">
        <v>5</v>
      </c>
      <c r="F205" s="271" t="s">
        <v>309</v>
      </c>
      <c r="G205" s="272"/>
      <c r="H205" s="272"/>
      <c r="I205" s="272"/>
      <c r="J205" s="172"/>
      <c r="K205" s="174">
        <v>-18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186</v>
      </c>
      <c r="AU205" s="178" t="s">
        <v>149</v>
      </c>
      <c r="AV205" s="10" t="s">
        <v>149</v>
      </c>
      <c r="AW205" s="10" t="s">
        <v>32</v>
      </c>
      <c r="AX205" s="10" t="s">
        <v>76</v>
      </c>
      <c r="AY205" s="178" t="s">
        <v>170</v>
      </c>
    </row>
    <row r="206" spans="2:65" s="11" customFormat="1" ht="22.5" customHeight="1">
      <c r="B206" s="179"/>
      <c r="C206" s="180"/>
      <c r="D206" s="180"/>
      <c r="E206" s="181" t="s">
        <v>5</v>
      </c>
      <c r="F206" s="273" t="s">
        <v>201</v>
      </c>
      <c r="G206" s="274"/>
      <c r="H206" s="274"/>
      <c r="I206" s="274"/>
      <c r="J206" s="180"/>
      <c r="K206" s="182">
        <v>96.805999999999997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186</v>
      </c>
      <c r="AU206" s="186" t="s">
        <v>149</v>
      </c>
      <c r="AV206" s="11" t="s">
        <v>175</v>
      </c>
      <c r="AW206" s="11" t="s">
        <v>32</v>
      </c>
      <c r="AX206" s="11" t="s">
        <v>84</v>
      </c>
      <c r="AY206" s="186" t="s">
        <v>170</v>
      </c>
    </row>
    <row r="207" spans="2:65" s="9" customFormat="1" ht="29.85" customHeight="1">
      <c r="B207" s="151"/>
      <c r="C207" s="152"/>
      <c r="D207" s="161" t="s">
        <v>116</v>
      </c>
      <c r="E207" s="161"/>
      <c r="F207" s="161"/>
      <c r="G207" s="161"/>
      <c r="H207" s="161"/>
      <c r="I207" s="161"/>
      <c r="J207" s="161"/>
      <c r="K207" s="161"/>
      <c r="L207" s="161"/>
      <c r="M207" s="161"/>
      <c r="N207" s="263">
        <f>BK207</f>
        <v>0</v>
      </c>
      <c r="O207" s="264"/>
      <c r="P207" s="264"/>
      <c r="Q207" s="264"/>
      <c r="R207" s="154"/>
      <c r="T207" s="155"/>
      <c r="U207" s="152"/>
      <c r="V207" s="152"/>
      <c r="W207" s="156">
        <f>SUM(W208:W235)</f>
        <v>0</v>
      </c>
      <c r="X207" s="152"/>
      <c r="Y207" s="156">
        <f>SUM(Y208:Y235)</f>
        <v>27.443994160000003</v>
      </c>
      <c r="Z207" s="152"/>
      <c r="AA207" s="157">
        <f>SUM(AA208:AA235)</f>
        <v>0</v>
      </c>
      <c r="AR207" s="158" t="s">
        <v>84</v>
      </c>
      <c r="AT207" s="159" t="s">
        <v>75</v>
      </c>
      <c r="AU207" s="159" t="s">
        <v>84</v>
      </c>
      <c r="AY207" s="158" t="s">
        <v>170</v>
      </c>
      <c r="BK207" s="160">
        <f>SUM(BK208:BK235)</f>
        <v>0</v>
      </c>
    </row>
    <row r="208" spans="2:65" s="1" customFormat="1" ht="22.5" customHeight="1">
      <c r="B208" s="133"/>
      <c r="C208" s="162" t="s">
        <v>310</v>
      </c>
      <c r="D208" s="162" t="s">
        <v>171</v>
      </c>
      <c r="E208" s="163" t="s">
        <v>311</v>
      </c>
      <c r="F208" s="268" t="s">
        <v>312</v>
      </c>
      <c r="G208" s="268"/>
      <c r="H208" s="268"/>
      <c r="I208" s="268"/>
      <c r="J208" s="164" t="s">
        <v>183</v>
      </c>
      <c r="K208" s="165">
        <v>3.7210000000000001</v>
      </c>
      <c r="L208" s="324">
        <v>0</v>
      </c>
      <c r="M208" s="324"/>
      <c r="N208" s="312">
        <f>ROUND(L208*K208,3)</f>
        <v>0</v>
      </c>
      <c r="O208" s="312"/>
      <c r="P208" s="312"/>
      <c r="Q208" s="312"/>
      <c r="R208" s="136"/>
      <c r="T208" s="167" t="s">
        <v>5</v>
      </c>
      <c r="U208" s="45" t="s">
        <v>43</v>
      </c>
      <c r="V208" s="37"/>
      <c r="W208" s="168">
        <f>V208*K208</f>
        <v>0</v>
      </c>
      <c r="X208" s="168">
        <v>2.2970199999999998</v>
      </c>
      <c r="Y208" s="168">
        <f>X208*K208</f>
        <v>8.54721142</v>
      </c>
      <c r="Z208" s="168">
        <v>0</v>
      </c>
      <c r="AA208" s="169">
        <f>Z208*K208</f>
        <v>0</v>
      </c>
      <c r="AR208" s="20" t="s">
        <v>175</v>
      </c>
      <c r="AT208" s="20" t="s">
        <v>171</v>
      </c>
      <c r="AU208" s="20" t="s">
        <v>149</v>
      </c>
      <c r="AY208" s="20" t="s">
        <v>170</v>
      </c>
      <c r="BE208" s="107">
        <f>IF(U208="základná",N208,0)</f>
        <v>0</v>
      </c>
      <c r="BF208" s="107">
        <f>IF(U208="znížená",N208,0)</f>
        <v>0</v>
      </c>
      <c r="BG208" s="107">
        <f>IF(U208="zákl. prenesená",N208,0)</f>
        <v>0</v>
      </c>
      <c r="BH208" s="107">
        <f>IF(U208="zníž. prenesená",N208,0)</f>
        <v>0</v>
      </c>
      <c r="BI208" s="107">
        <f>IF(U208="nulová",N208,0)</f>
        <v>0</v>
      </c>
      <c r="BJ208" s="20" t="s">
        <v>149</v>
      </c>
      <c r="BK208" s="170">
        <f>ROUND(L208*K208,3)</f>
        <v>0</v>
      </c>
      <c r="BL208" s="20" t="s">
        <v>175</v>
      </c>
      <c r="BM208" s="20" t="s">
        <v>313</v>
      </c>
    </row>
    <row r="209" spans="2:65" s="12" customFormat="1" ht="22.5" customHeight="1">
      <c r="B209" s="187"/>
      <c r="C209" s="188"/>
      <c r="D209" s="188"/>
      <c r="E209" s="189" t="s">
        <v>5</v>
      </c>
      <c r="F209" s="269" t="s">
        <v>314</v>
      </c>
      <c r="G209" s="270"/>
      <c r="H209" s="270"/>
      <c r="I209" s="270"/>
      <c r="J209" s="188"/>
      <c r="K209" s="190" t="s">
        <v>5</v>
      </c>
      <c r="L209" s="188"/>
      <c r="M209" s="188"/>
      <c r="N209" s="188"/>
      <c r="O209" s="188"/>
      <c r="P209" s="188"/>
      <c r="Q209" s="188"/>
      <c r="R209" s="191"/>
      <c r="T209" s="192"/>
      <c r="U209" s="188"/>
      <c r="V209" s="188"/>
      <c r="W209" s="188"/>
      <c r="X209" s="188"/>
      <c r="Y209" s="188"/>
      <c r="Z209" s="188"/>
      <c r="AA209" s="193"/>
      <c r="AT209" s="194" t="s">
        <v>186</v>
      </c>
      <c r="AU209" s="194" t="s">
        <v>149</v>
      </c>
      <c r="AV209" s="12" t="s">
        <v>84</v>
      </c>
      <c r="AW209" s="12" t="s">
        <v>32</v>
      </c>
      <c r="AX209" s="12" t="s">
        <v>76</v>
      </c>
      <c r="AY209" s="194" t="s">
        <v>170</v>
      </c>
    </row>
    <row r="210" spans="2:65" s="10" customFormat="1" ht="22.5" customHeight="1">
      <c r="B210" s="171"/>
      <c r="C210" s="172"/>
      <c r="D210" s="172"/>
      <c r="E210" s="173" t="s">
        <v>5</v>
      </c>
      <c r="F210" s="271" t="s">
        <v>315</v>
      </c>
      <c r="G210" s="272"/>
      <c r="H210" s="272"/>
      <c r="I210" s="272"/>
      <c r="J210" s="172"/>
      <c r="K210" s="174">
        <v>3.7210000000000001</v>
      </c>
      <c r="L210" s="172"/>
      <c r="M210" s="172"/>
      <c r="N210" s="172"/>
      <c r="O210" s="172"/>
      <c r="P210" s="172"/>
      <c r="Q210" s="172"/>
      <c r="R210" s="175"/>
      <c r="T210" s="176"/>
      <c r="U210" s="172"/>
      <c r="V210" s="172"/>
      <c r="W210" s="172"/>
      <c r="X210" s="172"/>
      <c r="Y210" s="172"/>
      <c r="Z210" s="172"/>
      <c r="AA210" s="177"/>
      <c r="AT210" s="178" t="s">
        <v>186</v>
      </c>
      <c r="AU210" s="178" t="s">
        <v>149</v>
      </c>
      <c r="AV210" s="10" t="s">
        <v>149</v>
      </c>
      <c r="AW210" s="10" t="s">
        <v>32</v>
      </c>
      <c r="AX210" s="10" t="s">
        <v>84</v>
      </c>
      <c r="AY210" s="178" t="s">
        <v>170</v>
      </c>
    </row>
    <row r="211" spans="2:65" s="1" customFormat="1" ht="22.5" customHeight="1">
      <c r="B211" s="133"/>
      <c r="C211" s="162" t="s">
        <v>316</v>
      </c>
      <c r="D211" s="162" t="s">
        <v>171</v>
      </c>
      <c r="E211" s="163" t="s">
        <v>317</v>
      </c>
      <c r="F211" s="268" t="s">
        <v>318</v>
      </c>
      <c r="G211" s="268"/>
      <c r="H211" s="268"/>
      <c r="I211" s="268"/>
      <c r="J211" s="164" t="s">
        <v>174</v>
      </c>
      <c r="K211" s="165">
        <v>35.494999999999997</v>
      </c>
      <c r="L211" s="324">
        <v>0</v>
      </c>
      <c r="M211" s="324"/>
      <c r="N211" s="312">
        <f>ROUND(L211*K211,3)</f>
        <v>0</v>
      </c>
      <c r="O211" s="312"/>
      <c r="P211" s="312"/>
      <c r="Q211" s="312"/>
      <c r="R211" s="136"/>
      <c r="T211" s="167" t="s">
        <v>5</v>
      </c>
      <c r="U211" s="45" t="s">
        <v>43</v>
      </c>
      <c r="V211" s="37"/>
      <c r="W211" s="168">
        <f>V211*K211</f>
        <v>0</v>
      </c>
      <c r="X211" s="168">
        <v>2.7999999999999998E-4</v>
      </c>
      <c r="Y211" s="168">
        <f>X211*K211</f>
        <v>9.9385999999999988E-3</v>
      </c>
      <c r="Z211" s="168">
        <v>0</v>
      </c>
      <c r="AA211" s="169">
        <f>Z211*K211</f>
        <v>0</v>
      </c>
      <c r="AR211" s="20" t="s">
        <v>175</v>
      </c>
      <c r="AT211" s="20" t="s">
        <v>171</v>
      </c>
      <c r="AU211" s="20" t="s">
        <v>149</v>
      </c>
      <c r="AY211" s="20" t="s">
        <v>170</v>
      </c>
      <c r="BE211" s="107">
        <f>IF(U211="základná",N211,0)</f>
        <v>0</v>
      </c>
      <c r="BF211" s="107">
        <f>IF(U211="znížená",N211,0)</f>
        <v>0</v>
      </c>
      <c r="BG211" s="107">
        <f>IF(U211="zákl. prenesená",N211,0)</f>
        <v>0</v>
      </c>
      <c r="BH211" s="107">
        <f>IF(U211="zníž. prenesená",N211,0)</f>
        <v>0</v>
      </c>
      <c r="BI211" s="107">
        <f>IF(U211="nulová",N211,0)</f>
        <v>0</v>
      </c>
      <c r="BJ211" s="20" t="s">
        <v>149</v>
      </c>
      <c r="BK211" s="170">
        <f>ROUND(L211*K211,3)</f>
        <v>0</v>
      </c>
      <c r="BL211" s="20" t="s">
        <v>175</v>
      </c>
      <c r="BM211" s="20" t="s">
        <v>319</v>
      </c>
    </row>
    <row r="212" spans="2:65" s="1" customFormat="1" ht="22.5" customHeight="1">
      <c r="B212" s="133"/>
      <c r="C212" s="162" t="s">
        <v>320</v>
      </c>
      <c r="D212" s="162" t="s">
        <v>171</v>
      </c>
      <c r="E212" s="163" t="s">
        <v>321</v>
      </c>
      <c r="F212" s="268" t="s">
        <v>322</v>
      </c>
      <c r="G212" s="268"/>
      <c r="H212" s="268"/>
      <c r="I212" s="268"/>
      <c r="J212" s="164" t="s">
        <v>174</v>
      </c>
      <c r="K212" s="165">
        <v>35.494999999999997</v>
      </c>
      <c r="L212" s="324">
        <v>0</v>
      </c>
      <c r="M212" s="324"/>
      <c r="N212" s="312">
        <f>ROUND(L212*K212,3)</f>
        <v>0</v>
      </c>
      <c r="O212" s="312"/>
      <c r="P212" s="312"/>
      <c r="Q212" s="312"/>
      <c r="R212" s="136"/>
      <c r="T212" s="167" t="s">
        <v>5</v>
      </c>
      <c r="U212" s="45" t="s">
        <v>43</v>
      </c>
      <c r="V212" s="37"/>
      <c r="W212" s="168">
        <f>V212*K212</f>
        <v>0</v>
      </c>
      <c r="X212" s="168">
        <v>0</v>
      </c>
      <c r="Y212" s="168">
        <f>X212*K212</f>
        <v>0</v>
      </c>
      <c r="Z212" s="168">
        <v>0</v>
      </c>
      <c r="AA212" s="169">
        <f>Z212*K212</f>
        <v>0</v>
      </c>
      <c r="AR212" s="20" t="s">
        <v>175</v>
      </c>
      <c r="AT212" s="20" t="s">
        <v>171</v>
      </c>
      <c r="AU212" s="20" t="s">
        <v>149</v>
      </c>
      <c r="AY212" s="20" t="s">
        <v>170</v>
      </c>
      <c r="BE212" s="107">
        <f>IF(U212="základná",N212,0)</f>
        <v>0</v>
      </c>
      <c r="BF212" s="107">
        <f>IF(U212="znížená",N212,0)</f>
        <v>0</v>
      </c>
      <c r="BG212" s="107">
        <f>IF(U212="zákl. prenesená",N212,0)</f>
        <v>0</v>
      </c>
      <c r="BH212" s="107">
        <f>IF(U212="zníž. prenesená",N212,0)</f>
        <v>0</v>
      </c>
      <c r="BI212" s="107">
        <f>IF(U212="nulová",N212,0)</f>
        <v>0</v>
      </c>
      <c r="BJ212" s="20" t="s">
        <v>149</v>
      </c>
      <c r="BK212" s="170">
        <f>ROUND(L212*K212,3)</f>
        <v>0</v>
      </c>
      <c r="BL212" s="20" t="s">
        <v>175</v>
      </c>
      <c r="BM212" s="20" t="s">
        <v>323</v>
      </c>
    </row>
    <row r="213" spans="2:65" s="1" customFormat="1" ht="31.5" customHeight="1">
      <c r="B213" s="133"/>
      <c r="C213" s="162" t="s">
        <v>324</v>
      </c>
      <c r="D213" s="162" t="s">
        <v>171</v>
      </c>
      <c r="E213" s="163" t="s">
        <v>325</v>
      </c>
      <c r="F213" s="268" t="s">
        <v>326</v>
      </c>
      <c r="G213" s="268"/>
      <c r="H213" s="268"/>
      <c r="I213" s="268"/>
      <c r="J213" s="164" t="s">
        <v>174</v>
      </c>
      <c r="K213" s="165">
        <v>5.7249999999999996</v>
      </c>
      <c r="L213" s="324">
        <v>0</v>
      </c>
      <c r="M213" s="324"/>
      <c r="N213" s="312">
        <f>ROUND(L213*K213,3)</f>
        <v>0</v>
      </c>
      <c r="O213" s="312"/>
      <c r="P213" s="312"/>
      <c r="Q213" s="312"/>
      <c r="R213" s="136"/>
      <c r="T213" s="167" t="s">
        <v>5</v>
      </c>
      <c r="U213" s="45" t="s">
        <v>43</v>
      </c>
      <c r="V213" s="37"/>
      <c r="W213" s="168">
        <f>V213*K213</f>
        <v>0</v>
      </c>
      <c r="X213" s="168">
        <v>6.3299999999999997E-3</v>
      </c>
      <c r="Y213" s="168">
        <f>X213*K213</f>
        <v>3.6239249999999994E-2</v>
      </c>
      <c r="Z213" s="168">
        <v>0</v>
      </c>
      <c r="AA213" s="169">
        <f>Z213*K213</f>
        <v>0</v>
      </c>
      <c r="AR213" s="20" t="s">
        <v>175</v>
      </c>
      <c r="AT213" s="20" t="s">
        <v>171</v>
      </c>
      <c r="AU213" s="20" t="s">
        <v>149</v>
      </c>
      <c r="AY213" s="20" t="s">
        <v>170</v>
      </c>
      <c r="BE213" s="107">
        <f>IF(U213="základná",N213,0)</f>
        <v>0</v>
      </c>
      <c r="BF213" s="107">
        <f>IF(U213="znížená",N213,0)</f>
        <v>0</v>
      </c>
      <c r="BG213" s="107">
        <f>IF(U213="zákl. prenesená",N213,0)</f>
        <v>0</v>
      </c>
      <c r="BH213" s="107">
        <f>IF(U213="zníž. prenesená",N213,0)</f>
        <v>0</v>
      </c>
      <c r="BI213" s="107">
        <f>IF(U213="nulová",N213,0)</f>
        <v>0</v>
      </c>
      <c r="BJ213" s="20" t="s">
        <v>149</v>
      </c>
      <c r="BK213" s="170">
        <f>ROUND(L213*K213,3)</f>
        <v>0</v>
      </c>
      <c r="BL213" s="20" t="s">
        <v>175</v>
      </c>
      <c r="BM213" s="20" t="s">
        <v>327</v>
      </c>
    </row>
    <row r="214" spans="2:65" s="1" customFormat="1" ht="31.5" customHeight="1">
      <c r="B214" s="133"/>
      <c r="C214" s="162" t="s">
        <v>328</v>
      </c>
      <c r="D214" s="162" t="s">
        <v>171</v>
      </c>
      <c r="E214" s="163" t="s">
        <v>329</v>
      </c>
      <c r="F214" s="268" t="s">
        <v>330</v>
      </c>
      <c r="G214" s="268"/>
      <c r="H214" s="268"/>
      <c r="I214" s="268"/>
      <c r="J214" s="164" t="s">
        <v>174</v>
      </c>
      <c r="K214" s="165">
        <v>5.7249999999999996</v>
      </c>
      <c r="L214" s="324">
        <v>0</v>
      </c>
      <c r="M214" s="324"/>
      <c r="N214" s="312">
        <f>ROUND(L214*K214,3)</f>
        <v>0</v>
      </c>
      <c r="O214" s="312"/>
      <c r="P214" s="312"/>
      <c r="Q214" s="312"/>
      <c r="R214" s="136"/>
      <c r="T214" s="167" t="s">
        <v>5</v>
      </c>
      <c r="U214" s="45" t="s">
        <v>43</v>
      </c>
      <c r="V214" s="37"/>
      <c r="W214" s="168">
        <f>V214*K214</f>
        <v>0</v>
      </c>
      <c r="X214" s="168">
        <v>0</v>
      </c>
      <c r="Y214" s="168">
        <f>X214*K214</f>
        <v>0</v>
      </c>
      <c r="Z214" s="168">
        <v>0</v>
      </c>
      <c r="AA214" s="169">
        <f>Z214*K214</f>
        <v>0</v>
      </c>
      <c r="AR214" s="20" t="s">
        <v>175</v>
      </c>
      <c r="AT214" s="20" t="s">
        <v>171</v>
      </c>
      <c r="AU214" s="20" t="s">
        <v>149</v>
      </c>
      <c r="AY214" s="20" t="s">
        <v>170</v>
      </c>
      <c r="BE214" s="107">
        <f>IF(U214="základná",N214,0)</f>
        <v>0</v>
      </c>
      <c r="BF214" s="107">
        <f>IF(U214="znížená",N214,0)</f>
        <v>0</v>
      </c>
      <c r="BG214" s="107">
        <f>IF(U214="zákl. prenesená",N214,0)</f>
        <v>0</v>
      </c>
      <c r="BH214" s="107">
        <f>IF(U214="zníž. prenesená",N214,0)</f>
        <v>0</v>
      </c>
      <c r="BI214" s="107">
        <f>IF(U214="nulová",N214,0)</f>
        <v>0</v>
      </c>
      <c r="BJ214" s="20" t="s">
        <v>149</v>
      </c>
      <c r="BK214" s="170">
        <f>ROUND(L214*K214,3)</f>
        <v>0</v>
      </c>
      <c r="BL214" s="20" t="s">
        <v>175</v>
      </c>
      <c r="BM214" s="20" t="s">
        <v>331</v>
      </c>
    </row>
    <row r="215" spans="2:65" s="1" customFormat="1" ht="31.5" customHeight="1">
      <c r="B215" s="133"/>
      <c r="C215" s="162" t="s">
        <v>332</v>
      </c>
      <c r="D215" s="162" t="s">
        <v>171</v>
      </c>
      <c r="E215" s="163" t="s">
        <v>333</v>
      </c>
      <c r="F215" s="268" t="s">
        <v>334</v>
      </c>
      <c r="G215" s="268"/>
      <c r="H215" s="268"/>
      <c r="I215" s="268"/>
      <c r="J215" s="164" t="s">
        <v>219</v>
      </c>
      <c r="K215" s="165">
        <v>0.40899999999999997</v>
      </c>
      <c r="L215" s="324">
        <v>0</v>
      </c>
      <c r="M215" s="324"/>
      <c r="N215" s="312">
        <f>ROUND(L215*K215,3)</f>
        <v>0</v>
      </c>
      <c r="O215" s="312"/>
      <c r="P215" s="312"/>
      <c r="Q215" s="312"/>
      <c r="R215" s="136"/>
      <c r="T215" s="167" t="s">
        <v>5</v>
      </c>
      <c r="U215" s="45" t="s">
        <v>43</v>
      </c>
      <c r="V215" s="37"/>
      <c r="W215" s="168">
        <f>V215*K215</f>
        <v>0</v>
      </c>
      <c r="X215" s="168">
        <v>1.0162899999999999</v>
      </c>
      <c r="Y215" s="168">
        <f>X215*K215</f>
        <v>0.41566260999999993</v>
      </c>
      <c r="Z215" s="168">
        <v>0</v>
      </c>
      <c r="AA215" s="169">
        <f>Z215*K215</f>
        <v>0</v>
      </c>
      <c r="AR215" s="20" t="s">
        <v>175</v>
      </c>
      <c r="AT215" s="20" t="s">
        <v>171</v>
      </c>
      <c r="AU215" s="20" t="s">
        <v>149</v>
      </c>
      <c r="AY215" s="20" t="s">
        <v>170</v>
      </c>
      <c r="BE215" s="107">
        <f>IF(U215="základná",N215,0)</f>
        <v>0</v>
      </c>
      <c r="BF215" s="107">
        <f>IF(U215="znížená",N215,0)</f>
        <v>0</v>
      </c>
      <c r="BG215" s="107">
        <f>IF(U215="zákl. prenesená",N215,0)</f>
        <v>0</v>
      </c>
      <c r="BH215" s="107">
        <f>IF(U215="zníž. prenesená",N215,0)</f>
        <v>0</v>
      </c>
      <c r="BI215" s="107">
        <f>IF(U215="nulová",N215,0)</f>
        <v>0</v>
      </c>
      <c r="BJ215" s="20" t="s">
        <v>149</v>
      </c>
      <c r="BK215" s="170">
        <f>ROUND(L215*K215,3)</f>
        <v>0</v>
      </c>
      <c r="BL215" s="20" t="s">
        <v>175</v>
      </c>
      <c r="BM215" s="20" t="s">
        <v>335</v>
      </c>
    </row>
    <row r="216" spans="2:65" s="12" customFormat="1" ht="22.5" customHeight="1">
      <c r="B216" s="187"/>
      <c r="C216" s="188"/>
      <c r="D216" s="188"/>
      <c r="E216" s="189" t="s">
        <v>5</v>
      </c>
      <c r="F216" s="269" t="s">
        <v>336</v>
      </c>
      <c r="G216" s="270"/>
      <c r="H216" s="270"/>
      <c r="I216" s="270"/>
      <c r="J216" s="188"/>
      <c r="K216" s="190" t="s">
        <v>5</v>
      </c>
      <c r="L216" s="188"/>
      <c r="M216" s="188"/>
      <c r="N216" s="188"/>
      <c r="O216" s="188"/>
      <c r="P216" s="188"/>
      <c r="Q216" s="188"/>
      <c r="R216" s="191"/>
      <c r="T216" s="192"/>
      <c r="U216" s="188"/>
      <c r="V216" s="188"/>
      <c r="W216" s="188"/>
      <c r="X216" s="188"/>
      <c r="Y216" s="188"/>
      <c r="Z216" s="188"/>
      <c r="AA216" s="193"/>
      <c r="AT216" s="194" t="s">
        <v>186</v>
      </c>
      <c r="AU216" s="194" t="s">
        <v>149</v>
      </c>
      <c r="AV216" s="12" t="s">
        <v>84</v>
      </c>
      <c r="AW216" s="12" t="s">
        <v>32</v>
      </c>
      <c r="AX216" s="12" t="s">
        <v>76</v>
      </c>
      <c r="AY216" s="194" t="s">
        <v>170</v>
      </c>
    </row>
    <row r="217" spans="2:65" s="10" customFormat="1" ht="22.5" customHeight="1">
      <c r="B217" s="171"/>
      <c r="C217" s="172"/>
      <c r="D217" s="172"/>
      <c r="E217" s="173" t="s">
        <v>5</v>
      </c>
      <c r="F217" s="271" t="s">
        <v>337</v>
      </c>
      <c r="G217" s="272"/>
      <c r="H217" s="272"/>
      <c r="I217" s="272"/>
      <c r="J217" s="172"/>
      <c r="K217" s="174">
        <v>0.40899999999999997</v>
      </c>
      <c r="L217" s="172"/>
      <c r="M217" s="172"/>
      <c r="N217" s="172"/>
      <c r="O217" s="172"/>
      <c r="P217" s="172"/>
      <c r="Q217" s="172"/>
      <c r="R217" s="175"/>
      <c r="T217" s="176"/>
      <c r="U217" s="172"/>
      <c r="V217" s="172"/>
      <c r="W217" s="172"/>
      <c r="X217" s="172"/>
      <c r="Y217" s="172"/>
      <c r="Z217" s="172"/>
      <c r="AA217" s="177"/>
      <c r="AT217" s="178" t="s">
        <v>186</v>
      </c>
      <c r="AU217" s="178" t="s">
        <v>149</v>
      </c>
      <c r="AV217" s="10" t="s">
        <v>149</v>
      </c>
      <c r="AW217" s="10" t="s">
        <v>32</v>
      </c>
      <c r="AX217" s="10" t="s">
        <v>84</v>
      </c>
      <c r="AY217" s="178" t="s">
        <v>170</v>
      </c>
    </row>
    <row r="218" spans="2:65" s="1" customFormat="1" ht="31.5" customHeight="1">
      <c r="B218" s="133"/>
      <c r="C218" s="162" t="s">
        <v>338</v>
      </c>
      <c r="D218" s="162" t="s">
        <v>171</v>
      </c>
      <c r="E218" s="163" t="s">
        <v>339</v>
      </c>
      <c r="F218" s="268" t="s">
        <v>340</v>
      </c>
      <c r="G218" s="268"/>
      <c r="H218" s="268"/>
      <c r="I218" s="268"/>
      <c r="J218" s="164" t="s">
        <v>183</v>
      </c>
      <c r="K218" s="165">
        <v>7.6779999999999999</v>
      </c>
      <c r="L218" s="324">
        <v>0</v>
      </c>
      <c r="M218" s="324"/>
      <c r="N218" s="312">
        <f>ROUND(L218*K218,3)</f>
        <v>0</v>
      </c>
      <c r="O218" s="312"/>
      <c r="P218" s="312"/>
      <c r="Q218" s="312"/>
      <c r="R218" s="136"/>
      <c r="T218" s="167" t="s">
        <v>5</v>
      </c>
      <c r="U218" s="45" t="s">
        <v>43</v>
      </c>
      <c r="V218" s="37"/>
      <c r="W218" s="168">
        <f>V218*K218</f>
        <v>0</v>
      </c>
      <c r="X218" s="168">
        <v>2.29698</v>
      </c>
      <c r="Y218" s="168">
        <f>X218*K218</f>
        <v>17.636212440000001</v>
      </c>
      <c r="Z218" s="168">
        <v>0</v>
      </c>
      <c r="AA218" s="169">
        <f>Z218*K218</f>
        <v>0</v>
      </c>
      <c r="AR218" s="20" t="s">
        <v>175</v>
      </c>
      <c r="AT218" s="20" t="s">
        <v>171</v>
      </c>
      <c r="AU218" s="20" t="s">
        <v>149</v>
      </c>
      <c r="AY218" s="20" t="s">
        <v>170</v>
      </c>
      <c r="BE218" s="107">
        <f>IF(U218="základná",N218,0)</f>
        <v>0</v>
      </c>
      <c r="BF218" s="107">
        <f>IF(U218="znížená",N218,0)</f>
        <v>0</v>
      </c>
      <c r="BG218" s="107">
        <f>IF(U218="zákl. prenesená",N218,0)</f>
        <v>0</v>
      </c>
      <c r="BH218" s="107">
        <f>IF(U218="zníž. prenesená",N218,0)</f>
        <v>0</v>
      </c>
      <c r="BI218" s="107">
        <f>IF(U218="nulová",N218,0)</f>
        <v>0</v>
      </c>
      <c r="BJ218" s="20" t="s">
        <v>149</v>
      </c>
      <c r="BK218" s="170">
        <f>ROUND(L218*K218,3)</f>
        <v>0</v>
      </c>
      <c r="BL218" s="20" t="s">
        <v>175</v>
      </c>
      <c r="BM218" s="20" t="s">
        <v>341</v>
      </c>
    </row>
    <row r="219" spans="2:65" s="12" customFormat="1" ht="22.5" customHeight="1">
      <c r="B219" s="187"/>
      <c r="C219" s="188"/>
      <c r="D219" s="188"/>
      <c r="E219" s="189" t="s">
        <v>5</v>
      </c>
      <c r="F219" s="269" t="s">
        <v>314</v>
      </c>
      <c r="G219" s="270"/>
      <c r="H219" s="270"/>
      <c r="I219" s="270"/>
      <c r="J219" s="188"/>
      <c r="K219" s="190" t="s">
        <v>5</v>
      </c>
      <c r="L219" s="188"/>
      <c r="M219" s="188"/>
      <c r="N219" s="188"/>
      <c r="O219" s="188"/>
      <c r="P219" s="188"/>
      <c r="Q219" s="188"/>
      <c r="R219" s="191"/>
      <c r="T219" s="192"/>
      <c r="U219" s="188"/>
      <c r="V219" s="188"/>
      <c r="W219" s="188"/>
      <c r="X219" s="188"/>
      <c r="Y219" s="188"/>
      <c r="Z219" s="188"/>
      <c r="AA219" s="193"/>
      <c r="AT219" s="194" t="s">
        <v>186</v>
      </c>
      <c r="AU219" s="194" t="s">
        <v>149</v>
      </c>
      <c r="AV219" s="12" t="s">
        <v>84</v>
      </c>
      <c r="AW219" s="12" t="s">
        <v>32</v>
      </c>
      <c r="AX219" s="12" t="s">
        <v>76</v>
      </c>
      <c r="AY219" s="194" t="s">
        <v>170</v>
      </c>
    </row>
    <row r="220" spans="2:65" s="10" customFormat="1" ht="22.5" customHeight="1">
      <c r="B220" s="171"/>
      <c r="C220" s="172"/>
      <c r="D220" s="172"/>
      <c r="E220" s="173" t="s">
        <v>5</v>
      </c>
      <c r="F220" s="271" t="s">
        <v>342</v>
      </c>
      <c r="G220" s="272"/>
      <c r="H220" s="272"/>
      <c r="I220" s="272"/>
      <c r="J220" s="172"/>
      <c r="K220" s="174">
        <v>7.6779999999999999</v>
      </c>
      <c r="L220" s="172"/>
      <c r="M220" s="172"/>
      <c r="N220" s="172"/>
      <c r="O220" s="172"/>
      <c r="P220" s="172"/>
      <c r="Q220" s="172"/>
      <c r="R220" s="175"/>
      <c r="T220" s="176"/>
      <c r="U220" s="172"/>
      <c r="V220" s="172"/>
      <c r="W220" s="172"/>
      <c r="X220" s="172"/>
      <c r="Y220" s="172"/>
      <c r="Z220" s="172"/>
      <c r="AA220" s="177"/>
      <c r="AT220" s="178" t="s">
        <v>186</v>
      </c>
      <c r="AU220" s="178" t="s">
        <v>149</v>
      </c>
      <c r="AV220" s="10" t="s">
        <v>149</v>
      </c>
      <c r="AW220" s="10" t="s">
        <v>32</v>
      </c>
      <c r="AX220" s="10" t="s">
        <v>84</v>
      </c>
      <c r="AY220" s="178" t="s">
        <v>170</v>
      </c>
    </row>
    <row r="221" spans="2:65" s="1" customFormat="1" ht="31.5" customHeight="1">
      <c r="B221" s="133"/>
      <c r="C221" s="162" t="s">
        <v>343</v>
      </c>
      <c r="D221" s="162" t="s">
        <v>171</v>
      </c>
      <c r="E221" s="163" t="s">
        <v>344</v>
      </c>
      <c r="F221" s="268" t="s">
        <v>345</v>
      </c>
      <c r="G221" s="268"/>
      <c r="H221" s="268"/>
      <c r="I221" s="268"/>
      <c r="J221" s="164" t="s">
        <v>174</v>
      </c>
      <c r="K221" s="165">
        <v>51.183999999999997</v>
      </c>
      <c r="L221" s="324">
        <v>0</v>
      </c>
      <c r="M221" s="324"/>
      <c r="N221" s="312">
        <f>ROUND(L221*K221,3)</f>
        <v>0</v>
      </c>
      <c r="O221" s="312"/>
      <c r="P221" s="312"/>
      <c r="Q221" s="312"/>
      <c r="R221" s="136"/>
      <c r="T221" s="167" t="s">
        <v>5</v>
      </c>
      <c r="U221" s="45" t="s">
        <v>43</v>
      </c>
      <c r="V221" s="37"/>
      <c r="W221" s="168">
        <f>V221*K221</f>
        <v>0</v>
      </c>
      <c r="X221" s="168">
        <v>3.4099999999999998E-3</v>
      </c>
      <c r="Y221" s="168">
        <f>X221*K221</f>
        <v>0.17453743999999999</v>
      </c>
      <c r="Z221" s="168">
        <v>0</v>
      </c>
      <c r="AA221" s="169">
        <f>Z221*K221</f>
        <v>0</v>
      </c>
      <c r="AR221" s="20" t="s">
        <v>175</v>
      </c>
      <c r="AT221" s="20" t="s">
        <v>171</v>
      </c>
      <c r="AU221" s="20" t="s">
        <v>149</v>
      </c>
      <c r="AY221" s="20" t="s">
        <v>170</v>
      </c>
      <c r="BE221" s="107">
        <f>IF(U221="základná",N221,0)</f>
        <v>0</v>
      </c>
      <c r="BF221" s="107">
        <f>IF(U221="znížená",N221,0)</f>
        <v>0</v>
      </c>
      <c r="BG221" s="107">
        <f>IF(U221="zákl. prenesená",N221,0)</f>
        <v>0</v>
      </c>
      <c r="BH221" s="107">
        <f>IF(U221="zníž. prenesená",N221,0)</f>
        <v>0</v>
      </c>
      <c r="BI221" s="107">
        <f>IF(U221="nulová",N221,0)</f>
        <v>0</v>
      </c>
      <c r="BJ221" s="20" t="s">
        <v>149</v>
      </c>
      <c r="BK221" s="170">
        <f>ROUND(L221*K221,3)</f>
        <v>0</v>
      </c>
      <c r="BL221" s="20" t="s">
        <v>175</v>
      </c>
      <c r="BM221" s="20" t="s">
        <v>346</v>
      </c>
    </row>
    <row r="222" spans="2:65" s="10" customFormat="1" ht="22.5" customHeight="1">
      <c r="B222" s="171"/>
      <c r="C222" s="172"/>
      <c r="D222" s="172"/>
      <c r="E222" s="173" t="s">
        <v>5</v>
      </c>
      <c r="F222" s="275" t="s">
        <v>347</v>
      </c>
      <c r="G222" s="276"/>
      <c r="H222" s="276"/>
      <c r="I222" s="276"/>
      <c r="J222" s="172"/>
      <c r="K222" s="174">
        <v>51.183999999999997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186</v>
      </c>
      <c r="AU222" s="178" t="s">
        <v>149</v>
      </c>
      <c r="AV222" s="10" t="s">
        <v>149</v>
      </c>
      <c r="AW222" s="10" t="s">
        <v>32</v>
      </c>
      <c r="AX222" s="10" t="s">
        <v>84</v>
      </c>
      <c r="AY222" s="178" t="s">
        <v>170</v>
      </c>
    </row>
    <row r="223" spans="2:65" s="1" customFormat="1" ht="31.5" customHeight="1">
      <c r="B223" s="133"/>
      <c r="C223" s="162" t="s">
        <v>348</v>
      </c>
      <c r="D223" s="162" t="s">
        <v>171</v>
      </c>
      <c r="E223" s="163" t="s">
        <v>349</v>
      </c>
      <c r="F223" s="268" t="s">
        <v>350</v>
      </c>
      <c r="G223" s="268"/>
      <c r="H223" s="268"/>
      <c r="I223" s="268"/>
      <c r="J223" s="164" t="s">
        <v>174</v>
      </c>
      <c r="K223" s="165">
        <v>51.183999999999997</v>
      </c>
      <c r="L223" s="324">
        <v>0</v>
      </c>
      <c r="M223" s="324"/>
      <c r="N223" s="312">
        <f>ROUND(L223*K223,3)</f>
        <v>0</v>
      </c>
      <c r="O223" s="312"/>
      <c r="P223" s="312"/>
      <c r="Q223" s="312"/>
      <c r="R223" s="136"/>
      <c r="T223" s="167" t="s">
        <v>5</v>
      </c>
      <c r="U223" s="45" t="s">
        <v>43</v>
      </c>
      <c r="V223" s="37"/>
      <c r="W223" s="168">
        <f>V223*K223</f>
        <v>0</v>
      </c>
      <c r="X223" s="168">
        <v>0</v>
      </c>
      <c r="Y223" s="168">
        <f>X223*K223</f>
        <v>0</v>
      </c>
      <c r="Z223" s="168">
        <v>0</v>
      </c>
      <c r="AA223" s="169">
        <f>Z223*K223</f>
        <v>0</v>
      </c>
      <c r="AR223" s="20" t="s">
        <v>175</v>
      </c>
      <c r="AT223" s="20" t="s">
        <v>171</v>
      </c>
      <c r="AU223" s="20" t="s">
        <v>149</v>
      </c>
      <c r="AY223" s="20" t="s">
        <v>170</v>
      </c>
      <c r="BE223" s="107">
        <f>IF(U223="základná",N223,0)</f>
        <v>0</v>
      </c>
      <c r="BF223" s="107">
        <f>IF(U223="znížená",N223,0)</f>
        <v>0</v>
      </c>
      <c r="BG223" s="107">
        <f>IF(U223="zákl. prenesená",N223,0)</f>
        <v>0</v>
      </c>
      <c r="BH223" s="107">
        <f>IF(U223="zníž. prenesená",N223,0)</f>
        <v>0</v>
      </c>
      <c r="BI223" s="107">
        <f>IF(U223="nulová",N223,0)</f>
        <v>0</v>
      </c>
      <c r="BJ223" s="20" t="s">
        <v>149</v>
      </c>
      <c r="BK223" s="170">
        <f>ROUND(L223*K223,3)</f>
        <v>0</v>
      </c>
      <c r="BL223" s="20" t="s">
        <v>175</v>
      </c>
      <c r="BM223" s="20" t="s">
        <v>351</v>
      </c>
    </row>
    <row r="224" spans="2:65" s="1" customFormat="1" ht="31.5" customHeight="1">
      <c r="B224" s="133"/>
      <c r="C224" s="162" t="s">
        <v>352</v>
      </c>
      <c r="D224" s="162" t="s">
        <v>171</v>
      </c>
      <c r="E224" s="163" t="s">
        <v>353</v>
      </c>
      <c r="F224" s="268" t="s">
        <v>354</v>
      </c>
      <c r="G224" s="268"/>
      <c r="H224" s="268"/>
      <c r="I224" s="268"/>
      <c r="J224" s="164" t="s">
        <v>219</v>
      </c>
      <c r="K224" s="165">
        <v>0.61399999999999999</v>
      </c>
      <c r="L224" s="324">
        <v>0</v>
      </c>
      <c r="M224" s="324"/>
      <c r="N224" s="312">
        <f>ROUND(L224*K224,3)</f>
        <v>0</v>
      </c>
      <c r="O224" s="312"/>
      <c r="P224" s="312"/>
      <c r="Q224" s="312"/>
      <c r="R224" s="136"/>
      <c r="T224" s="167" t="s">
        <v>5</v>
      </c>
      <c r="U224" s="45" t="s">
        <v>43</v>
      </c>
      <c r="V224" s="37"/>
      <c r="W224" s="168">
        <f>V224*K224</f>
        <v>0</v>
      </c>
      <c r="X224" s="168">
        <v>1.0165999999999999</v>
      </c>
      <c r="Y224" s="168">
        <f>X224*K224</f>
        <v>0.62419239999999998</v>
      </c>
      <c r="Z224" s="168">
        <v>0</v>
      </c>
      <c r="AA224" s="169">
        <f>Z224*K224</f>
        <v>0</v>
      </c>
      <c r="AR224" s="20" t="s">
        <v>175</v>
      </c>
      <c r="AT224" s="20" t="s">
        <v>171</v>
      </c>
      <c r="AU224" s="20" t="s">
        <v>149</v>
      </c>
      <c r="AY224" s="20" t="s">
        <v>170</v>
      </c>
      <c r="BE224" s="107">
        <f>IF(U224="základná",N224,0)</f>
        <v>0</v>
      </c>
      <c r="BF224" s="107">
        <f>IF(U224="znížená",N224,0)</f>
        <v>0</v>
      </c>
      <c r="BG224" s="107">
        <f>IF(U224="zákl. prenesená",N224,0)</f>
        <v>0</v>
      </c>
      <c r="BH224" s="107">
        <f>IF(U224="zníž. prenesená",N224,0)</f>
        <v>0</v>
      </c>
      <c r="BI224" s="107">
        <f>IF(U224="nulová",N224,0)</f>
        <v>0</v>
      </c>
      <c r="BJ224" s="20" t="s">
        <v>149</v>
      </c>
      <c r="BK224" s="170">
        <f>ROUND(L224*K224,3)</f>
        <v>0</v>
      </c>
      <c r="BL224" s="20" t="s">
        <v>175</v>
      </c>
      <c r="BM224" s="20" t="s">
        <v>355</v>
      </c>
    </row>
    <row r="225" spans="2:65" s="10" customFormat="1" ht="22.5" customHeight="1">
      <c r="B225" s="171"/>
      <c r="C225" s="172"/>
      <c r="D225" s="172"/>
      <c r="E225" s="173" t="s">
        <v>5</v>
      </c>
      <c r="F225" s="275" t="s">
        <v>5</v>
      </c>
      <c r="G225" s="276"/>
      <c r="H225" s="276"/>
      <c r="I225" s="276"/>
      <c r="J225" s="172"/>
      <c r="K225" s="174">
        <v>0</v>
      </c>
      <c r="L225" s="172"/>
      <c r="M225" s="172"/>
      <c r="N225" s="172"/>
      <c r="O225" s="172"/>
      <c r="P225" s="172"/>
      <c r="Q225" s="172"/>
      <c r="R225" s="175"/>
      <c r="T225" s="176"/>
      <c r="U225" s="172"/>
      <c r="V225" s="172"/>
      <c r="W225" s="172"/>
      <c r="X225" s="172"/>
      <c r="Y225" s="172"/>
      <c r="Z225" s="172"/>
      <c r="AA225" s="177"/>
      <c r="AT225" s="178" t="s">
        <v>186</v>
      </c>
      <c r="AU225" s="178" t="s">
        <v>149</v>
      </c>
      <c r="AV225" s="10" t="s">
        <v>149</v>
      </c>
      <c r="AW225" s="10" t="s">
        <v>32</v>
      </c>
      <c r="AX225" s="10" t="s">
        <v>76</v>
      </c>
      <c r="AY225" s="178" t="s">
        <v>170</v>
      </c>
    </row>
    <row r="226" spans="2:65" s="10" customFormat="1" ht="22.5" customHeight="1">
      <c r="B226" s="171"/>
      <c r="C226" s="172"/>
      <c r="D226" s="172"/>
      <c r="E226" s="173" t="s">
        <v>5</v>
      </c>
      <c r="F226" s="271" t="s">
        <v>5</v>
      </c>
      <c r="G226" s="272"/>
      <c r="H226" s="272"/>
      <c r="I226" s="272"/>
      <c r="J226" s="172"/>
      <c r="K226" s="174">
        <v>0</v>
      </c>
      <c r="L226" s="172"/>
      <c r="M226" s="172"/>
      <c r="N226" s="172"/>
      <c r="O226" s="172"/>
      <c r="P226" s="172"/>
      <c r="Q226" s="172"/>
      <c r="R226" s="175"/>
      <c r="T226" s="176"/>
      <c r="U226" s="172"/>
      <c r="V226" s="172"/>
      <c r="W226" s="172"/>
      <c r="X226" s="172"/>
      <c r="Y226" s="172"/>
      <c r="Z226" s="172"/>
      <c r="AA226" s="177"/>
      <c r="AT226" s="178" t="s">
        <v>186</v>
      </c>
      <c r="AU226" s="178" t="s">
        <v>149</v>
      </c>
      <c r="AV226" s="10" t="s">
        <v>149</v>
      </c>
      <c r="AW226" s="10" t="s">
        <v>32</v>
      </c>
      <c r="AX226" s="10" t="s">
        <v>76</v>
      </c>
      <c r="AY226" s="178" t="s">
        <v>170</v>
      </c>
    </row>
    <row r="227" spans="2:65" s="10" customFormat="1" ht="22.5" customHeight="1">
      <c r="B227" s="171"/>
      <c r="C227" s="172"/>
      <c r="D227" s="172"/>
      <c r="E227" s="173" t="s">
        <v>5</v>
      </c>
      <c r="F227" s="271" t="s">
        <v>5</v>
      </c>
      <c r="G227" s="272"/>
      <c r="H227" s="272"/>
      <c r="I227" s="272"/>
      <c r="J227" s="172"/>
      <c r="K227" s="174">
        <v>0</v>
      </c>
      <c r="L227" s="172"/>
      <c r="M227" s="172"/>
      <c r="N227" s="172"/>
      <c r="O227" s="172"/>
      <c r="P227" s="172"/>
      <c r="Q227" s="172"/>
      <c r="R227" s="175"/>
      <c r="T227" s="176"/>
      <c r="U227" s="172"/>
      <c r="V227" s="172"/>
      <c r="W227" s="172"/>
      <c r="X227" s="172"/>
      <c r="Y227" s="172"/>
      <c r="Z227" s="172"/>
      <c r="AA227" s="177"/>
      <c r="AT227" s="178" t="s">
        <v>186</v>
      </c>
      <c r="AU227" s="178" t="s">
        <v>149</v>
      </c>
      <c r="AV227" s="10" t="s">
        <v>149</v>
      </c>
      <c r="AW227" s="10" t="s">
        <v>32</v>
      </c>
      <c r="AX227" s="10" t="s">
        <v>76</v>
      </c>
      <c r="AY227" s="178" t="s">
        <v>170</v>
      </c>
    </row>
    <row r="228" spans="2:65" s="10" customFormat="1" ht="22.5" customHeight="1">
      <c r="B228" s="171"/>
      <c r="C228" s="172"/>
      <c r="D228" s="172"/>
      <c r="E228" s="173" t="s">
        <v>5</v>
      </c>
      <c r="F228" s="271" t="s">
        <v>5</v>
      </c>
      <c r="G228" s="272"/>
      <c r="H228" s="272"/>
      <c r="I228" s="272"/>
      <c r="J228" s="172"/>
      <c r="K228" s="174">
        <v>0</v>
      </c>
      <c r="L228" s="172"/>
      <c r="M228" s="172"/>
      <c r="N228" s="172"/>
      <c r="O228" s="172"/>
      <c r="P228" s="172"/>
      <c r="Q228" s="172"/>
      <c r="R228" s="175"/>
      <c r="T228" s="176"/>
      <c r="U228" s="172"/>
      <c r="V228" s="172"/>
      <c r="W228" s="172"/>
      <c r="X228" s="172"/>
      <c r="Y228" s="172"/>
      <c r="Z228" s="172"/>
      <c r="AA228" s="177"/>
      <c r="AT228" s="178" t="s">
        <v>186</v>
      </c>
      <c r="AU228" s="178" t="s">
        <v>149</v>
      </c>
      <c r="AV228" s="10" t="s">
        <v>149</v>
      </c>
      <c r="AW228" s="10" t="s">
        <v>32</v>
      </c>
      <c r="AX228" s="10" t="s">
        <v>76</v>
      </c>
      <c r="AY228" s="178" t="s">
        <v>170</v>
      </c>
    </row>
    <row r="229" spans="2:65" s="10" customFormat="1" ht="22.5" customHeight="1">
      <c r="B229" s="171"/>
      <c r="C229" s="172"/>
      <c r="D229" s="172"/>
      <c r="E229" s="173" t="s">
        <v>5</v>
      </c>
      <c r="F229" s="271" t="s">
        <v>5</v>
      </c>
      <c r="G229" s="272"/>
      <c r="H229" s="272"/>
      <c r="I229" s="272"/>
      <c r="J229" s="172"/>
      <c r="K229" s="174">
        <v>0</v>
      </c>
      <c r="L229" s="172"/>
      <c r="M229" s="172"/>
      <c r="N229" s="172"/>
      <c r="O229" s="172"/>
      <c r="P229" s="172"/>
      <c r="Q229" s="172"/>
      <c r="R229" s="175"/>
      <c r="T229" s="176"/>
      <c r="U229" s="172"/>
      <c r="V229" s="172"/>
      <c r="W229" s="172"/>
      <c r="X229" s="172"/>
      <c r="Y229" s="172"/>
      <c r="Z229" s="172"/>
      <c r="AA229" s="177"/>
      <c r="AT229" s="178" t="s">
        <v>186</v>
      </c>
      <c r="AU229" s="178" t="s">
        <v>149</v>
      </c>
      <c r="AV229" s="10" t="s">
        <v>149</v>
      </c>
      <c r="AW229" s="10" t="s">
        <v>32</v>
      </c>
      <c r="AX229" s="10" t="s">
        <v>76</v>
      </c>
      <c r="AY229" s="178" t="s">
        <v>170</v>
      </c>
    </row>
    <row r="230" spans="2:65" s="10" customFormat="1" ht="22.5" customHeight="1">
      <c r="B230" s="171"/>
      <c r="C230" s="172"/>
      <c r="D230" s="172"/>
      <c r="E230" s="173" t="s">
        <v>5</v>
      </c>
      <c r="F230" s="271" t="s">
        <v>5</v>
      </c>
      <c r="G230" s="272"/>
      <c r="H230" s="272"/>
      <c r="I230" s="272"/>
      <c r="J230" s="172"/>
      <c r="K230" s="174">
        <v>0</v>
      </c>
      <c r="L230" s="172"/>
      <c r="M230" s="172"/>
      <c r="N230" s="172"/>
      <c r="O230" s="172"/>
      <c r="P230" s="172"/>
      <c r="Q230" s="172"/>
      <c r="R230" s="175"/>
      <c r="T230" s="176"/>
      <c r="U230" s="172"/>
      <c r="V230" s="172"/>
      <c r="W230" s="172"/>
      <c r="X230" s="172"/>
      <c r="Y230" s="172"/>
      <c r="Z230" s="172"/>
      <c r="AA230" s="177"/>
      <c r="AT230" s="178" t="s">
        <v>186</v>
      </c>
      <c r="AU230" s="178" t="s">
        <v>149</v>
      </c>
      <c r="AV230" s="10" t="s">
        <v>149</v>
      </c>
      <c r="AW230" s="10" t="s">
        <v>32</v>
      </c>
      <c r="AX230" s="10" t="s">
        <v>76</v>
      </c>
      <c r="AY230" s="178" t="s">
        <v>170</v>
      </c>
    </row>
    <row r="231" spans="2:65" s="10" customFormat="1" ht="22.5" customHeight="1">
      <c r="B231" s="171"/>
      <c r="C231" s="172"/>
      <c r="D231" s="172"/>
      <c r="E231" s="173" t="s">
        <v>5</v>
      </c>
      <c r="F231" s="271" t="s">
        <v>5</v>
      </c>
      <c r="G231" s="272"/>
      <c r="H231" s="272"/>
      <c r="I231" s="272"/>
      <c r="J231" s="172"/>
      <c r="K231" s="174">
        <v>0</v>
      </c>
      <c r="L231" s="172"/>
      <c r="M231" s="172"/>
      <c r="N231" s="172"/>
      <c r="O231" s="172"/>
      <c r="P231" s="172"/>
      <c r="Q231" s="172"/>
      <c r="R231" s="175"/>
      <c r="T231" s="176"/>
      <c r="U231" s="172"/>
      <c r="V231" s="172"/>
      <c r="W231" s="172"/>
      <c r="X231" s="172"/>
      <c r="Y231" s="172"/>
      <c r="Z231" s="172"/>
      <c r="AA231" s="177"/>
      <c r="AT231" s="178" t="s">
        <v>186</v>
      </c>
      <c r="AU231" s="178" t="s">
        <v>149</v>
      </c>
      <c r="AV231" s="10" t="s">
        <v>149</v>
      </c>
      <c r="AW231" s="10" t="s">
        <v>32</v>
      </c>
      <c r="AX231" s="10" t="s">
        <v>76</v>
      </c>
      <c r="AY231" s="178" t="s">
        <v>170</v>
      </c>
    </row>
    <row r="232" spans="2:65" s="10" customFormat="1" ht="22.5" customHeight="1">
      <c r="B232" s="171"/>
      <c r="C232" s="172"/>
      <c r="D232" s="172"/>
      <c r="E232" s="173" t="s">
        <v>5</v>
      </c>
      <c r="F232" s="271" t="s">
        <v>5</v>
      </c>
      <c r="G232" s="272"/>
      <c r="H232" s="272"/>
      <c r="I232" s="272"/>
      <c r="J232" s="172"/>
      <c r="K232" s="174">
        <v>0</v>
      </c>
      <c r="L232" s="172"/>
      <c r="M232" s="172"/>
      <c r="N232" s="172"/>
      <c r="O232" s="172"/>
      <c r="P232" s="172"/>
      <c r="Q232" s="172"/>
      <c r="R232" s="175"/>
      <c r="T232" s="176"/>
      <c r="U232" s="172"/>
      <c r="V232" s="172"/>
      <c r="W232" s="172"/>
      <c r="X232" s="172"/>
      <c r="Y232" s="172"/>
      <c r="Z232" s="172"/>
      <c r="AA232" s="177"/>
      <c r="AT232" s="178" t="s">
        <v>186</v>
      </c>
      <c r="AU232" s="178" t="s">
        <v>149</v>
      </c>
      <c r="AV232" s="10" t="s">
        <v>149</v>
      </c>
      <c r="AW232" s="10" t="s">
        <v>32</v>
      </c>
      <c r="AX232" s="10" t="s">
        <v>76</v>
      </c>
      <c r="AY232" s="178" t="s">
        <v>170</v>
      </c>
    </row>
    <row r="233" spans="2:65" s="10" customFormat="1" ht="22.5" customHeight="1">
      <c r="B233" s="171"/>
      <c r="C233" s="172"/>
      <c r="D233" s="172"/>
      <c r="E233" s="173" t="s">
        <v>5</v>
      </c>
      <c r="F233" s="271" t="s">
        <v>5</v>
      </c>
      <c r="G233" s="272"/>
      <c r="H233" s="272"/>
      <c r="I233" s="272"/>
      <c r="J233" s="172"/>
      <c r="K233" s="174">
        <v>0</v>
      </c>
      <c r="L233" s="172"/>
      <c r="M233" s="172"/>
      <c r="N233" s="172"/>
      <c r="O233" s="172"/>
      <c r="P233" s="172"/>
      <c r="Q233" s="172"/>
      <c r="R233" s="175"/>
      <c r="T233" s="176"/>
      <c r="U233" s="172"/>
      <c r="V233" s="172"/>
      <c r="W233" s="172"/>
      <c r="X233" s="172"/>
      <c r="Y233" s="172"/>
      <c r="Z233" s="172"/>
      <c r="AA233" s="177"/>
      <c r="AT233" s="178" t="s">
        <v>186</v>
      </c>
      <c r="AU233" s="178" t="s">
        <v>149</v>
      </c>
      <c r="AV233" s="10" t="s">
        <v>149</v>
      </c>
      <c r="AW233" s="10" t="s">
        <v>32</v>
      </c>
      <c r="AX233" s="10" t="s">
        <v>76</v>
      </c>
      <c r="AY233" s="178" t="s">
        <v>170</v>
      </c>
    </row>
    <row r="234" spans="2:65" s="12" customFormat="1" ht="22.5" customHeight="1">
      <c r="B234" s="187"/>
      <c r="C234" s="188"/>
      <c r="D234" s="188"/>
      <c r="E234" s="189" t="s">
        <v>5</v>
      </c>
      <c r="F234" s="277" t="s">
        <v>336</v>
      </c>
      <c r="G234" s="278"/>
      <c r="H234" s="278"/>
      <c r="I234" s="278"/>
      <c r="J234" s="188"/>
      <c r="K234" s="190" t="s">
        <v>5</v>
      </c>
      <c r="L234" s="188"/>
      <c r="M234" s="188"/>
      <c r="N234" s="188"/>
      <c r="O234" s="188"/>
      <c r="P234" s="188"/>
      <c r="Q234" s="188"/>
      <c r="R234" s="191"/>
      <c r="T234" s="192"/>
      <c r="U234" s="188"/>
      <c r="V234" s="188"/>
      <c r="W234" s="188"/>
      <c r="X234" s="188"/>
      <c r="Y234" s="188"/>
      <c r="Z234" s="188"/>
      <c r="AA234" s="193"/>
      <c r="AT234" s="194" t="s">
        <v>186</v>
      </c>
      <c r="AU234" s="194" t="s">
        <v>149</v>
      </c>
      <c r="AV234" s="12" t="s">
        <v>84</v>
      </c>
      <c r="AW234" s="12" t="s">
        <v>32</v>
      </c>
      <c r="AX234" s="12" t="s">
        <v>76</v>
      </c>
      <c r="AY234" s="194" t="s">
        <v>170</v>
      </c>
    </row>
    <row r="235" spans="2:65" s="10" customFormat="1" ht="22.5" customHeight="1">
      <c r="B235" s="171"/>
      <c r="C235" s="172"/>
      <c r="D235" s="172"/>
      <c r="E235" s="173" t="s">
        <v>5</v>
      </c>
      <c r="F235" s="271" t="s">
        <v>356</v>
      </c>
      <c r="G235" s="272"/>
      <c r="H235" s="272"/>
      <c r="I235" s="272"/>
      <c r="J235" s="172"/>
      <c r="K235" s="174">
        <v>0.61399999999999999</v>
      </c>
      <c r="L235" s="172"/>
      <c r="M235" s="172"/>
      <c r="N235" s="172"/>
      <c r="O235" s="172"/>
      <c r="P235" s="172"/>
      <c r="Q235" s="172"/>
      <c r="R235" s="175"/>
      <c r="T235" s="176"/>
      <c r="U235" s="172"/>
      <c r="V235" s="172"/>
      <c r="W235" s="172"/>
      <c r="X235" s="172"/>
      <c r="Y235" s="172"/>
      <c r="Z235" s="172"/>
      <c r="AA235" s="177"/>
      <c r="AT235" s="178" t="s">
        <v>186</v>
      </c>
      <c r="AU235" s="178" t="s">
        <v>149</v>
      </c>
      <c r="AV235" s="10" t="s">
        <v>149</v>
      </c>
      <c r="AW235" s="10" t="s">
        <v>32</v>
      </c>
      <c r="AX235" s="10" t="s">
        <v>84</v>
      </c>
      <c r="AY235" s="178" t="s">
        <v>170</v>
      </c>
    </row>
    <row r="236" spans="2:65" s="9" customFormat="1" ht="29.85" customHeight="1">
      <c r="B236" s="151"/>
      <c r="C236" s="152"/>
      <c r="D236" s="161" t="s">
        <v>117</v>
      </c>
      <c r="E236" s="161"/>
      <c r="F236" s="161"/>
      <c r="G236" s="161"/>
      <c r="H236" s="161"/>
      <c r="I236" s="161"/>
      <c r="J236" s="161"/>
      <c r="K236" s="161"/>
      <c r="L236" s="161"/>
      <c r="M236" s="161"/>
      <c r="N236" s="310">
        <f>BK236</f>
        <v>0</v>
      </c>
      <c r="O236" s="311"/>
      <c r="P236" s="311"/>
      <c r="Q236" s="311"/>
      <c r="R236" s="154"/>
      <c r="T236" s="155"/>
      <c r="U236" s="152"/>
      <c r="V236" s="152"/>
      <c r="W236" s="156">
        <f>SUM(W237:W238)</f>
        <v>0</v>
      </c>
      <c r="X236" s="152"/>
      <c r="Y236" s="156">
        <f>SUM(Y237:Y238)</f>
        <v>13.017024000000003</v>
      </c>
      <c r="Z236" s="152"/>
      <c r="AA236" s="157">
        <f>SUM(AA237:AA238)</f>
        <v>0</v>
      </c>
      <c r="AR236" s="158" t="s">
        <v>84</v>
      </c>
      <c r="AT236" s="159" t="s">
        <v>75</v>
      </c>
      <c r="AU236" s="159" t="s">
        <v>84</v>
      </c>
      <c r="AY236" s="158" t="s">
        <v>170</v>
      </c>
      <c r="BK236" s="160">
        <f>SUM(BK237:BK238)</f>
        <v>0</v>
      </c>
    </row>
    <row r="237" spans="2:65" s="1" customFormat="1" ht="22.5" customHeight="1">
      <c r="B237" s="133"/>
      <c r="C237" s="162" t="s">
        <v>357</v>
      </c>
      <c r="D237" s="162" t="s">
        <v>171</v>
      </c>
      <c r="E237" s="163" t="s">
        <v>358</v>
      </c>
      <c r="F237" s="268" t="s">
        <v>359</v>
      </c>
      <c r="G237" s="268"/>
      <c r="H237" s="268"/>
      <c r="I237" s="268"/>
      <c r="J237" s="164" t="s">
        <v>174</v>
      </c>
      <c r="K237" s="165">
        <v>38.64</v>
      </c>
      <c r="L237" s="324">
        <v>0</v>
      </c>
      <c r="M237" s="324"/>
      <c r="N237" s="312">
        <f>ROUND(L237*K237,3)</f>
        <v>0</v>
      </c>
      <c r="O237" s="312"/>
      <c r="P237" s="312"/>
      <c r="Q237" s="312"/>
      <c r="R237" s="136"/>
      <c r="T237" s="167" t="s">
        <v>5</v>
      </c>
      <c r="U237" s="45" t="s">
        <v>43</v>
      </c>
      <c r="V237" s="37"/>
      <c r="W237" s="168">
        <f>V237*K237</f>
        <v>0</v>
      </c>
      <c r="X237" s="168">
        <v>0.29160000000000003</v>
      </c>
      <c r="Y237" s="168">
        <f>X237*K237</f>
        <v>11.267424000000002</v>
      </c>
      <c r="Z237" s="168">
        <v>0</v>
      </c>
      <c r="AA237" s="169">
        <f>Z237*K237</f>
        <v>0</v>
      </c>
      <c r="AR237" s="20" t="s">
        <v>175</v>
      </c>
      <c r="AT237" s="20" t="s">
        <v>171</v>
      </c>
      <c r="AU237" s="20" t="s">
        <v>149</v>
      </c>
      <c r="AY237" s="20" t="s">
        <v>170</v>
      </c>
      <c r="BE237" s="107">
        <f>IF(U237="základná",N237,0)</f>
        <v>0</v>
      </c>
      <c r="BF237" s="107">
        <f>IF(U237="znížená",N237,0)</f>
        <v>0</v>
      </c>
      <c r="BG237" s="107">
        <f>IF(U237="zákl. prenesená",N237,0)</f>
        <v>0</v>
      </c>
      <c r="BH237" s="107">
        <f>IF(U237="zníž. prenesená",N237,0)</f>
        <v>0</v>
      </c>
      <c r="BI237" s="107">
        <f>IF(U237="nulová",N237,0)</f>
        <v>0</v>
      </c>
      <c r="BJ237" s="20" t="s">
        <v>149</v>
      </c>
      <c r="BK237" s="170">
        <f>ROUND(L237*K237,3)</f>
        <v>0</v>
      </c>
      <c r="BL237" s="20" t="s">
        <v>175</v>
      </c>
      <c r="BM237" s="20" t="s">
        <v>360</v>
      </c>
    </row>
    <row r="238" spans="2:65" s="1" customFormat="1" ht="22.5" customHeight="1">
      <c r="B238" s="133"/>
      <c r="C238" s="162" t="s">
        <v>361</v>
      </c>
      <c r="D238" s="162" t="s">
        <v>171</v>
      </c>
      <c r="E238" s="163" t="s">
        <v>362</v>
      </c>
      <c r="F238" s="268" t="s">
        <v>363</v>
      </c>
      <c r="G238" s="268"/>
      <c r="H238" s="268"/>
      <c r="I238" s="268"/>
      <c r="J238" s="164" t="s">
        <v>174</v>
      </c>
      <c r="K238" s="165">
        <v>6</v>
      </c>
      <c r="L238" s="324">
        <v>0</v>
      </c>
      <c r="M238" s="324"/>
      <c r="N238" s="312">
        <f>ROUND(L238*K238,3)</f>
        <v>0</v>
      </c>
      <c r="O238" s="312"/>
      <c r="P238" s="312"/>
      <c r="Q238" s="312"/>
      <c r="R238" s="136"/>
      <c r="T238" s="167" t="s">
        <v>5</v>
      </c>
      <c r="U238" s="45" t="s">
        <v>43</v>
      </c>
      <c r="V238" s="37"/>
      <c r="W238" s="168">
        <f>V238*K238</f>
        <v>0</v>
      </c>
      <c r="X238" s="168">
        <v>0.29160000000000003</v>
      </c>
      <c r="Y238" s="168">
        <f>X238*K238</f>
        <v>1.7496</v>
      </c>
      <c r="Z238" s="168">
        <v>0</v>
      </c>
      <c r="AA238" s="169">
        <f>Z238*K238</f>
        <v>0</v>
      </c>
      <c r="AR238" s="20" t="s">
        <v>175</v>
      </c>
      <c r="AT238" s="20" t="s">
        <v>171</v>
      </c>
      <c r="AU238" s="20" t="s">
        <v>149</v>
      </c>
      <c r="AY238" s="20" t="s">
        <v>170</v>
      </c>
      <c r="BE238" s="107">
        <f>IF(U238="základná",N238,0)</f>
        <v>0</v>
      </c>
      <c r="BF238" s="107">
        <f>IF(U238="znížená",N238,0)</f>
        <v>0</v>
      </c>
      <c r="BG238" s="107">
        <f>IF(U238="zákl. prenesená",N238,0)</f>
        <v>0</v>
      </c>
      <c r="BH238" s="107">
        <f>IF(U238="zníž. prenesená",N238,0)</f>
        <v>0</v>
      </c>
      <c r="BI238" s="107">
        <f>IF(U238="nulová",N238,0)</f>
        <v>0</v>
      </c>
      <c r="BJ238" s="20" t="s">
        <v>149</v>
      </c>
      <c r="BK238" s="170">
        <f>ROUND(L238*K238,3)</f>
        <v>0</v>
      </c>
      <c r="BL238" s="20" t="s">
        <v>175</v>
      </c>
      <c r="BM238" s="20" t="s">
        <v>364</v>
      </c>
    </row>
    <row r="239" spans="2:65" s="9" customFormat="1" ht="29.85" customHeight="1">
      <c r="B239" s="151"/>
      <c r="C239" s="152"/>
      <c r="D239" s="161" t="s">
        <v>118</v>
      </c>
      <c r="E239" s="161"/>
      <c r="F239" s="161"/>
      <c r="G239" s="161"/>
      <c r="H239" s="161"/>
      <c r="I239" s="161"/>
      <c r="J239" s="161"/>
      <c r="K239" s="161"/>
      <c r="L239" s="161"/>
      <c r="M239" s="161"/>
      <c r="N239" s="316">
        <f>BK239</f>
        <v>0</v>
      </c>
      <c r="O239" s="317"/>
      <c r="P239" s="317"/>
      <c r="Q239" s="317"/>
      <c r="R239" s="154"/>
      <c r="T239" s="155"/>
      <c r="U239" s="152"/>
      <c r="V239" s="152"/>
      <c r="W239" s="156">
        <f>SUM(W240:W261)</f>
        <v>0</v>
      </c>
      <c r="X239" s="152"/>
      <c r="Y239" s="156">
        <f>SUM(Y240:Y261)</f>
        <v>27.009555940000002</v>
      </c>
      <c r="Z239" s="152"/>
      <c r="AA239" s="157">
        <f>SUM(AA240:AA261)</f>
        <v>0</v>
      </c>
      <c r="AR239" s="158" t="s">
        <v>84</v>
      </c>
      <c r="AT239" s="159" t="s">
        <v>75</v>
      </c>
      <c r="AU239" s="159" t="s">
        <v>84</v>
      </c>
      <c r="AY239" s="158" t="s">
        <v>170</v>
      </c>
      <c r="BK239" s="160">
        <f>SUM(BK240:BK261)</f>
        <v>0</v>
      </c>
    </row>
    <row r="240" spans="2:65" s="1" customFormat="1" ht="31.5" customHeight="1">
      <c r="B240" s="133"/>
      <c r="C240" s="162" t="s">
        <v>365</v>
      </c>
      <c r="D240" s="162" t="s">
        <v>171</v>
      </c>
      <c r="E240" s="163" t="s">
        <v>366</v>
      </c>
      <c r="F240" s="268" t="s">
        <v>367</v>
      </c>
      <c r="G240" s="268"/>
      <c r="H240" s="268"/>
      <c r="I240" s="268"/>
      <c r="J240" s="164" t="s">
        <v>174</v>
      </c>
      <c r="K240" s="165">
        <v>455.06</v>
      </c>
      <c r="L240" s="324">
        <v>0</v>
      </c>
      <c r="M240" s="324"/>
      <c r="N240" s="312">
        <f>ROUND(L240*K240,3)</f>
        <v>0</v>
      </c>
      <c r="O240" s="312"/>
      <c r="P240" s="312"/>
      <c r="Q240" s="312"/>
      <c r="R240" s="136"/>
      <c r="T240" s="167" t="s">
        <v>5</v>
      </c>
      <c r="U240" s="45" t="s">
        <v>43</v>
      </c>
      <c r="V240" s="37"/>
      <c r="W240" s="168">
        <f>V240*K240</f>
        <v>0</v>
      </c>
      <c r="X240" s="168">
        <v>6.9999999999999994E-5</v>
      </c>
      <c r="Y240" s="168">
        <f>X240*K240</f>
        <v>3.1854199999999999E-2</v>
      </c>
      <c r="Z240" s="168">
        <v>0</v>
      </c>
      <c r="AA240" s="169">
        <f>Z240*K240</f>
        <v>0</v>
      </c>
      <c r="AR240" s="20" t="s">
        <v>175</v>
      </c>
      <c r="AT240" s="20" t="s">
        <v>171</v>
      </c>
      <c r="AU240" s="20" t="s">
        <v>149</v>
      </c>
      <c r="AY240" s="20" t="s">
        <v>170</v>
      </c>
      <c r="BE240" s="107">
        <f>IF(U240="základná",N240,0)</f>
        <v>0</v>
      </c>
      <c r="BF240" s="107">
        <f>IF(U240="znížená",N240,0)</f>
        <v>0</v>
      </c>
      <c r="BG240" s="107">
        <f>IF(U240="zákl. prenesená",N240,0)</f>
        <v>0</v>
      </c>
      <c r="BH240" s="107">
        <f>IF(U240="zníž. prenesená",N240,0)</f>
        <v>0</v>
      </c>
      <c r="BI240" s="107">
        <f>IF(U240="nulová",N240,0)</f>
        <v>0</v>
      </c>
      <c r="BJ240" s="20" t="s">
        <v>149</v>
      </c>
      <c r="BK240" s="170">
        <f>ROUND(L240*K240,3)</f>
        <v>0</v>
      </c>
      <c r="BL240" s="20" t="s">
        <v>175</v>
      </c>
      <c r="BM240" s="20" t="s">
        <v>368</v>
      </c>
    </row>
    <row r="241" spans="2:65" s="1" customFormat="1" ht="31.5" customHeight="1">
      <c r="B241" s="133"/>
      <c r="C241" s="162" t="s">
        <v>369</v>
      </c>
      <c r="D241" s="162" t="s">
        <v>171</v>
      </c>
      <c r="E241" s="163" t="s">
        <v>370</v>
      </c>
      <c r="F241" s="268" t="s">
        <v>371</v>
      </c>
      <c r="G241" s="268"/>
      <c r="H241" s="268"/>
      <c r="I241" s="268"/>
      <c r="J241" s="164" t="s">
        <v>174</v>
      </c>
      <c r="K241" s="165">
        <v>30.9</v>
      </c>
      <c r="L241" s="324">
        <v>0</v>
      </c>
      <c r="M241" s="324"/>
      <c r="N241" s="312">
        <f>ROUND(L241*K241,3)</f>
        <v>0</v>
      </c>
      <c r="O241" s="312"/>
      <c r="P241" s="312"/>
      <c r="Q241" s="312"/>
      <c r="R241" s="136"/>
      <c r="T241" s="167" t="s">
        <v>5</v>
      </c>
      <c r="U241" s="45" t="s">
        <v>43</v>
      </c>
      <c r="V241" s="37"/>
      <c r="W241" s="168">
        <f>V241*K241</f>
        <v>0</v>
      </c>
      <c r="X241" s="168">
        <v>1.6799999999999999E-2</v>
      </c>
      <c r="Y241" s="168">
        <f>X241*K241</f>
        <v>0.51911999999999991</v>
      </c>
      <c r="Z241" s="168">
        <v>0</v>
      </c>
      <c r="AA241" s="169">
        <f>Z241*K241</f>
        <v>0</v>
      </c>
      <c r="AR241" s="20" t="s">
        <v>175</v>
      </c>
      <c r="AT241" s="20" t="s">
        <v>171</v>
      </c>
      <c r="AU241" s="20" t="s">
        <v>149</v>
      </c>
      <c r="AY241" s="20" t="s">
        <v>170</v>
      </c>
      <c r="BE241" s="107">
        <f>IF(U241="základná",N241,0)</f>
        <v>0</v>
      </c>
      <c r="BF241" s="107">
        <f>IF(U241="znížená",N241,0)</f>
        <v>0</v>
      </c>
      <c r="BG241" s="107">
        <f>IF(U241="zákl. prenesená",N241,0)</f>
        <v>0</v>
      </c>
      <c r="BH241" s="107">
        <f>IF(U241="zníž. prenesená",N241,0)</f>
        <v>0</v>
      </c>
      <c r="BI241" s="107">
        <f>IF(U241="nulová",N241,0)</f>
        <v>0</v>
      </c>
      <c r="BJ241" s="20" t="s">
        <v>149</v>
      </c>
      <c r="BK241" s="170">
        <f>ROUND(L241*K241,3)</f>
        <v>0</v>
      </c>
      <c r="BL241" s="20" t="s">
        <v>175</v>
      </c>
      <c r="BM241" s="20" t="s">
        <v>372</v>
      </c>
    </row>
    <row r="242" spans="2:65" s="12" customFormat="1" ht="22.5" customHeight="1">
      <c r="B242" s="187"/>
      <c r="C242" s="188"/>
      <c r="D242" s="188"/>
      <c r="E242" s="189" t="s">
        <v>5</v>
      </c>
      <c r="F242" s="269" t="s">
        <v>373</v>
      </c>
      <c r="G242" s="270"/>
      <c r="H242" s="270"/>
      <c r="I242" s="270"/>
      <c r="J242" s="188"/>
      <c r="K242" s="190" t="s">
        <v>5</v>
      </c>
      <c r="L242" s="188"/>
      <c r="M242" s="188"/>
      <c r="N242" s="188"/>
      <c r="O242" s="188"/>
      <c r="P242" s="188"/>
      <c r="Q242" s="188"/>
      <c r="R242" s="191"/>
      <c r="T242" s="192"/>
      <c r="U242" s="188"/>
      <c r="V242" s="188"/>
      <c r="W242" s="188"/>
      <c r="X242" s="188"/>
      <c r="Y242" s="188"/>
      <c r="Z242" s="188"/>
      <c r="AA242" s="193"/>
      <c r="AT242" s="194" t="s">
        <v>186</v>
      </c>
      <c r="AU242" s="194" t="s">
        <v>149</v>
      </c>
      <c r="AV242" s="12" t="s">
        <v>84</v>
      </c>
      <c r="AW242" s="12" t="s">
        <v>32</v>
      </c>
      <c r="AX242" s="12" t="s">
        <v>76</v>
      </c>
      <c r="AY242" s="194" t="s">
        <v>170</v>
      </c>
    </row>
    <row r="243" spans="2:65" s="10" customFormat="1" ht="22.5" customHeight="1">
      <c r="B243" s="171"/>
      <c r="C243" s="172"/>
      <c r="D243" s="172"/>
      <c r="E243" s="173" t="s">
        <v>5</v>
      </c>
      <c r="F243" s="271" t="s">
        <v>374</v>
      </c>
      <c r="G243" s="272"/>
      <c r="H243" s="272"/>
      <c r="I243" s="272"/>
      <c r="J243" s="172"/>
      <c r="K243" s="174">
        <v>30.9</v>
      </c>
      <c r="L243" s="172"/>
      <c r="M243" s="172"/>
      <c r="N243" s="172"/>
      <c r="O243" s="172"/>
      <c r="P243" s="172"/>
      <c r="Q243" s="172"/>
      <c r="R243" s="175"/>
      <c r="T243" s="176"/>
      <c r="U243" s="172"/>
      <c r="V243" s="172"/>
      <c r="W243" s="172"/>
      <c r="X243" s="172"/>
      <c r="Y243" s="172"/>
      <c r="Z243" s="172"/>
      <c r="AA243" s="177"/>
      <c r="AT243" s="178" t="s">
        <v>186</v>
      </c>
      <c r="AU243" s="178" t="s">
        <v>149</v>
      </c>
      <c r="AV243" s="10" t="s">
        <v>149</v>
      </c>
      <c r="AW243" s="10" t="s">
        <v>32</v>
      </c>
      <c r="AX243" s="10" t="s">
        <v>84</v>
      </c>
      <c r="AY243" s="178" t="s">
        <v>170</v>
      </c>
    </row>
    <row r="244" spans="2:65" s="1" customFormat="1" ht="31.5" customHeight="1">
      <c r="B244" s="133"/>
      <c r="C244" s="162" t="s">
        <v>375</v>
      </c>
      <c r="D244" s="162" t="s">
        <v>171</v>
      </c>
      <c r="E244" s="163" t="s">
        <v>376</v>
      </c>
      <c r="F244" s="268" t="s">
        <v>377</v>
      </c>
      <c r="G244" s="268"/>
      <c r="H244" s="268"/>
      <c r="I244" s="268"/>
      <c r="J244" s="164" t="s">
        <v>174</v>
      </c>
      <c r="K244" s="165">
        <v>485.96</v>
      </c>
      <c r="L244" s="324">
        <v>0</v>
      </c>
      <c r="M244" s="324"/>
      <c r="N244" s="312">
        <f>ROUND(L244*K244,3)</f>
        <v>0</v>
      </c>
      <c r="O244" s="312"/>
      <c r="P244" s="312"/>
      <c r="Q244" s="312"/>
      <c r="R244" s="136"/>
      <c r="T244" s="167" t="s">
        <v>5</v>
      </c>
      <c r="U244" s="45" t="s">
        <v>43</v>
      </c>
      <c r="V244" s="37"/>
      <c r="W244" s="168">
        <f>V244*K244</f>
        <v>0</v>
      </c>
      <c r="X244" s="168">
        <v>4.7200000000000002E-3</v>
      </c>
      <c r="Y244" s="168">
        <f>X244*K244</f>
        <v>2.2937311999999999</v>
      </c>
      <c r="Z244" s="168">
        <v>0</v>
      </c>
      <c r="AA244" s="169">
        <f>Z244*K244</f>
        <v>0</v>
      </c>
      <c r="AR244" s="20" t="s">
        <v>175</v>
      </c>
      <c r="AT244" s="20" t="s">
        <v>171</v>
      </c>
      <c r="AU244" s="20" t="s">
        <v>149</v>
      </c>
      <c r="AY244" s="20" t="s">
        <v>170</v>
      </c>
      <c r="BE244" s="107">
        <f>IF(U244="základná",N244,0)</f>
        <v>0</v>
      </c>
      <c r="BF244" s="107">
        <f>IF(U244="znížená",N244,0)</f>
        <v>0</v>
      </c>
      <c r="BG244" s="107">
        <f>IF(U244="zákl. prenesená",N244,0)</f>
        <v>0</v>
      </c>
      <c r="BH244" s="107">
        <f>IF(U244="zníž. prenesená",N244,0)</f>
        <v>0</v>
      </c>
      <c r="BI244" s="107">
        <f>IF(U244="nulová",N244,0)</f>
        <v>0</v>
      </c>
      <c r="BJ244" s="20" t="s">
        <v>149</v>
      </c>
      <c r="BK244" s="170">
        <f>ROUND(L244*K244,3)</f>
        <v>0</v>
      </c>
      <c r="BL244" s="20" t="s">
        <v>175</v>
      </c>
      <c r="BM244" s="20" t="s">
        <v>378</v>
      </c>
    </row>
    <row r="245" spans="2:65" s="1" customFormat="1" ht="31.5" customHeight="1">
      <c r="B245" s="133"/>
      <c r="C245" s="162" t="s">
        <v>379</v>
      </c>
      <c r="D245" s="162" t="s">
        <v>171</v>
      </c>
      <c r="E245" s="163" t="s">
        <v>380</v>
      </c>
      <c r="F245" s="268" t="s">
        <v>381</v>
      </c>
      <c r="G245" s="268"/>
      <c r="H245" s="268"/>
      <c r="I245" s="268"/>
      <c r="J245" s="164" t="s">
        <v>174</v>
      </c>
      <c r="K245" s="165">
        <v>455.06</v>
      </c>
      <c r="L245" s="324">
        <v>0</v>
      </c>
      <c r="M245" s="324"/>
      <c r="N245" s="312">
        <f>ROUND(L245*K245,3)</f>
        <v>0</v>
      </c>
      <c r="O245" s="312"/>
      <c r="P245" s="312"/>
      <c r="Q245" s="312"/>
      <c r="R245" s="136"/>
      <c r="T245" s="167" t="s">
        <v>5</v>
      </c>
      <c r="U245" s="45" t="s">
        <v>43</v>
      </c>
      <c r="V245" s="37"/>
      <c r="W245" s="168">
        <f>V245*K245</f>
        <v>0</v>
      </c>
      <c r="X245" s="168">
        <v>4.1599999999999996E-3</v>
      </c>
      <c r="Y245" s="168">
        <f>X245*K245</f>
        <v>1.8930495999999999</v>
      </c>
      <c r="Z245" s="168">
        <v>0</v>
      </c>
      <c r="AA245" s="169">
        <f>Z245*K245</f>
        <v>0</v>
      </c>
      <c r="AR245" s="20" t="s">
        <v>175</v>
      </c>
      <c r="AT245" s="20" t="s">
        <v>171</v>
      </c>
      <c r="AU245" s="20" t="s">
        <v>149</v>
      </c>
      <c r="AY245" s="20" t="s">
        <v>170</v>
      </c>
      <c r="BE245" s="107">
        <f>IF(U245="základná",N245,0)</f>
        <v>0</v>
      </c>
      <c r="BF245" s="107">
        <f>IF(U245="znížená",N245,0)</f>
        <v>0</v>
      </c>
      <c r="BG245" s="107">
        <f>IF(U245="zákl. prenesená",N245,0)</f>
        <v>0</v>
      </c>
      <c r="BH245" s="107">
        <f>IF(U245="zníž. prenesená",N245,0)</f>
        <v>0</v>
      </c>
      <c r="BI245" s="107">
        <f>IF(U245="nulová",N245,0)</f>
        <v>0</v>
      </c>
      <c r="BJ245" s="20" t="s">
        <v>149</v>
      </c>
      <c r="BK245" s="170">
        <f>ROUND(L245*K245,3)</f>
        <v>0</v>
      </c>
      <c r="BL245" s="20" t="s">
        <v>175</v>
      </c>
      <c r="BM245" s="20" t="s">
        <v>382</v>
      </c>
    </row>
    <row r="246" spans="2:65" s="1" customFormat="1" ht="31.5" customHeight="1">
      <c r="B246" s="133"/>
      <c r="C246" s="162" t="s">
        <v>383</v>
      </c>
      <c r="D246" s="162" t="s">
        <v>171</v>
      </c>
      <c r="E246" s="163" t="s">
        <v>384</v>
      </c>
      <c r="F246" s="268" t="s">
        <v>385</v>
      </c>
      <c r="G246" s="268"/>
      <c r="H246" s="268"/>
      <c r="I246" s="268"/>
      <c r="J246" s="164" t="s">
        <v>174</v>
      </c>
      <c r="K246" s="165">
        <v>164.10300000000001</v>
      </c>
      <c r="L246" s="324">
        <v>0</v>
      </c>
      <c r="M246" s="324"/>
      <c r="N246" s="312">
        <f>ROUND(L246*K246,3)</f>
        <v>0</v>
      </c>
      <c r="O246" s="312"/>
      <c r="P246" s="312"/>
      <c r="Q246" s="312"/>
      <c r="R246" s="136"/>
      <c r="T246" s="167" t="s">
        <v>5</v>
      </c>
      <c r="U246" s="45" t="s">
        <v>43</v>
      </c>
      <c r="V246" s="37"/>
      <c r="W246" s="168">
        <f>V246*K246</f>
        <v>0</v>
      </c>
      <c r="X246" s="168">
        <v>3.3E-3</v>
      </c>
      <c r="Y246" s="168">
        <f>X246*K246</f>
        <v>0.54153990000000007</v>
      </c>
      <c r="Z246" s="168">
        <v>0</v>
      </c>
      <c r="AA246" s="169">
        <f>Z246*K246</f>
        <v>0</v>
      </c>
      <c r="AR246" s="20" t="s">
        <v>175</v>
      </c>
      <c r="AT246" s="20" t="s">
        <v>171</v>
      </c>
      <c r="AU246" s="20" t="s">
        <v>149</v>
      </c>
      <c r="AY246" s="20" t="s">
        <v>170</v>
      </c>
      <c r="BE246" s="107">
        <f>IF(U246="základná",N246,0)</f>
        <v>0</v>
      </c>
      <c r="BF246" s="107">
        <f>IF(U246="znížená",N246,0)</f>
        <v>0</v>
      </c>
      <c r="BG246" s="107">
        <f>IF(U246="zákl. prenesená",N246,0)</f>
        <v>0</v>
      </c>
      <c r="BH246" s="107">
        <f>IF(U246="zníž. prenesená",N246,0)</f>
        <v>0</v>
      </c>
      <c r="BI246" s="107">
        <f>IF(U246="nulová",N246,0)</f>
        <v>0</v>
      </c>
      <c r="BJ246" s="20" t="s">
        <v>149</v>
      </c>
      <c r="BK246" s="170">
        <f>ROUND(L246*K246,3)</f>
        <v>0</v>
      </c>
      <c r="BL246" s="20" t="s">
        <v>175</v>
      </c>
      <c r="BM246" s="20" t="s">
        <v>386</v>
      </c>
    </row>
    <row r="247" spans="2:65" s="10" customFormat="1" ht="22.5" customHeight="1">
      <c r="B247" s="171"/>
      <c r="C247" s="172"/>
      <c r="D247" s="172"/>
      <c r="E247" s="173" t="s">
        <v>5</v>
      </c>
      <c r="F247" s="275" t="s">
        <v>387</v>
      </c>
      <c r="G247" s="276"/>
      <c r="H247" s="276"/>
      <c r="I247" s="276"/>
      <c r="J247" s="172"/>
      <c r="K247" s="174">
        <v>138.90299999999999</v>
      </c>
      <c r="L247" s="172"/>
      <c r="M247" s="172"/>
      <c r="N247" s="172"/>
      <c r="O247" s="172"/>
      <c r="P247" s="172"/>
      <c r="Q247" s="172"/>
      <c r="R247" s="175"/>
      <c r="T247" s="176"/>
      <c r="U247" s="172"/>
      <c r="V247" s="172"/>
      <c r="W247" s="172"/>
      <c r="X247" s="172"/>
      <c r="Y247" s="172"/>
      <c r="Z247" s="172"/>
      <c r="AA247" s="177"/>
      <c r="AT247" s="178" t="s">
        <v>186</v>
      </c>
      <c r="AU247" s="178" t="s">
        <v>149</v>
      </c>
      <c r="AV247" s="10" t="s">
        <v>149</v>
      </c>
      <c r="AW247" s="10" t="s">
        <v>32</v>
      </c>
      <c r="AX247" s="10" t="s">
        <v>76</v>
      </c>
      <c r="AY247" s="178" t="s">
        <v>170</v>
      </c>
    </row>
    <row r="248" spans="2:65" s="10" customFormat="1" ht="22.5" customHeight="1">
      <c r="B248" s="171"/>
      <c r="C248" s="172"/>
      <c r="D248" s="172"/>
      <c r="E248" s="173" t="s">
        <v>5</v>
      </c>
      <c r="F248" s="271" t="s">
        <v>388</v>
      </c>
      <c r="G248" s="272"/>
      <c r="H248" s="272"/>
      <c r="I248" s="272"/>
      <c r="J248" s="172"/>
      <c r="K248" s="174">
        <v>25.2</v>
      </c>
      <c r="L248" s="172"/>
      <c r="M248" s="172"/>
      <c r="N248" s="172"/>
      <c r="O248" s="172"/>
      <c r="P248" s="172"/>
      <c r="Q248" s="172"/>
      <c r="R248" s="175"/>
      <c r="T248" s="176"/>
      <c r="U248" s="172"/>
      <c r="V248" s="172"/>
      <c r="W248" s="172"/>
      <c r="X248" s="172"/>
      <c r="Y248" s="172"/>
      <c r="Z248" s="172"/>
      <c r="AA248" s="177"/>
      <c r="AT248" s="178" t="s">
        <v>186</v>
      </c>
      <c r="AU248" s="178" t="s">
        <v>149</v>
      </c>
      <c r="AV248" s="10" t="s">
        <v>149</v>
      </c>
      <c r="AW248" s="10" t="s">
        <v>32</v>
      </c>
      <c r="AX248" s="10" t="s">
        <v>76</v>
      </c>
      <c r="AY248" s="178" t="s">
        <v>170</v>
      </c>
    </row>
    <row r="249" spans="2:65" s="11" customFormat="1" ht="22.5" customHeight="1">
      <c r="B249" s="179"/>
      <c r="C249" s="180"/>
      <c r="D249" s="180"/>
      <c r="E249" s="181" t="s">
        <v>5</v>
      </c>
      <c r="F249" s="273" t="s">
        <v>201</v>
      </c>
      <c r="G249" s="274"/>
      <c r="H249" s="274"/>
      <c r="I249" s="274"/>
      <c r="J249" s="180"/>
      <c r="K249" s="182">
        <v>164.10300000000001</v>
      </c>
      <c r="L249" s="180"/>
      <c r="M249" s="180"/>
      <c r="N249" s="180"/>
      <c r="O249" s="180"/>
      <c r="P249" s="180"/>
      <c r="Q249" s="180"/>
      <c r="R249" s="183"/>
      <c r="T249" s="184"/>
      <c r="U249" s="180"/>
      <c r="V249" s="180"/>
      <c r="W249" s="180"/>
      <c r="X249" s="180"/>
      <c r="Y249" s="180"/>
      <c r="Z249" s="180"/>
      <c r="AA249" s="185"/>
      <c r="AT249" s="186" t="s">
        <v>186</v>
      </c>
      <c r="AU249" s="186" t="s">
        <v>149</v>
      </c>
      <c r="AV249" s="11" t="s">
        <v>175</v>
      </c>
      <c r="AW249" s="11" t="s">
        <v>32</v>
      </c>
      <c r="AX249" s="11" t="s">
        <v>84</v>
      </c>
      <c r="AY249" s="186" t="s">
        <v>170</v>
      </c>
    </row>
    <row r="250" spans="2:65" s="1" customFormat="1" ht="31.5" customHeight="1">
      <c r="B250" s="133"/>
      <c r="C250" s="162" t="s">
        <v>389</v>
      </c>
      <c r="D250" s="162" t="s">
        <v>171</v>
      </c>
      <c r="E250" s="163" t="s">
        <v>390</v>
      </c>
      <c r="F250" s="268" t="s">
        <v>391</v>
      </c>
      <c r="G250" s="268"/>
      <c r="H250" s="268"/>
      <c r="I250" s="268"/>
      <c r="J250" s="164" t="s">
        <v>174</v>
      </c>
      <c r="K250" s="165">
        <v>160.59</v>
      </c>
      <c r="L250" s="324">
        <v>0</v>
      </c>
      <c r="M250" s="324"/>
      <c r="N250" s="312">
        <f>ROUND(L250*K250,3)</f>
        <v>0</v>
      </c>
      <c r="O250" s="312"/>
      <c r="P250" s="312"/>
      <c r="Q250" s="312"/>
      <c r="R250" s="136"/>
      <c r="T250" s="167" t="s">
        <v>5</v>
      </c>
      <c r="U250" s="45" t="s">
        <v>43</v>
      </c>
      <c r="V250" s="37"/>
      <c r="W250" s="168">
        <f>V250*K250</f>
        <v>0</v>
      </c>
      <c r="X250" s="168">
        <v>2.4000000000000001E-4</v>
      </c>
      <c r="Y250" s="168">
        <f>X250*K250</f>
        <v>3.8541600000000002E-2</v>
      </c>
      <c r="Z250" s="168">
        <v>0</v>
      </c>
      <c r="AA250" s="169">
        <f>Z250*K250</f>
        <v>0</v>
      </c>
      <c r="AR250" s="20" t="s">
        <v>175</v>
      </c>
      <c r="AT250" s="20" t="s">
        <v>171</v>
      </c>
      <c r="AU250" s="20" t="s">
        <v>149</v>
      </c>
      <c r="AY250" s="20" t="s">
        <v>170</v>
      </c>
      <c r="BE250" s="107">
        <f>IF(U250="základná",N250,0)</f>
        <v>0</v>
      </c>
      <c r="BF250" s="107">
        <f>IF(U250="znížená",N250,0)</f>
        <v>0</v>
      </c>
      <c r="BG250" s="107">
        <f>IF(U250="zákl. prenesená",N250,0)</f>
        <v>0</v>
      </c>
      <c r="BH250" s="107">
        <f>IF(U250="zníž. prenesená",N250,0)</f>
        <v>0</v>
      </c>
      <c r="BI250" s="107">
        <f>IF(U250="nulová",N250,0)</f>
        <v>0</v>
      </c>
      <c r="BJ250" s="20" t="s">
        <v>149</v>
      </c>
      <c r="BK250" s="170">
        <f>ROUND(L250*K250,3)</f>
        <v>0</v>
      </c>
      <c r="BL250" s="20" t="s">
        <v>175</v>
      </c>
      <c r="BM250" s="20" t="s">
        <v>392</v>
      </c>
    </row>
    <row r="251" spans="2:65" s="1" customFormat="1" ht="31.5" customHeight="1">
      <c r="B251" s="133"/>
      <c r="C251" s="162" t="s">
        <v>393</v>
      </c>
      <c r="D251" s="162" t="s">
        <v>171</v>
      </c>
      <c r="E251" s="163" t="s">
        <v>394</v>
      </c>
      <c r="F251" s="268" t="s">
        <v>395</v>
      </c>
      <c r="G251" s="268"/>
      <c r="H251" s="268"/>
      <c r="I251" s="268"/>
      <c r="J251" s="164" t="s">
        <v>174</v>
      </c>
      <c r="K251" s="165">
        <v>25.2</v>
      </c>
      <c r="L251" s="324">
        <v>0</v>
      </c>
      <c r="M251" s="324"/>
      <c r="N251" s="312">
        <f>ROUND(L251*K251,3)</f>
        <v>0</v>
      </c>
      <c r="O251" s="312"/>
      <c r="P251" s="312"/>
      <c r="Q251" s="312"/>
      <c r="R251" s="136"/>
      <c r="T251" s="167" t="s">
        <v>5</v>
      </c>
      <c r="U251" s="45" t="s">
        <v>43</v>
      </c>
      <c r="V251" s="37"/>
      <c r="W251" s="168">
        <f>V251*K251</f>
        <v>0</v>
      </c>
      <c r="X251" s="168">
        <v>1.06E-2</v>
      </c>
      <c r="Y251" s="168">
        <f>X251*K251</f>
        <v>0.26711999999999997</v>
      </c>
      <c r="Z251" s="168">
        <v>0</v>
      </c>
      <c r="AA251" s="169">
        <f>Z251*K251</f>
        <v>0</v>
      </c>
      <c r="AR251" s="20" t="s">
        <v>175</v>
      </c>
      <c r="AT251" s="20" t="s">
        <v>171</v>
      </c>
      <c r="AU251" s="20" t="s">
        <v>149</v>
      </c>
      <c r="AY251" s="20" t="s">
        <v>170</v>
      </c>
      <c r="BE251" s="107">
        <f>IF(U251="základná",N251,0)</f>
        <v>0</v>
      </c>
      <c r="BF251" s="107">
        <f>IF(U251="znížená",N251,0)</f>
        <v>0</v>
      </c>
      <c r="BG251" s="107">
        <f>IF(U251="zákl. prenesená",N251,0)</f>
        <v>0</v>
      </c>
      <c r="BH251" s="107">
        <f>IF(U251="zníž. prenesená",N251,0)</f>
        <v>0</v>
      </c>
      <c r="BI251" s="107">
        <f>IF(U251="nulová",N251,0)</f>
        <v>0</v>
      </c>
      <c r="BJ251" s="20" t="s">
        <v>149</v>
      </c>
      <c r="BK251" s="170">
        <f>ROUND(L251*K251,3)</f>
        <v>0</v>
      </c>
      <c r="BL251" s="20" t="s">
        <v>175</v>
      </c>
      <c r="BM251" s="20" t="s">
        <v>396</v>
      </c>
    </row>
    <row r="252" spans="2:65" s="1" customFormat="1" ht="31.5" customHeight="1">
      <c r="B252" s="133"/>
      <c r="C252" s="162" t="s">
        <v>397</v>
      </c>
      <c r="D252" s="162" t="s">
        <v>171</v>
      </c>
      <c r="E252" s="163" t="s">
        <v>398</v>
      </c>
      <c r="F252" s="268" t="s">
        <v>399</v>
      </c>
      <c r="G252" s="268"/>
      <c r="H252" s="268"/>
      <c r="I252" s="268"/>
      <c r="J252" s="164" t="s">
        <v>174</v>
      </c>
      <c r="K252" s="165">
        <v>138.90299999999999</v>
      </c>
      <c r="L252" s="324">
        <v>0</v>
      </c>
      <c r="M252" s="324"/>
      <c r="N252" s="312">
        <f>ROUND(L252*K252,3)</f>
        <v>0</v>
      </c>
      <c r="O252" s="312"/>
      <c r="P252" s="312"/>
      <c r="Q252" s="312"/>
      <c r="R252" s="136"/>
      <c r="T252" s="167" t="s">
        <v>5</v>
      </c>
      <c r="U252" s="45" t="s">
        <v>43</v>
      </c>
      <c r="V252" s="37"/>
      <c r="W252" s="168">
        <f>V252*K252</f>
        <v>0</v>
      </c>
      <c r="X252" s="168">
        <v>3.2480000000000002E-2</v>
      </c>
      <c r="Y252" s="168">
        <f>X252*K252</f>
        <v>4.5115694399999997</v>
      </c>
      <c r="Z252" s="168">
        <v>0</v>
      </c>
      <c r="AA252" s="169">
        <f>Z252*K252</f>
        <v>0</v>
      </c>
      <c r="AR252" s="20" t="s">
        <v>175</v>
      </c>
      <c r="AT252" s="20" t="s">
        <v>171</v>
      </c>
      <c r="AU252" s="20" t="s">
        <v>149</v>
      </c>
      <c r="AY252" s="20" t="s">
        <v>170</v>
      </c>
      <c r="BE252" s="107">
        <f>IF(U252="základná",N252,0)</f>
        <v>0</v>
      </c>
      <c r="BF252" s="107">
        <f>IF(U252="znížená",N252,0)</f>
        <v>0</v>
      </c>
      <c r="BG252" s="107">
        <f>IF(U252="zákl. prenesená",N252,0)</f>
        <v>0</v>
      </c>
      <c r="BH252" s="107">
        <f>IF(U252="zníž. prenesená",N252,0)</f>
        <v>0</v>
      </c>
      <c r="BI252" s="107">
        <f>IF(U252="nulová",N252,0)</f>
        <v>0</v>
      </c>
      <c r="BJ252" s="20" t="s">
        <v>149</v>
      </c>
      <c r="BK252" s="170">
        <f>ROUND(L252*K252,3)</f>
        <v>0</v>
      </c>
      <c r="BL252" s="20" t="s">
        <v>175</v>
      </c>
      <c r="BM252" s="20" t="s">
        <v>400</v>
      </c>
    </row>
    <row r="253" spans="2:65" s="10" customFormat="1" ht="22.5" customHeight="1">
      <c r="B253" s="171"/>
      <c r="C253" s="172"/>
      <c r="D253" s="172"/>
      <c r="E253" s="173" t="s">
        <v>5</v>
      </c>
      <c r="F253" s="275" t="s">
        <v>387</v>
      </c>
      <c r="G253" s="276"/>
      <c r="H253" s="276"/>
      <c r="I253" s="276"/>
      <c r="J253" s="172"/>
      <c r="K253" s="174">
        <v>138.90299999999999</v>
      </c>
      <c r="L253" s="172"/>
      <c r="M253" s="172"/>
      <c r="N253" s="172"/>
      <c r="O253" s="172"/>
      <c r="P253" s="172"/>
      <c r="Q253" s="172"/>
      <c r="R253" s="175"/>
      <c r="T253" s="176"/>
      <c r="U253" s="172"/>
      <c r="V253" s="172"/>
      <c r="W253" s="172"/>
      <c r="X253" s="172"/>
      <c r="Y253" s="172"/>
      <c r="Z253" s="172"/>
      <c r="AA253" s="177"/>
      <c r="AT253" s="178" t="s">
        <v>186</v>
      </c>
      <c r="AU253" s="178" t="s">
        <v>149</v>
      </c>
      <c r="AV253" s="10" t="s">
        <v>149</v>
      </c>
      <c r="AW253" s="10" t="s">
        <v>32</v>
      </c>
      <c r="AX253" s="10" t="s">
        <v>84</v>
      </c>
      <c r="AY253" s="178" t="s">
        <v>170</v>
      </c>
    </row>
    <row r="254" spans="2:65" s="1" customFormat="1" ht="31.5" customHeight="1">
      <c r="B254" s="133"/>
      <c r="C254" s="162" t="s">
        <v>401</v>
      </c>
      <c r="D254" s="162" t="s">
        <v>171</v>
      </c>
      <c r="E254" s="163" t="s">
        <v>402</v>
      </c>
      <c r="F254" s="268" t="s">
        <v>403</v>
      </c>
      <c r="G254" s="268"/>
      <c r="H254" s="268"/>
      <c r="I254" s="268"/>
      <c r="J254" s="164" t="s">
        <v>174</v>
      </c>
      <c r="K254" s="165">
        <v>43.375</v>
      </c>
      <c r="L254" s="324">
        <v>0</v>
      </c>
      <c r="M254" s="324"/>
      <c r="N254" s="312">
        <f>ROUND(L254*K254,3)</f>
        <v>0</v>
      </c>
      <c r="O254" s="312"/>
      <c r="P254" s="312"/>
      <c r="Q254" s="312"/>
      <c r="R254" s="136"/>
      <c r="T254" s="167" t="s">
        <v>5</v>
      </c>
      <c r="U254" s="45" t="s">
        <v>43</v>
      </c>
      <c r="V254" s="37"/>
      <c r="W254" s="168">
        <f>V254*K254</f>
        <v>0</v>
      </c>
      <c r="X254" s="168">
        <v>1.8800000000000001E-2</v>
      </c>
      <c r="Y254" s="168">
        <f>X254*K254</f>
        <v>0.81545000000000001</v>
      </c>
      <c r="Z254" s="168">
        <v>0</v>
      </c>
      <c r="AA254" s="169">
        <f>Z254*K254</f>
        <v>0</v>
      </c>
      <c r="AR254" s="20" t="s">
        <v>175</v>
      </c>
      <c r="AT254" s="20" t="s">
        <v>171</v>
      </c>
      <c r="AU254" s="20" t="s">
        <v>149</v>
      </c>
      <c r="AY254" s="20" t="s">
        <v>170</v>
      </c>
      <c r="BE254" s="107">
        <f>IF(U254="základná",N254,0)</f>
        <v>0</v>
      </c>
      <c r="BF254" s="107">
        <f>IF(U254="znížená",N254,0)</f>
        <v>0</v>
      </c>
      <c r="BG254" s="107">
        <f>IF(U254="zákl. prenesená",N254,0)</f>
        <v>0</v>
      </c>
      <c r="BH254" s="107">
        <f>IF(U254="zníž. prenesená",N254,0)</f>
        <v>0</v>
      </c>
      <c r="BI254" s="107">
        <f>IF(U254="nulová",N254,0)</f>
        <v>0</v>
      </c>
      <c r="BJ254" s="20" t="s">
        <v>149</v>
      </c>
      <c r="BK254" s="170">
        <f>ROUND(L254*K254,3)</f>
        <v>0</v>
      </c>
      <c r="BL254" s="20" t="s">
        <v>175</v>
      </c>
      <c r="BM254" s="20" t="s">
        <v>404</v>
      </c>
    </row>
    <row r="255" spans="2:65" s="10" customFormat="1" ht="22.5" customHeight="1">
      <c r="B255" s="171"/>
      <c r="C255" s="172"/>
      <c r="D255" s="172"/>
      <c r="E255" s="173" t="s">
        <v>5</v>
      </c>
      <c r="F255" s="275" t="s">
        <v>405</v>
      </c>
      <c r="G255" s="276"/>
      <c r="H255" s="276"/>
      <c r="I255" s="276"/>
      <c r="J255" s="172"/>
      <c r="K255" s="174">
        <v>43.375</v>
      </c>
      <c r="L255" s="172"/>
      <c r="M255" s="172"/>
      <c r="N255" s="172"/>
      <c r="O255" s="172"/>
      <c r="P255" s="172"/>
      <c r="Q255" s="172"/>
      <c r="R255" s="175"/>
      <c r="T255" s="176"/>
      <c r="U255" s="172"/>
      <c r="V255" s="172"/>
      <c r="W255" s="172"/>
      <c r="X255" s="172"/>
      <c r="Y255" s="172"/>
      <c r="Z255" s="172"/>
      <c r="AA255" s="177"/>
      <c r="AT255" s="178" t="s">
        <v>186</v>
      </c>
      <c r="AU255" s="178" t="s">
        <v>149</v>
      </c>
      <c r="AV255" s="10" t="s">
        <v>149</v>
      </c>
      <c r="AW255" s="10" t="s">
        <v>32</v>
      </c>
      <c r="AX255" s="10" t="s">
        <v>84</v>
      </c>
      <c r="AY255" s="178" t="s">
        <v>170</v>
      </c>
    </row>
    <row r="256" spans="2:65" s="1" customFormat="1" ht="31.5" customHeight="1">
      <c r="B256" s="133"/>
      <c r="C256" s="162" t="s">
        <v>406</v>
      </c>
      <c r="D256" s="162" t="s">
        <v>171</v>
      </c>
      <c r="E256" s="163" t="s">
        <v>407</v>
      </c>
      <c r="F256" s="268" t="s">
        <v>408</v>
      </c>
      <c r="G256" s="268"/>
      <c r="H256" s="268"/>
      <c r="I256" s="268"/>
      <c r="J256" s="164" t="s">
        <v>174</v>
      </c>
      <c r="K256" s="165">
        <v>210.3</v>
      </c>
      <c r="L256" s="324">
        <v>0</v>
      </c>
      <c r="M256" s="324"/>
      <c r="N256" s="312">
        <f t="shared" ref="N256:N261" si="15">ROUND(L256*K256,3)</f>
        <v>0</v>
      </c>
      <c r="O256" s="312"/>
      <c r="P256" s="312"/>
      <c r="Q256" s="312"/>
      <c r="R256" s="136"/>
      <c r="T256" s="167" t="s">
        <v>5</v>
      </c>
      <c r="U256" s="45" t="s">
        <v>43</v>
      </c>
      <c r="V256" s="37"/>
      <c r="W256" s="168">
        <f t="shared" ref="W256:W261" si="16">V256*K256</f>
        <v>0</v>
      </c>
      <c r="X256" s="168">
        <v>6.8500000000000005E-2</v>
      </c>
      <c r="Y256" s="168">
        <f t="shared" ref="Y256:Y261" si="17">X256*K256</f>
        <v>14.405550000000002</v>
      </c>
      <c r="Z256" s="168">
        <v>0</v>
      </c>
      <c r="AA256" s="169">
        <f t="shared" ref="AA256:AA261" si="18">Z256*K256</f>
        <v>0</v>
      </c>
      <c r="AR256" s="20" t="s">
        <v>175</v>
      </c>
      <c r="AT256" s="20" t="s">
        <v>171</v>
      </c>
      <c r="AU256" s="20" t="s">
        <v>149</v>
      </c>
      <c r="AY256" s="20" t="s">
        <v>170</v>
      </c>
      <c r="BE256" s="107">
        <f t="shared" ref="BE256:BE261" si="19">IF(U256="základná",N256,0)</f>
        <v>0</v>
      </c>
      <c r="BF256" s="107">
        <f t="shared" ref="BF256:BF261" si="20">IF(U256="znížená",N256,0)</f>
        <v>0</v>
      </c>
      <c r="BG256" s="107">
        <f t="shared" ref="BG256:BG261" si="21">IF(U256="zákl. prenesená",N256,0)</f>
        <v>0</v>
      </c>
      <c r="BH256" s="107">
        <f t="shared" ref="BH256:BH261" si="22">IF(U256="zníž. prenesená",N256,0)</f>
        <v>0</v>
      </c>
      <c r="BI256" s="107">
        <f t="shared" ref="BI256:BI261" si="23">IF(U256="nulová",N256,0)</f>
        <v>0</v>
      </c>
      <c r="BJ256" s="20" t="s">
        <v>149</v>
      </c>
      <c r="BK256" s="170">
        <f t="shared" ref="BK256:BK261" si="24">ROUND(L256*K256,3)</f>
        <v>0</v>
      </c>
      <c r="BL256" s="20" t="s">
        <v>175</v>
      </c>
      <c r="BM256" s="20" t="s">
        <v>409</v>
      </c>
    </row>
    <row r="257" spans="2:65" s="1" customFormat="1" ht="31.5" customHeight="1">
      <c r="B257" s="133"/>
      <c r="C257" s="162" t="s">
        <v>410</v>
      </c>
      <c r="D257" s="162" t="s">
        <v>171</v>
      </c>
      <c r="E257" s="163" t="s">
        <v>411</v>
      </c>
      <c r="F257" s="268" t="s">
        <v>412</v>
      </c>
      <c r="G257" s="268"/>
      <c r="H257" s="268"/>
      <c r="I257" s="268"/>
      <c r="J257" s="164" t="s">
        <v>267</v>
      </c>
      <c r="K257" s="165">
        <v>11</v>
      </c>
      <c r="L257" s="324">
        <v>0</v>
      </c>
      <c r="M257" s="324"/>
      <c r="N257" s="312">
        <f t="shared" si="15"/>
        <v>0</v>
      </c>
      <c r="O257" s="312"/>
      <c r="P257" s="312"/>
      <c r="Q257" s="312"/>
      <c r="R257" s="136"/>
      <c r="T257" s="167" t="s">
        <v>5</v>
      </c>
      <c r="U257" s="45" t="s">
        <v>43</v>
      </c>
      <c r="V257" s="37"/>
      <c r="W257" s="168">
        <f t="shared" si="16"/>
        <v>0</v>
      </c>
      <c r="X257" s="168">
        <v>1.7500000000000002E-2</v>
      </c>
      <c r="Y257" s="168">
        <f t="shared" si="17"/>
        <v>0.1925</v>
      </c>
      <c r="Z257" s="168">
        <v>0</v>
      </c>
      <c r="AA257" s="169">
        <f t="shared" si="18"/>
        <v>0</v>
      </c>
      <c r="AR257" s="20" t="s">
        <v>175</v>
      </c>
      <c r="AT257" s="20" t="s">
        <v>171</v>
      </c>
      <c r="AU257" s="20" t="s">
        <v>149</v>
      </c>
      <c r="AY257" s="20" t="s">
        <v>170</v>
      </c>
      <c r="BE257" s="107">
        <f t="shared" si="19"/>
        <v>0</v>
      </c>
      <c r="BF257" s="107">
        <f t="shared" si="20"/>
        <v>0</v>
      </c>
      <c r="BG257" s="107">
        <f t="shared" si="21"/>
        <v>0</v>
      </c>
      <c r="BH257" s="107">
        <f t="shared" si="22"/>
        <v>0</v>
      </c>
      <c r="BI257" s="107">
        <f t="shared" si="23"/>
        <v>0</v>
      </c>
      <c r="BJ257" s="20" t="s">
        <v>149</v>
      </c>
      <c r="BK257" s="170">
        <f t="shared" si="24"/>
        <v>0</v>
      </c>
      <c r="BL257" s="20" t="s">
        <v>175</v>
      </c>
      <c r="BM257" s="20" t="s">
        <v>413</v>
      </c>
    </row>
    <row r="258" spans="2:65" s="1" customFormat="1" ht="22.5" customHeight="1">
      <c r="B258" s="133"/>
      <c r="C258" s="195" t="s">
        <v>414</v>
      </c>
      <c r="D258" s="195" t="s">
        <v>415</v>
      </c>
      <c r="E258" s="196" t="s">
        <v>416</v>
      </c>
      <c r="F258" s="267" t="s">
        <v>417</v>
      </c>
      <c r="G258" s="267"/>
      <c r="H258" s="267"/>
      <c r="I258" s="267"/>
      <c r="J258" s="197" t="s">
        <v>267</v>
      </c>
      <c r="K258" s="198">
        <v>5</v>
      </c>
      <c r="L258" s="325">
        <v>0</v>
      </c>
      <c r="M258" s="325"/>
      <c r="N258" s="320">
        <f t="shared" si="15"/>
        <v>0</v>
      </c>
      <c r="O258" s="312"/>
      <c r="P258" s="312"/>
      <c r="Q258" s="312"/>
      <c r="R258" s="136"/>
      <c r="T258" s="167" t="s">
        <v>5</v>
      </c>
      <c r="U258" s="45" t="s">
        <v>43</v>
      </c>
      <c r="V258" s="37"/>
      <c r="W258" s="168">
        <f t="shared" si="16"/>
        <v>0</v>
      </c>
      <c r="X258" s="168">
        <v>1.37E-2</v>
      </c>
      <c r="Y258" s="168">
        <f t="shared" si="17"/>
        <v>6.8500000000000005E-2</v>
      </c>
      <c r="Z258" s="168">
        <v>0</v>
      </c>
      <c r="AA258" s="169">
        <f t="shared" si="18"/>
        <v>0</v>
      </c>
      <c r="AR258" s="20" t="s">
        <v>207</v>
      </c>
      <c r="AT258" s="20" t="s">
        <v>415</v>
      </c>
      <c r="AU258" s="20" t="s">
        <v>149</v>
      </c>
      <c r="AY258" s="20" t="s">
        <v>170</v>
      </c>
      <c r="BE258" s="107">
        <f t="shared" si="19"/>
        <v>0</v>
      </c>
      <c r="BF258" s="107">
        <f t="shared" si="20"/>
        <v>0</v>
      </c>
      <c r="BG258" s="107">
        <f t="shared" si="21"/>
        <v>0</v>
      </c>
      <c r="BH258" s="107">
        <f t="shared" si="22"/>
        <v>0</v>
      </c>
      <c r="BI258" s="107">
        <f t="shared" si="23"/>
        <v>0</v>
      </c>
      <c r="BJ258" s="20" t="s">
        <v>149</v>
      </c>
      <c r="BK258" s="170">
        <f t="shared" si="24"/>
        <v>0</v>
      </c>
      <c r="BL258" s="20" t="s">
        <v>175</v>
      </c>
      <c r="BM258" s="20" t="s">
        <v>418</v>
      </c>
    </row>
    <row r="259" spans="2:65" s="1" customFormat="1" ht="22.5" customHeight="1">
      <c r="B259" s="133"/>
      <c r="C259" s="195" t="s">
        <v>419</v>
      </c>
      <c r="D259" s="195" t="s">
        <v>415</v>
      </c>
      <c r="E259" s="196" t="s">
        <v>420</v>
      </c>
      <c r="F259" s="267" t="s">
        <v>421</v>
      </c>
      <c r="G259" s="267"/>
      <c r="H259" s="267"/>
      <c r="I259" s="267"/>
      <c r="J259" s="197" t="s">
        <v>267</v>
      </c>
      <c r="K259" s="198">
        <v>6</v>
      </c>
      <c r="L259" s="325">
        <v>0</v>
      </c>
      <c r="M259" s="325"/>
      <c r="N259" s="320">
        <f t="shared" si="15"/>
        <v>0</v>
      </c>
      <c r="O259" s="312"/>
      <c r="P259" s="312"/>
      <c r="Q259" s="312"/>
      <c r="R259" s="136"/>
      <c r="T259" s="167" t="s">
        <v>5</v>
      </c>
      <c r="U259" s="45" t="s">
        <v>43</v>
      </c>
      <c r="V259" s="37"/>
      <c r="W259" s="168">
        <f t="shared" si="16"/>
        <v>0</v>
      </c>
      <c r="X259" s="168">
        <v>1.43E-2</v>
      </c>
      <c r="Y259" s="168">
        <f t="shared" si="17"/>
        <v>8.5800000000000001E-2</v>
      </c>
      <c r="Z259" s="168">
        <v>0</v>
      </c>
      <c r="AA259" s="169">
        <f t="shared" si="18"/>
        <v>0</v>
      </c>
      <c r="AR259" s="20" t="s">
        <v>207</v>
      </c>
      <c r="AT259" s="20" t="s">
        <v>415</v>
      </c>
      <c r="AU259" s="20" t="s">
        <v>149</v>
      </c>
      <c r="AY259" s="20" t="s">
        <v>170</v>
      </c>
      <c r="BE259" s="107">
        <f t="shared" si="19"/>
        <v>0</v>
      </c>
      <c r="BF259" s="107">
        <f t="shared" si="20"/>
        <v>0</v>
      </c>
      <c r="BG259" s="107">
        <f t="shared" si="21"/>
        <v>0</v>
      </c>
      <c r="BH259" s="107">
        <f t="shared" si="22"/>
        <v>0</v>
      </c>
      <c r="BI259" s="107">
        <f t="shared" si="23"/>
        <v>0</v>
      </c>
      <c r="BJ259" s="20" t="s">
        <v>149</v>
      </c>
      <c r="BK259" s="170">
        <f t="shared" si="24"/>
        <v>0</v>
      </c>
      <c r="BL259" s="20" t="s">
        <v>175</v>
      </c>
      <c r="BM259" s="20" t="s">
        <v>422</v>
      </c>
    </row>
    <row r="260" spans="2:65" s="1" customFormat="1" ht="31.5" customHeight="1">
      <c r="B260" s="133"/>
      <c r="C260" s="162" t="s">
        <v>423</v>
      </c>
      <c r="D260" s="162" t="s">
        <v>171</v>
      </c>
      <c r="E260" s="163" t="s">
        <v>424</v>
      </c>
      <c r="F260" s="268" t="s">
        <v>425</v>
      </c>
      <c r="G260" s="268"/>
      <c r="H260" s="268"/>
      <c r="I260" s="268"/>
      <c r="J260" s="164" t="s">
        <v>267</v>
      </c>
      <c r="K260" s="165">
        <v>3</v>
      </c>
      <c r="L260" s="324">
        <v>0</v>
      </c>
      <c r="M260" s="324"/>
      <c r="N260" s="312">
        <f t="shared" si="15"/>
        <v>0</v>
      </c>
      <c r="O260" s="312"/>
      <c r="P260" s="312"/>
      <c r="Q260" s="312"/>
      <c r="R260" s="136"/>
      <c r="T260" s="167" t="s">
        <v>5</v>
      </c>
      <c r="U260" s="45" t="s">
        <v>43</v>
      </c>
      <c r="V260" s="37"/>
      <c r="W260" s="168">
        <f t="shared" si="16"/>
        <v>0</v>
      </c>
      <c r="X260" s="168">
        <v>0.43841000000000002</v>
      </c>
      <c r="Y260" s="168">
        <f t="shared" si="17"/>
        <v>1.3152300000000001</v>
      </c>
      <c r="Z260" s="168">
        <v>0</v>
      </c>
      <c r="AA260" s="169">
        <f t="shared" si="18"/>
        <v>0</v>
      </c>
      <c r="AR260" s="20" t="s">
        <v>175</v>
      </c>
      <c r="AT260" s="20" t="s">
        <v>171</v>
      </c>
      <c r="AU260" s="20" t="s">
        <v>149</v>
      </c>
      <c r="AY260" s="20" t="s">
        <v>170</v>
      </c>
      <c r="BE260" s="107">
        <f t="shared" si="19"/>
        <v>0</v>
      </c>
      <c r="BF260" s="107">
        <f t="shared" si="20"/>
        <v>0</v>
      </c>
      <c r="BG260" s="107">
        <f t="shared" si="21"/>
        <v>0</v>
      </c>
      <c r="BH260" s="107">
        <f t="shared" si="22"/>
        <v>0</v>
      </c>
      <c r="BI260" s="107">
        <f t="shared" si="23"/>
        <v>0</v>
      </c>
      <c r="BJ260" s="20" t="s">
        <v>149</v>
      </c>
      <c r="BK260" s="170">
        <f t="shared" si="24"/>
        <v>0</v>
      </c>
      <c r="BL260" s="20" t="s">
        <v>175</v>
      </c>
      <c r="BM260" s="20" t="s">
        <v>426</v>
      </c>
    </row>
    <row r="261" spans="2:65" s="1" customFormat="1" ht="22.5" customHeight="1">
      <c r="B261" s="133"/>
      <c r="C261" s="195" t="s">
        <v>427</v>
      </c>
      <c r="D261" s="195" t="s">
        <v>415</v>
      </c>
      <c r="E261" s="196" t="s">
        <v>428</v>
      </c>
      <c r="F261" s="267" t="s">
        <v>429</v>
      </c>
      <c r="G261" s="267"/>
      <c r="H261" s="267"/>
      <c r="I261" s="267"/>
      <c r="J261" s="197" t="s">
        <v>267</v>
      </c>
      <c r="K261" s="198">
        <v>3</v>
      </c>
      <c r="L261" s="325">
        <v>0</v>
      </c>
      <c r="M261" s="325"/>
      <c r="N261" s="320">
        <f t="shared" si="15"/>
        <v>0</v>
      </c>
      <c r="O261" s="312"/>
      <c r="P261" s="312"/>
      <c r="Q261" s="312"/>
      <c r="R261" s="136"/>
      <c r="T261" s="167" t="s">
        <v>5</v>
      </c>
      <c r="U261" s="45" t="s">
        <v>43</v>
      </c>
      <c r="V261" s="37"/>
      <c r="W261" s="168">
        <f t="shared" si="16"/>
        <v>0</v>
      </c>
      <c r="X261" s="168">
        <v>0.01</v>
      </c>
      <c r="Y261" s="168">
        <f t="shared" si="17"/>
        <v>0.03</v>
      </c>
      <c r="Z261" s="168">
        <v>0</v>
      </c>
      <c r="AA261" s="169">
        <f t="shared" si="18"/>
        <v>0</v>
      </c>
      <c r="AR261" s="20" t="s">
        <v>207</v>
      </c>
      <c r="AT261" s="20" t="s">
        <v>415</v>
      </c>
      <c r="AU261" s="20" t="s">
        <v>149</v>
      </c>
      <c r="AY261" s="20" t="s">
        <v>170</v>
      </c>
      <c r="BE261" s="107">
        <f t="shared" si="19"/>
        <v>0</v>
      </c>
      <c r="BF261" s="107">
        <f t="shared" si="20"/>
        <v>0</v>
      </c>
      <c r="BG261" s="107">
        <f t="shared" si="21"/>
        <v>0</v>
      </c>
      <c r="BH261" s="107">
        <f t="shared" si="22"/>
        <v>0</v>
      </c>
      <c r="BI261" s="107">
        <f t="shared" si="23"/>
        <v>0</v>
      </c>
      <c r="BJ261" s="20" t="s">
        <v>149</v>
      </c>
      <c r="BK261" s="170">
        <f t="shared" si="24"/>
        <v>0</v>
      </c>
      <c r="BL261" s="20" t="s">
        <v>175</v>
      </c>
      <c r="BM261" s="20" t="s">
        <v>430</v>
      </c>
    </row>
    <row r="262" spans="2:65" s="9" customFormat="1" ht="29.85" customHeight="1">
      <c r="B262" s="151"/>
      <c r="C262" s="152"/>
      <c r="D262" s="161" t="s">
        <v>119</v>
      </c>
      <c r="E262" s="161"/>
      <c r="F262" s="161"/>
      <c r="G262" s="161"/>
      <c r="H262" s="161"/>
      <c r="I262" s="161"/>
      <c r="J262" s="161"/>
      <c r="K262" s="161"/>
      <c r="L262" s="161"/>
      <c r="M262" s="161"/>
      <c r="N262" s="316">
        <f>BK262</f>
        <v>0</v>
      </c>
      <c r="O262" s="317"/>
      <c r="P262" s="317"/>
      <c r="Q262" s="317"/>
      <c r="R262" s="154"/>
      <c r="T262" s="155"/>
      <c r="U262" s="152"/>
      <c r="V262" s="152"/>
      <c r="W262" s="156">
        <f>SUM(W263:W265)</f>
        <v>0</v>
      </c>
      <c r="X262" s="152"/>
      <c r="Y262" s="156">
        <f>SUM(Y263:Y265)</f>
        <v>4.5030000000000001E-2</v>
      </c>
      <c r="Z262" s="152"/>
      <c r="AA262" s="157">
        <f>SUM(AA263:AA265)</f>
        <v>0</v>
      </c>
      <c r="AR262" s="158" t="s">
        <v>84</v>
      </c>
      <c r="AT262" s="159" t="s">
        <v>75</v>
      </c>
      <c r="AU262" s="159" t="s">
        <v>84</v>
      </c>
      <c r="AY262" s="158" t="s">
        <v>170</v>
      </c>
      <c r="BK262" s="160">
        <f>SUM(BK263:BK265)</f>
        <v>0</v>
      </c>
    </row>
    <row r="263" spans="2:65" s="1" customFormat="1" ht="22.5" customHeight="1">
      <c r="B263" s="133"/>
      <c r="C263" s="162" t="s">
        <v>431</v>
      </c>
      <c r="D263" s="162" t="s">
        <v>171</v>
      </c>
      <c r="E263" s="163" t="s">
        <v>432</v>
      </c>
      <c r="F263" s="268" t="s">
        <v>433</v>
      </c>
      <c r="G263" s="268"/>
      <c r="H263" s="268"/>
      <c r="I263" s="268"/>
      <c r="J263" s="164" t="s">
        <v>267</v>
      </c>
      <c r="K263" s="165">
        <v>1</v>
      </c>
      <c r="L263" s="324">
        <v>0</v>
      </c>
      <c r="M263" s="324"/>
      <c r="N263" s="312">
        <f>ROUND(L263*K263,3)</f>
        <v>0</v>
      </c>
      <c r="O263" s="312"/>
      <c r="P263" s="312"/>
      <c r="Q263" s="312"/>
      <c r="R263" s="136"/>
      <c r="T263" s="167" t="s">
        <v>5</v>
      </c>
      <c r="U263" s="45" t="s">
        <v>43</v>
      </c>
      <c r="V263" s="37"/>
      <c r="W263" s="168">
        <f>V263*K263</f>
        <v>0</v>
      </c>
      <c r="X263" s="168">
        <v>3.0000000000000001E-5</v>
      </c>
      <c r="Y263" s="168">
        <f>X263*K263</f>
        <v>3.0000000000000001E-5</v>
      </c>
      <c r="Z263" s="168">
        <v>0</v>
      </c>
      <c r="AA263" s="169">
        <f>Z263*K263</f>
        <v>0</v>
      </c>
      <c r="AR263" s="20" t="s">
        <v>175</v>
      </c>
      <c r="AT263" s="20" t="s">
        <v>171</v>
      </c>
      <c r="AU263" s="20" t="s">
        <v>149</v>
      </c>
      <c r="AY263" s="20" t="s">
        <v>170</v>
      </c>
      <c r="BE263" s="107">
        <f>IF(U263="základná",N263,0)</f>
        <v>0</v>
      </c>
      <c r="BF263" s="107">
        <f>IF(U263="znížená",N263,0)</f>
        <v>0</v>
      </c>
      <c r="BG263" s="107">
        <f>IF(U263="zákl. prenesená",N263,0)</f>
        <v>0</v>
      </c>
      <c r="BH263" s="107">
        <f>IF(U263="zníž. prenesená",N263,0)</f>
        <v>0</v>
      </c>
      <c r="BI263" s="107">
        <f>IF(U263="nulová",N263,0)</f>
        <v>0</v>
      </c>
      <c r="BJ263" s="20" t="s">
        <v>149</v>
      </c>
      <c r="BK263" s="170">
        <f>ROUND(L263*K263,3)</f>
        <v>0</v>
      </c>
      <c r="BL263" s="20" t="s">
        <v>175</v>
      </c>
      <c r="BM263" s="20" t="s">
        <v>434</v>
      </c>
    </row>
    <row r="264" spans="2:65" s="1" customFormat="1" ht="31.5" customHeight="1">
      <c r="B264" s="133"/>
      <c r="C264" s="195" t="s">
        <v>435</v>
      </c>
      <c r="D264" s="195" t="s">
        <v>415</v>
      </c>
      <c r="E264" s="196" t="s">
        <v>436</v>
      </c>
      <c r="F264" s="267" t="s">
        <v>437</v>
      </c>
      <c r="G264" s="267"/>
      <c r="H264" s="267"/>
      <c r="I264" s="267"/>
      <c r="J264" s="197" t="s">
        <v>267</v>
      </c>
      <c r="K264" s="198">
        <v>1</v>
      </c>
      <c r="L264" s="325">
        <v>0</v>
      </c>
      <c r="M264" s="325"/>
      <c r="N264" s="320">
        <f>ROUND(L264*K264,3)</f>
        <v>0</v>
      </c>
      <c r="O264" s="312"/>
      <c r="P264" s="312"/>
      <c r="Q264" s="312"/>
      <c r="R264" s="136"/>
      <c r="T264" s="167" t="s">
        <v>5</v>
      </c>
      <c r="U264" s="45" t="s">
        <v>43</v>
      </c>
      <c r="V264" s="37"/>
      <c r="W264" s="168">
        <f>V264*K264</f>
        <v>0</v>
      </c>
      <c r="X264" s="168">
        <v>2.1999999999999999E-2</v>
      </c>
      <c r="Y264" s="168">
        <f>X264*K264</f>
        <v>2.1999999999999999E-2</v>
      </c>
      <c r="Z264" s="168">
        <v>0</v>
      </c>
      <c r="AA264" s="169">
        <f>Z264*K264</f>
        <v>0</v>
      </c>
      <c r="AR264" s="20" t="s">
        <v>207</v>
      </c>
      <c r="AT264" s="20" t="s">
        <v>415</v>
      </c>
      <c r="AU264" s="20" t="s">
        <v>149</v>
      </c>
      <c r="AY264" s="20" t="s">
        <v>170</v>
      </c>
      <c r="BE264" s="107">
        <f>IF(U264="základná",N264,0)</f>
        <v>0</v>
      </c>
      <c r="BF264" s="107">
        <f>IF(U264="znížená",N264,0)</f>
        <v>0</v>
      </c>
      <c r="BG264" s="107">
        <f>IF(U264="zákl. prenesená",N264,0)</f>
        <v>0</v>
      </c>
      <c r="BH264" s="107">
        <f>IF(U264="zníž. prenesená",N264,0)</f>
        <v>0</v>
      </c>
      <c r="BI264" s="107">
        <f>IF(U264="nulová",N264,0)</f>
        <v>0</v>
      </c>
      <c r="BJ264" s="20" t="s">
        <v>149</v>
      </c>
      <c r="BK264" s="170">
        <f>ROUND(L264*K264,3)</f>
        <v>0</v>
      </c>
      <c r="BL264" s="20" t="s">
        <v>175</v>
      </c>
      <c r="BM264" s="20" t="s">
        <v>438</v>
      </c>
    </row>
    <row r="265" spans="2:65" s="1" customFormat="1" ht="22.5" customHeight="1">
      <c r="B265" s="133"/>
      <c r="C265" s="195" t="s">
        <v>439</v>
      </c>
      <c r="D265" s="195" t="s">
        <v>415</v>
      </c>
      <c r="E265" s="196" t="s">
        <v>440</v>
      </c>
      <c r="F265" s="267" t="s">
        <v>441</v>
      </c>
      <c r="G265" s="267"/>
      <c r="H265" s="267"/>
      <c r="I265" s="267"/>
      <c r="J265" s="197" t="s">
        <v>267</v>
      </c>
      <c r="K265" s="198">
        <v>1</v>
      </c>
      <c r="L265" s="325">
        <v>0</v>
      </c>
      <c r="M265" s="325"/>
      <c r="N265" s="320">
        <f>ROUND(L265*K265,3)</f>
        <v>0</v>
      </c>
      <c r="O265" s="312"/>
      <c r="P265" s="312"/>
      <c r="Q265" s="312"/>
      <c r="R265" s="136"/>
      <c r="T265" s="167" t="s">
        <v>5</v>
      </c>
      <c r="U265" s="45" t="s">
        <v>43</v>
      </c>
      <c r="V265" s="37"/>
      <c r="W265" s="168">
        <f>V265*K265</f>
        <v>0</v>
      </c>
      <c r="X265" s="168">
        <v>2.3E-2</v>
      </c>
      <c r="Y265" s="168">
        <f>X265*K265</f>
        <v>2.3E-2</v>
      </c>
      <c r="Z265" s="168">
        <v>0</v>
      </c>
      <c r="AA265" s="169">
        <f>Z265*K265</f>
        <v>0</v>
      </c>
      <c r="AR265" s="20" t="s">
        <v>207</v>
      </c>
      <c r="AT265" s="20" t="s">
        <v>415</v>
      </c>
      <c r="AU265" s="20" t="s">
        <v>149</v>
      </c>
      <c r="AY265" s="20" t="s">
        <v>170</v>
      </c>
      <c r="BE265" s="107">
        <f>IF(U265="základná",N265,0)</f>
        <v>0</v>
      </c>
      <c r="BF265" s="107">
        <f>IF(U265="znížená",N265,0)</f>
        <v>0</v>
      </c>
      <c r="BG265" s="107">
        <f>IF(U265="zákl. prenesená",N265,0)</f>
        <v>0</v>
      </c>
      <c r="BH265" s="107">
        <f>IF(U265="zníž. prenesená",N265,0)</f>
        <v>0</v>
      </c>
      <c r="BI265" s="107">
        <f>IF(U265="nulová",N265,0)</f>
        <v>0</v>
      </c>
      <c r="BJ265" s="20" t="s">
        <v>149</v>
      </c>
      <c r="BK265" s="170">
        <f>ROUND(L265*K265,3)</f>
        <v>0</v>
      </c>
      <c r="BL265" s="20" t="s">
        <v>175</v>
      </c>
      <c r="BM265" s="20" t="s">
        <v>442</v>
      </c>
    </row>
    <row r="266" spans="2:65" s="9" customFormat="1" ht="29.85" customHeight="1">
      <c r="B266" s="151"/>
      <c r="C266" s="152"/>
      <c r="D266" s="161" t="s">
        <v>120</v>
      </c>
      <c r="E266" s="161"/>
      <c r="F266" s="161"/>
      <c r="G266" s="161"/>
      <c r="H266" s="161"/>
      <c r="I266" s="161"/>
      <c r="J266" s="161"/>
      <c r="K266" s="161"/>
      <c r="L266" s="161"/>
      <c r="M266" s="161"/>
      <c r="N266" s="316">
        <f>BK266</f>
        <v>0</v>
      </c>
      <c r="O266" s="317"/>
      <c r="P266" s="317"/>
      <c r="Q266" s="317"/>
      <c r="R266" s="154"/>
      <c r="T266" s="155"/>
      <c r="U266" s="152"/>
      <c r="V266" s="152"/>
      <c r="W266" s="156">
        <f>SUM(W267:W286)</f>
        <v>0</v>
      </c>
      <c r="X266" s="152"/>
      <c r="Y266" s="156">
        <f>SUM(Y267:Y286)</f>
        <v>10.238126999999999</v>
      </c>
      <c r="Z266" s="152"/>
      <c r="AA266" s="157">
        <f>SUM(AA267:AA286)</f>
        <v>5.53125</v>
      </c>
      <c r="AR266" s="158" t="s">
        <v>84</v>
      </c>
      <c r="AT266" s="159" t="s">
        <v>75</v>
      </c>
      <c r="AU266" s="159" t="s">
        <v>84</v>
      </c>
      <c r="AY266" s="158" t="s">
        <v>170</v>
      </c>
      <c r="BK266" s="160">
        <f>SUM(BK267:BK286)</f>
        <v>0</v>
      </c>
    </row>
    <row r="267" spans="2:65" s="1" customFormat="1" ht="31.5" customHeight="1">
      <c r="B267" s="133"/>
      <c r="C267" s="162" t="s">
        <v>443</v>
      </c>
      <c r="D267" s="162" t="s">
        <v>171</v>
      </c>
      <c r="E267" s="163" t="s">
        <v>444</v>
      </c>
      <c r="F267" s="268" t="s">
        <v>445</v>
      </c>
      <c r="G267" s="268"/>
      <c r="H267" s="268"/>
      <c r="I267" s="268"/>
      <c r="J267" s="164" t="s">
        <v>174</v>
      </c>
      <c r="K267" s="165">
        <v>74.599999999999994</v>
      </c>
      <c r="L267" s="324">
        <v>0</v>
      </c>
      <c r="M267" s="324"/>
      <c r="N267" s="312">
        <f>ROUND(L267*K267,3)</f>
        <v>0</v>
      </c>
      <c r="O267" s="312"/>
      <c r="P267" s="312"/>
      <c r="Q267" s="312"/>
      <c r="R267" s="136"/>
      <c r="T267" s="167" t="s">
        <v>5</v>
      </c>
      <c r="U267" s="45" t="s">
        <v>43</v>
      </c>
      <c r="V267" s="37"/>
      <c r="W267" s="168">
        <f>V267*K267</f>
        <v>0</v>
      </c>
      <c r="X267" s="168">
        <v>4.6000000000000001E-4</v>
      </c>
      <c r="Y267" s="168">
        <f>X267*K267</f>
        <v>3.4315999999999999E-2</v>
      </c>
      <c r="Z267" s="168">
        <v>0</v>
      </c>
      <c r="AA267" s="169">
        <f>Z267*K267</f>
        <v>0</v>
      </c>
      <c r="AR267" s="20" t="s">
        <v>175</v>
      </c>
      <c r="AT267" s="20" t="s">
        <v>171</v>
      </c>
      <c r="AU267" s="20" t="s">
        <v>149</v>
      </c>
      <c r="AY267" s="20" t="s">
        <v>170</v>
      </c>
      <c r="BE267" s="107">
        <f>IF(U267="základná",N267,0)</f>
        <v>0</v>
      </c>
      <c r="BF267" s="107">
        <f>IF(U267="znížená",N267,0)</f>
        <v>0</v>
      </c>
      <c r="BG267" s="107">
        <f>IF(U267="zákl. prenesená",N267,0)</f>
        <v>0</v>
      </c>
      <c r="BH267" s="107">
        <f>IF(U267="zníž. prenesená",N267,0)</f>
        <v>0</v>
      </c>
      <c r="BI267" s="107">
        <f>IF(U267="nulová",N267,0)</f>
        <v>0</v>
      </c>
      <c r="BJ267" s="20" t="s">
        <v>149</v>
      </c>
      <c r="BK267" s="170">
        <f>ROUND(L267*K267,3)</f>
        <v>0</v>
      </c>
      <c r="BL267" s="20" t="s">
        <v>175</v>
      </c>
      <c r="BM267" s="20" t="s">
        <v>446</v>
      </c>
    </row>
    <row r="268" spans="2:65" s="1" customFormat="1" ht="31.5" customHeight="1">
      <c r="B268" s="133"/>
      <c r="C268" s="162" t="s">
        <v>447</v>
      </c>
      <c r="D268" s="162" t="s">
        <v>171</v>
      </c>
      <c r="E268" s="163" t="s">
        <v>448</v>
      </c>
      <c r="F268" s="268" t="s">
        <v>449</v>
      </c>
      <c r="G268" s="268"/>
      <c r="H268" s="268"/>
      <c r="I268" s="268"/>
      <c r="J268" s="164" t="s">
        <v>174</v>
      </c>
      <c r="K268" s="165">
        <v>198</v>
      </c>
      <c r="L268" s="324">
        <v>0</v>
      </c>
      <c r="M268" s="324"/>
      <c r="N268" s="312">
        <f>ROUND(L268*K268,3)</f>
        <v>0</v>
      </c>
      <c r="O268" s="312"/>
      <c r="P268" s="312"/>
      <c r="Q268" s="312"/>
      <c r="R268" s="136"/>
      <c r="T268" s="167" t="s">
        <v>5</v>
      </c>
      <c r="U268" s="45" t="s">
        <v>43</v>
      </c>
      <c r="V268" s="37"/>
      <c r="W268" s="168">
        <f>V268*K268</f>
        <v>0</v>
      </c>
      <c r="X268" s="168">
        <v>2.572E-2</v>
      </c>
      <c r="Y268" s="168">
        <f>X268*K268</f>
        <v>5.0925599999999998</v>
      </c>
      <c r="Z268" s="168">
        <v>0</v>
      </c>
      <c r="AA268" s="169">
        <f>Z268*K268</f>
        <v>0</v>
      </c>
      <c r="AR268" s="20" t="s">
        <v>175</v>
      </c>
      <c r="AT268" s="20" t="s">
        <v>171</v>
      </c>
      <c r="AU268" s="20" t="s">
        <v>149</v>
      </c>
      <c r="AY268" s="20" t="s">
        <v>170</v>
      </c>
      <c r="BE268" s="107">
        <f>IF(U268="základná",N268,0)</f>
        <v>0</v>
      </c>
      <c r="BF268" s="107">
        <f>IF(U268="znížená",N268,0)</f>
        <v>0</v>
      </c>
      <c r="BG268" s="107">
        <f>IF(U268="zákl. prenesená",N268,0)</f>
        <v>0</v>
      </c>
      <c r="BH268" s="107">
        <f>IF(U268="zníž. prenesená",N268,0)</f>
        <v>0</v>
      </c>
      <c r="BI268" s="107">
        <f>IF(U268="nulová",N268,0)</f>
        <v>0</v>
      </c>
      <c r="BJ268" s="20" t="s">
        <v>149</v>
      </c>
      <c r="BK268" s="170">
        <f>ROUND(L268*K268,3)</f>
        <v>0</v>
      </c>
      <c r="BL268" s="20" t="s">
        <v>175</v>
      </c>
      <c r="BM268" s="20" t="s">
        <v>450</v>
      </c>
    </row>
    <row r="269" spans="2:65" s="1" customFormat="1" ht="44.25" customHeight="1">
      <c r="B269" s="133"/>
      <c r="C269" s="162" t="s">
        <v>451</v>
      </c>
      <c r="D269" s="162" t="s">
        <v>171</v>
      </c>
      <c r="E269" s="163" t="s">
        <v>452</v>
      </c>
      <c r="F269" s="268" t="s">
        <v>453</v>
      </c>
      <c r="G269" s="268"/>
      <c r="H269" s="268"/>
      <c r="I269" s="268"/>
      <c r="J269" s="164" t="s">
        <v>174</v>
      </c>
      <c r="K269" s="165">
        <v>198</v>
      </c>
      <c r="L269" s="324">
        <v>0</v>
      </c>
      <c r="M269" s="324"/>
      <c r="N269" s="312">
        <f>ROUND(L269*K269,3)</f>
        <v>0</v>
      </c>
      <c r="O269" s="312"/>
      <c r="P269" s="312"/>
      <c r="Q269" s="312"/>
      <c r="R269" s="136"/>
      <c r="T269" s="167" t="s">
        <v>5</v>
      </c>
      <c r="U269" s="45" t="s">
        <v>43</v>
      </c>
      <c r="V269" s="37"/>
      <c r="W269" s="168">
        <f>V269*K269</f>
        <v>0</v>
      </c>
      <c r="X269" s="168">
        <v>0</v>
      </c>
      <c r="Y269" s="168">
        <f>X269*K269</f>
        <v>0</v>
      </c>
      <c r="Z269" s="168">
        <v>0</v>
      </c>
      <c r="AA269" s="169">
        <f>Z269*K269</f>
        <v>0</v>
      </c>
      <c r="AR269" s="20" t="s">
        <v>175</v>
      </c>
      <c r="AT269" s="20" t="s">
        <v>171</v>
      </c>
      <c r="AU269" s="20" t="s">
        <v>149</v>
      </c>
      <c r="AY269" s="20" t="s">
        <v>170</v>
      </c>
      <c r="BE269" s="107">
        <f>IF(U269="základná",N269,0)</f>
        <v>0</v>
      </c>
      <c r="BF269" s="107">
        <f>IF(U269="znížená",N269,0)</f>
        <v>0</v>
      </c>
      <c r="BG269" s="107">
        <f>IF(U269="zákl. prenesená",N269,0)</f>
        <v>0</v>
      </c>
      <c r="BH269" s="107">
        <f>IF(U269="zníž. prenesená",N269,0)</f>
        <v>0</v>
      </c>
      <c r="BI269" s="107">
        <f>IF(U269="nulová",N269,0)</f>
        <v>0</v>
      </c>
      <c r="BJ269" s="20" t="s">
        <v>149</v>
      </c>
      <c r="BK269" s="170">
        <f>ROUND(L269*K269,3)</f>
        <v>0</v>
      </c>
      <c r="BL269" s="20" t="s">
        <v>175</v>
      </c>
      <c r="BM269" s="20" t="s">
        <v>454</v>
      </c>
    </row>
    <row r="270" spans="2:65" s="1" customFormat="1" ht="44.25" customHeight="1">
      <c r="B270" s="133"/>
      <c r="C270" s="162" t="s">
        <v>455</v>
      </c>
      <c r="D270" s="162" t="s">
        <v>171</v>
      </c>
      <c r="E270" s="163" t="s">
        <v>456</v>
      </c>
      <c r="F270" s="268" t="s">
        <v>457</v>
      </c>
      <c r="G270" s="268"/>
      <c r="H270" s="268"/>
      <c r="I270" s="268"/>
      <c r="J270" s="164" t="s">
        <v>174</v>
      </c>
      <c r="K270" s="165">
        <v>198</v>
      </c>
      <c r="L270" s="324">
        <v>0</v>
      </c>
      <c r="M270" s="324"/>
      <c r="N270" s="312">
        <f>ROUND(L270*K270,3)</f>
        <v>0</v>
      </c>
      <c r="O270" s="312"/>
      <c r="P270" s="312"/>
      <c r="Q270" s="312"/>
      <c r="R270" s="136"/>
      <c r="T270" s="167" t="s">
        <v>5</v>
      </c>
      <c r="U270" s="45" t="s">
        <v>43</v>
      </c>
      <c r="V270" s="37"/>
      <c r="W270" s="168">
        <f>V270*K270</f>
        <v>0</v>
      </c>
      <c r="X270" s="168">
        <v>2.572E-2</v>
      </c>
      <c r="Y270" s="168">
        <f>X270*K270</f>
        <v>5.0925599999999998</v>
      </c>
      <c r="Z270" s="168">
        <v>0</v>
      </c>
      <c r="AA270" s="169">
        <f>Z270*K270</f>
        <v>0</v>
      </c>
      <c r="AR270" s="20" t="s">
        <v>175</v>
      </c>
      <c r="AT270" s="20" t="s">
        <v>171</v>
      </c>
      <c r="AU270" s="20" t="s">
        <v>149</v>
      </c>
      <c r="AY270" s="20" t="s">
        <v>170</v>
      </c>
      <c r="BE270" s="107">
        <f>IF(U270="základná",N270,0)</f>
        <v>0</v>
      </c>
      <c r="BF270" s="107">
        <f>IF(U270="znížená",N270,0)</f>
        <v>0</v>
      </c>
      <c r="BG270" s="107">
        <f>IF(U270="zákl. prenesená",N270,0)</f>
        <v>0</v>
      </c>
      <c r="BH270" s="107">
        <f>IF(U270="zníž. prenesená",N270,0)</f>
        <v>0</v>
      </c>
      <c r="BI270" s="107">
        <f>IF(U270="nulová",N270,0)</f>
        <v>0</v>
      </c>
      <c r="BJ270" s="20" t="s">
        <v>149</v>
      </c>
      <c r="BK270" s="170">
        <f>ROUND(L270*K270,3)</f>
        <v>0</v>
      </c>
      <c r="BL270" s="20" t="s">
        <v>175</v>
      </c>
      <c r="BM270" s="20" t="s">
        <v>458</v>
      </c>
    </row>
    <row r="271" spans="2:65" s="1" customFormat="1" ht="22.5" customHeight="1">
      <c r="B271" s="133"/>
      <c r="C271" s="162" t="s">
        <v>459</v>
      </c>
      <c r="D271" s="162" t="s">
        <v>171</v>
      </c>
      <c r="E271" s="163" t="s">
        <v>460</v>
      </c>
      <c r="F271" s="268" t="s">
        <v>461</v>
      </c>
      <c r="G271" s="268"/>
      <c r="H271" s="268"/>
      <c r="I271" s="268"/>
      <c r="J271" s="164" t="s">
        <v>462</v>
      </c>
      <c r="K271" s="165">
        <v>57.1</v>
      </c>
      <c r="L271" s="324">
        <v>0</v>
      </c>
      <c r="M271" s="324"/>
      <c r="N271" s="312">
        <f>ROUND(L271*K271,3)</f>
        <v>0</v>
      </c>
      <c r="O271" s="312"/>
      <c r="P271" s="312"/>
      <c r="Q271" s="312"/>
      <c r="R271" s="136"/>
      <c r="T271" s="167" t="s">
        <v>5</v>
      </c>
      <c r="U271" s="45" t="s">
        <v>43</v>
      </c>
      <c r="V271" s="37"/>
      <c r="W271" s="168">
        <f>V271*K271</f>
        <v>0</v>
      </c>
      <c r="X271" s="168">
        <v>3.0000000000000001E-5</v>
      </c>
      <c r="Y271" s="168">
        <f>X271*K271</f>
        <v>1.7130000000000001E-3</v>
      </c>
      <c r="Z271" s="168">
        <v>0</v>
      </c>
      <c r="AA271" s="169">
        <f>Z271*K271</f>
        <v>0</v>
      </c>
      <c r="AR271" s="20" t="s">
        <v>175</v>
      </c>
      <c r="AT271" s="20" t="s">
        <v>171</v>
      </c>
      <c r="AU271" s="20" t="s">
        <v>149</v>
      </c>
      <c r="AY271" s="20" t="s">
        <v>170</v>
      </c>
      <c r="BE271" s="107">
        <f>IF(U271="základná",N271,0)</f>
        <v>0</v>
      </c>
      <c r="BF271" s="107">
        <f>IF(U271="znížená",N271,0)</f>
        <v>0</v>
      </c>
      <c r="BG271" s="107">
        <f>IF(U271="zákl. prenesená",N271,0)</f>
        <v>0</v>
      </c>
      <c r="BH271" s="107">
        <f>IF(U271="zníž. prenesená",N271,0)</f>
        <v>0</v>
      </c>
      <c r="BI271" s="107">
        <f>IF(U271="nulová",N271,0)</f>
        <v>0</v>
      </c>
      <c r="BJ271" s="20" t="s">
        <v>149</v>
      </c>
      <c r="BK271" s="170">
        <f>ROUND(L271*K271,3)</f>
        <v>0</v>
      </c>
      <c r="BL271" s="20" t="s">
        <v>175</v>
      </c>
      <c r="BM271" s="20" t="s">
        <v>463</v>
      </c>
    </row>
    <row r="272" spans="2:65" s="12" customFormat="1" ht="22.5" customHeight="1">
      <c r="B272" s="187"/>
      <c r="C272" s="188"/>
      <c r="D272" s="188"/>
      <c r="E272" s="189" t="s">
        <v>5</v>
      </c>
      <c r="F272" s="269" t="s">
        <v>464</v>
      </c>
      <c r="G272" s="270"/>
      <c r="H272" s="270"/>
      <c r="I272" s="270"/>
      <c r="J272" s="188"/>
      <c r="K272" s="190" t="s">
        <v>5</v>
      </c>
      <c r="L272" s="188"/>
      <c r="M272" s="188"/>
      <c r="N272" s="188"/>
      <c r="O272" s="188"/>
      <c r="P272" s="188"/>
      <c r="Q272" s="188"/>
      <c r="R272" s="191"/>
      <c r="T272" s="192"/>
      <c r="U272" s="188"/>
      <c r="V272" s="188"/>
      <c r="W272" s="188"/>
      <c r="X272" s="188"/>
      <c r="Y272" s="188"/>
      <c r="Z272" s="188"/>
      <c r="AA272" s="193"/>
      <c r="AT272" s="194" t="s">
        <v>186</v>
      </c>
      <c r="AU272" s="194" t="s">
        <v>149</v>
      </c>
      <c r="AV272" s="12" t="s">
        <v>84</v>
      </c>
      <c r="AW272" s="12" t="s">
        <v>32</v>
      </c>
      <c r="AX272" s="12" t="s">
        <v>76</v>
      </c>
      <c r="AY272" s="194" t="s">
        <v>170</v>
      </c>
    </row>
    <row r="273" spans="2:65" s="10" customFormat="1" ht="22.5" customHeight="1">
      <c r="B273" s="171"/>
      <c r="C273" s="172"/>
      <c r="D273" s="172"/>
      <c r="E273" s="173" t="s">
        <v>5</v>
      </c>
      <c r="F273" s="271" t="s">
        <v>465</v>
      </c>
      <c r="G273" s="272"/>
      <c r="H273" s="272"/>
      <c r="I273" s="272"/>
      <c r="J273" s="172"/>
      <c r="K273" s="174">
        <v>12.9</v>
      </c>
      <c r="L273" s="172"/>
      <c r="M273" s="172"/>
      <c r="N273" s="172"/>
      <c r="O273" s="172"/>
      <c r="P273" s="172"/>
      <c r="Q273" s="172"/>
      <c r="R273" s="175"/>
      <c r="T273" s="176"/>
      <c r="U273" s="172"/>
      <c r="V273" s="172"/>
      <c r="W273" s="172"/>
      <c r="X273" s="172"/>
      <c r="Y273" s="172"/>
      <c r="Z273" s="172"/>
      <c r="AA273" s="177"/>
      <c r="AT273" s="178" t="s">
        <v>186</v>
      </c>
      <c r="AU273" s="178" t="s">
        <v>149</v>
      </c>
      <c r="AV273" s="10" t="s">
        <v>149</v>
      </c>
      <c r="AW273" s="10" t="s">
        <v>32</v>
      </c>
      <c r="AX273" s="10" t="s">
        <v>76</v>
      </c>
      <c r="AY273" s="178" t="s">
        <v>170</v>
      </c>
    </row>
    <row r="274" spans="2:65" s="12" customFormat="1" ht="22.5" customHeight="1">
      <c r="B274" s="187"/>
      <c r="C274" s="188"/>
      <c r="D274" s="188"/>
      <c r="E274" s="189" t="s">
        <v>5</v>
      </c>
      <c r="F274" s="277" t="s">
        <v>466</v>
      </c>
      <c r="G274" s="278"/>
      <c r="H274" s="278"/>
      <c r="I274" s="278"/>
      <c r="J274" s="188"/>
      <c r="K274" s="190" t="s">
        <v>5</v>
      </c>
      <c r="L274" s="188"/>
      <c r="M274" s="188"/>
      <c r="N274" s="188"/>
      <c r="O274" s="188"/>
      <c r="P274" s="188"/>
      <c r="Q274" s="188"/>
      <c r="R274" s="191"/>
      <c r="T274" s="192"/>
      <c r="U274" s="188"/>
      <c r="V274" s="188"/>
      <c r="W274" s="188"/>
      <c r="X274" s="188"/>
      <c r="Y274" s="188"/>
      <c r="Z274" s="188"/>
      <c r="AA274" s="193"/>
      <c r="AT274" s="194" t="s">
        <v>186</v>
      </c>
      <c r="AU274" s="194" t="s">
        <v>149</v>
      </c>
      <c r="AV274" s="12" t="s">
        <v>84</v>
      </c>
      <c r="AW274" s="12" t="s">
        <v>32</v>
      </c>
      <c r="AX274" s="12" t="s">
        <v>76</v>
      </c>
      <c r="AY274" s="194" t="s">
        <v>170</v>
      </c>
    </row>
    <row r="275" spans="2:65" s="10" customFormat="1" ht="22.5" customHeight="1">
      <c r="B275" s="171"/>
      <c r="C275" s="172"/>
      <c r="D275" s="172"/>
      <c r="E275" s="173" t="s">
        <v>5</v>
      </c>
      <c r="F275" s="271" t="s">
        <v>467</v>
      </c>
      <c r="G275" s="272"/>
      <c r="H275" s="272"/>
      <c r="I275" s="272"/>
      <c r="J275" s="172"/>
      <c r="K275" s="174">
        <v>44.2</v>
      </c>
      <c r="L275" s="172"/>
      <c r="M275" s="172"/>
      <c r="N275" s="172"/>
      <c r="O275" s="172"/>
      <c r="P275" s="172"/>
      <c r="Q275" s="172"/>
      <c r="R275" s="175"/>
      <c r="T275" s="176"/>
      <c r="U275" s="172"/>
      <c r="V275" s="172"/>
      <c r="W275" s="172"/>
      <c r="X275" s="172"/>
      <c r="Y275" s="172"/>
      <c r="Z275" s="172"/>
      <c r="AA275" s="177"/>
      <c r="AT275" s="178" t="s">
        <v>186</v>
      </c>
      <c r="AU275" s="178" t="s">
        <v>149</v>
      </c>
      <c r="AV275" s="10" t="s">
        <v>149</v>
      </c>
      <c r="AW275" s="10" t="s">
        <v>32</v>
      </c>
      <c r="AX275" s="10" t="s">
        <v>76</v>
      </c>
      <c r="AY275" s="178" t="s">
        <v>170</v>
      </c>
    </row>
    <row r="276" spans="2:65" s="11" customFormat="1" ht="22.5" customHeight="1">
      <c r="B276" s="179"/>
      <c r="C276" s="180"/>
      <c r="D276" s="180"/>
      <c r="E276" s="181" t="s">
        <v>5</v>
      </c>
      <c r="F276" s="273" t="s">
        <v>201</v>
      </c>
      <c r="G276" s="274"/>
      <c r="H276" s="274"/>
      <c r="I276" s="274"/>
      <c r="J276" s="180"/>
      <c r="K276" s="182">
        <v>57.1</v>
      </c>
      <c r="L276" s="180"/>
      <c r="M276" s="180"/>
      <c r="N276" s="180"/>
      <c r="O276" s="180"/>
      <c r="P276" s="180"/>
      <c r="Q276" s="180"/>
      <c r="R276" s="183"/>
      <c r="T276" s="184"/>
      <c r="U276" s="180"/>
      <c r="V276" s="180"/>
      <c r="W276" s="180"/>
      <c r="X276" s="180"/>
      <c r="Y276" s="180"/>
      <c r="Z276" s="180"/>
      <c r="AA276" s="185"/>
      <c r="AT276" s="186" t="s">
        <v>186</v>
      </c>
      <c r="AU276" s="186" t="s">
        <v>149</v>
      </c>
      <c r="AV276" s="11" t="s">
        <v>175</v>
      </c>
      <c r="AW276" s="11" t="s">
        <v>32</v>
      </c>
      <c r="AX276" s="11" t="s">
        <v>84</v>
      </c>
      <c r="AY276" s="186" t="s">
        <v>170</v>
      </c>
    </row>
    <row r="277" spans="2:65" s="1" customFormat="1" ht="22.5" customHeight="1">
      <c r="B277" s="133"/>
      <c r="C277" s="162" t="s">
        <v>468</v>
      </c>
      <c r="D277" s="162" t="s">
        <v>171</v>
      </c>
      <c r="E277" s="163" t="s">
        <v>469</v>
      </c>
      <c r="F277" s="268" t="s">
        <v>470</v>
      </c>
      <c r="G277" s="268"/>
      <c r="H277" s="268"/>
      <c r="I277" s="268"/>
      <c r="J277" s="164" t="s">
        <v>462</v>
      </c>
      <c r="K277" s="165">
        <v>63</v>
      </c>
      <c r="L277" s="324">
        <v>0</v>
      </c>
      <c r="M277" s="324"/>
      <c r="N277" s="312">
        <f>ROUND(L277*K277,3)</f>
        <v>0</v>
      </c>
      <c r="O277" s="312"/>
      <c r="P277" s="312"/>
      <c r="Q277" s="312"/>
      <c r="R277" s="136"/>
      <c r="T277" s="167" t="s">
        <v>5</v>
      </c>
      <c r="U277" s="45" t="s">
        <v>43</v>
      </c>
      <c r="V277" s="37"/>
      <c r="W277" s="168">
        <f>V277*K277</f>
        <v>0</v>
      </c>
      <c r="X277" s="168">
        <v>2.1000000000000001E-4</v>
      </c>
      <c r="Y277" s="168">
        <f>X277*K277</f>
        <v>1.323E-2</v>
      </c>
      <c r="Z277" s="168">
        <v>0</v>
      </c>
      <c r="AA277" s="169">
        <f>Z277*K277</f>
        <v>0</v>
      </c>
      <c r="AR277" s="20" t="s">
        <v>175</v>
      </c>
      <c r="AT277" s="20" t="s">
        <v>171</v>
      </c>
      <c r="AU277" s="20" t="s">
        <v>149</v>
      </c>
      <c r="AY277" s="20" t="s">
        <v>170</v>
      </c>
      <c r="BE277" s="107">
        <f>IF(U277="základná",N277,0)</f>
        <v>0</v>
      </c>
      <c r="BF277" s="107">
        <f>IF(U277="znížená",N277,0)</f>
        <v>0</v>
      </c>
      <c r="BG277" s="107">
        <f>IF(U277="zákl. prenesená",N277,0)</f>
        <v>0</v>
      </c>
      <c r="BH277" s="107">
        <f>IF(U277="zníž. prenesená",N277,0)</f>
        <v>0</v>
      </c>
      <c r="BI277" s="107">
        <f>IF(U277="nulová",N277,0)</f>
        <v>0</v>
      </c>
      <c r="BJ277" s="20" t="s">
        <v>149</v>
      </c>
      <c r="BK277" s="170">
        <f>ROUND(L277*K277,3)</f>
        <v>0</v>
      </c>
      <c r="BL277" s="20" t="s">
        <v>175</v>
      </c>
      <c r="BM277" s="20" t="s">
        <v>471</v>
      </c>
    </row>
    <row r="278" spans="2:65" s="1" customFormat="1" ht="31.5" customHeight="1">
      <c r="B278" s="133"/>
      <c r="C278" s="162" t="s">
        <v>472</v>
      </c>
      <c r="D278" s="162" t="s">
        <v>171</v>
      </c>
      <c r="E278" s="163" t="s">
        <v>473</v>
      </c>
      <c r="F278" s="268" t="s">
        <v>474</v>
      </c>
      <c r="G278" s="268"/>
      <c r="H278" s="268"/>
      <c r="I278" s="268"/>
      <c r="J278" s="164" t="s">
        <v>462</v>
      </c>
      <c r="K278" s="165">
        <v>18.8</v>
      </c>
      <c r="L278" s="324">
        <v>0</v>
      </c>
      <c r="M278" s="324"/>
      <c r="N278" s="312">
        <f>ROUND(L278*K278,3)</f>
        <v>0</v>
      </c>
      <c r="O278" s="312"/>
      <c r="P278" s="312"/>
      <c r="Q278" s="312"/>
      <c r="R278" s="136"/>
      <c r="T278" s="167" t="s">
        <v>5</v>
      </c>
      <c r="U278" s="45" t="s">
        <v>43</v>
      </c>
      <c r="V278" s="37"/>
      <c r="W278" s="168">
        <f>V278*K278</f>
        <v>0</v>
      </c>
      <c r="X278" s="168">
        <v>6.9999999999999994E-5</v>
      </c>
      <c r="Y278" s="168">
        <f>X278*K278</f>
        <v>1.3159999999999999E-3</v>
      </c>
      <c r="Z278" s="168">
        <v>0</v>
      </c>
      <c r="AA278" s="169">
        <f>Z278*K278</f>
        <v>0</v>
      </c>
      <c r="AR278" s="20" t="s">
        <v>175</v>
      </c>
      <c r="AT278" s="20" t="s">
        <v>171</v>
      </c>
      <c r="AU278" s="20" t="s">
        <v>149</v>
      </c>
      <c r="AY278" s="20" t="s">
        <v>170</v>
      </c>
      <c r="BE278" s="107">
        <f>IF(U278="základná",N278,0)</f>
        <v>0</v>
      </c>
      <c r="BF278" s="107">
        <f>IF(U278="znížená",N278,0)</f>
        <v>0</v>
      </c>
      <c r="BG278" s="107">
        <f>IF(U278="zákl. prenesená",N278,0)</f>
        <v>0</v>
      </c>
      <c r="BH278" s="107">
        <f>IF(U278="zníž. prenesená",N278,0)</f>
        <v>0</v>
      </c>
      <c r="BI278" s="107">
        <f>IF(U278="nulová",N278,0)</f>
        <v>0</v>
      </c>
      <c r="BJ278" s="20" t="s">
        <v>149</v>
      </c>
      <c r="BK278" s="170">
        <f>ROUND(L278*K278,3)</f>
        <v>0</v>
      </c>
      <c r="BL278" s="20" t="s">
        <v>175</v>
      </c>
      <c r="BM278" s="20" t="s">
        <v>475</v>
      </c>
    </row>
    <row r="279" spans="2:65" s="1" customFormat="1" ht="22.5" customHeight="1">
      <c r="B279" s="133"/>
      <c r="C279" s="162" t="s">
        <v>476</v>
      </c>
      <c r="D279" s="162" t="s">
        <v>171</v>
      </c>
      <c r="E279" s="163" t="s">
        <v>477</v>
      </c>
      <c r="F279" s="268" t="s">
        <v>478</v>
      </c>
      <c r="G279" s="268"/>
      <c r="H279" s="268"/>
      <c r="I279" s="268"/>
      <c r="J279" s="164" t="s">
        <v>462</v>
      </c>
      <c r="K279" s="165">
        <v>15.2</v>
      </c>
      <c r="L279" s="324">
        <v>0</v>
      </c>
      <c r="M279" s="324"/>
      <c r="N279" s="312">
        <f>ROUND(L279*K279,3)</f>
        <v>0</v>
      </c>
      <c r="O279" s="312"/>
      <c r="P279" s="312"/>
      <c r="Q279" s="312"/>
      <c r="R279" s="136"/>
      <c r="T279" s="167" t="s">
        <v>5</v>
      </c>
      <c r="U279" s="45" t="s">
        <v>43</v>
      </c>
      <c r="V279" s="37"/>
      <c r="W279" s="168">
        <f>V279*K279</f>
        <v>0</v>
      </c>
      <c r="X279" s="168">
        <v>1.6000000000000001E-4</v>
      </c>
      <c r="Y279" s="168">
        <f>X279*K279</f>
        <v>2.4320000000000001E-3</v>
      </c>
      <c r="Z279" s="168">
        <v>0</v>
      </c>
      <c r="AA279" s="169">
        <f>Z279*K279</f>
        <v>0</v>
      </c>
      <c r="AR279" s="20" t="s">
        <v>175</v>
      </c>
      <c r="AT279" s="20" t="s">
        <v>171</v>
      </c>
      <c r="AU279" s="20" t="s">
        <v>149</v>
      </c>
      <c r="AY279" s="20" t="s">
        <v>170</v>
      </c>
      <c r="BE279" s="107">
        <f>IF(U279="základná",N279,0)</f>
        <v>0</v>
      </c>
      <c r="BF279" s="107">
        <f>IF(U279="znížená",N279,0)</f>
        <v>0</v>
      </c>
      <c r="BG279" s="107">
        <f>IF(U279="zákl. prenesená",N279,0)</f>
        <v>0</v>
      </c>
      <c r="BH279" s="107">
        <f>IF(U279="zníž. prenesená",N279,0)</f>
        <v>0</v>
      </c>
      <c r="BI279" s="107">
        <f>IF(U279="nulová",N279,0)</f>
        <v>0</v>
      </c>
      <c r="BJ279" s="20" t="s">
        <v>149</v>
      </c>
      <c r="BK279" s="170">
        <f>ROUND(L279*K279,3)</f>
        <v>0</v>
      </c>
      <c r="BL279" s="20" t="s">
        <v>175</v>
      </c>
      <c r="BM279" s="20" t="s">
        <v>479</v>
      </c>
    </row>
    <row r="280" spans="2:65" s="1" customFormat="1" ht="31.5" customHeight="1">
      <c r="B280" s="133"/>
      <c r="C280" s="162" t="s">
        <v>480</v>
      </c>
      <c r="D280" s="162" t="s">
        <v>171</v>
      </c>
      <c r="E280" s="163" t="s">
        <v>481</v>
      </c>
      <c r="F280" s="268" t="s">
        <v>482</v>
      </c>
      <c r="G280" s="268"/>
      <c r="H280" s="268"/>
      <c r="I280" s="268"/>
      <c r="J280" s="164" t="s">
        <v>183</v>
      </c>
      <c r="K280" s="165">
        <v>2.1259999999999999</v>
      </c>
      <c r="L280" s="324">
        <v>0</v>
      </c>
      <c r="M280" s="324"/>
      <c r="N280" s="312">
        <f>ROUND(L280*K280,3)</f>
        <v>0</v>
      </c>
      <c r="O280" s="312"/>
      <c r="P280" s="312"/>
      <c r="Q280" s="312"/>
      <c r="R280" s="136"/>
      <c r="T280" s="167" t="s">
        <v>5</v>
      </c>
      <c r="U280" s="45" t="s">
        <v>43</v>
      </c>
      <c r="V280" s="37"/>
      <c r="W280" s="168">
        <f>V280*K280</f>
        <v>0</v>
      </c>
      <c r="X280" s="168">
        <v>0</v>
      </c>
      <c r="Y280" s="168">
        <f>X280*K280</f>
        <v>0</v>
      </c>
      <c r="Z280" s="168">
        <v>1.875</v>
      </c>
      <c r="AA280" s="169">
        <f>Z280*K280</f>
        <v>3.9862499999999996</v>
      </c>
      <c r="AR280" s="20" t="s">
        <v>175</v>
      </c>
      <c r="AT280" s="20" t="s">
        <v>171</v>
      </c>
      <c r="AU280" s="20" t="s">
        <v>149</v>
      </c>
      <c r="AY280" s="20" t="s">
        <v>170</v>
      </c>
      <c r="BE280" s="107">
        <f>IF(U280="základná",N280,0)</f>
        <v>0</v>
      </c>
      <c r="BF280" s="107">
        <f>IF(U280="znížená",N280,0)</f>
        <v>0</v>
      </c>
      <c r="BG280" s="107">
        <f>IF(U280="zákl. prenesená",N280,0)</f>
        <v>0</v>
      </c>
      <c r="BH280" s="107">
        <f>IF(U280="zníž. prenesená",N280,0)</f>
        <v>0</v>
      </c>
      <c r="BI280" s="107">
        <f>IF(U280="nulová",N280,0)</f>
        <v>0</v>
      </c>
      <c r="BJ280" s="20" t="s">
        <v>149</v>
      </c>
      <c r="BK280" s="170">
        <f>ROUND(L280*K280,3)</f>
        <v>0</v>
      </c>
      <c r="BL280" s="20" t="s">
        <v>175</v>
      </c>
      <c r="BM280" s="20" t="s">
        <v>483</v>
      </c>
    </row>
    <row r="281" spans="2:65" s="10" customFormat="1" ht="22.5" customHeight="1">
      <c r="B281" s="171"/>
      <c r="C281" s="172"/>
      <c r="D281" s="172"/>
      <c r="E281" s="173" t="s">
        <v>5</v>
      </c>
      <c r="F281" s="275" t="s">
        <v>484</v>
      </c>
      <c r="G281" s="276"/>
      <c r="H281" s="276"/>
      <c r="I281" s="276"/>
      <c r="J281" s="172"/>
      <c r="K281" s="174">
        <v>2.1259999999999999</v>
      </c>
      <c r="L281" s="172"/>
      <c r="M281" s="172"/>
      <c r="N281" s="172"/>
      <c r="O281" s="172"/>
      <c r="P281" s="172"/>
      <c r="Q281" s="172"/>
      <c r="R281" s="175"/>
      <c r="T281" s="176"/>
      <c r="U281" s="172"/>
      <c r="V281" s="172"/>
      <c r="W281" s="172"/>
      <c r="X281" s="172"/>
      <c r="Y281" s="172"/>
      <c r="Z281" s="172"/>
      <c r="AA281" s="177"/>
      <c r="AT281" s="178" t="s">
        <v>186</v>
      </c>
      <c r="AU281" s="178" t="s">
        <v>149</v>
      </c>
      <c r="AV281" s="10" t="s">
        <v>149</v>
      </c>
      <c r="AW281" s="10" t="s">
        <v>32</v>
      </c>
      <c r="AX281" s="10" t="s">
        <v>84</v>
      </c>
      <c r="AY281" s="178" t="s">
        <v>170</v>
      </c>
    </row>
    <row r="282" spans="2:65" s="1" customFormat="1" ht="31.5" customHeight="1">
      <c r="B282" s="133"/>
      <c r="C282" s="162" t="s">
        <v>485</v>
      </c>
      <c r="D282" s="162" t="s">
        <v>171</v>
      </c>
      <c r="E282" s="163" t="s">
        <v>486</v>
      </c>
      <c r="F282" s="268" t="s">
        <v>487</v>
      </c>
      <c r="G282" s="268"/>
      <c r="H282" s="268"/>
      <c r="I282" s="268"/>
      <c r="J282" s="164" t="s">
        <v>174</v>
      </c>
      <c r="K282" s="165">
        <v>30.9</v>
      </c>
      <c r="L282" s="324">
        <v>0</v>
      </c>
      <c r="M282" s="324"/>
      <c r="N282" s="312">
        <f>ROUND(L282*K282,3)</f>
        <v>0</v>
      </c>
      <c r="O282" s="312"/>
      <c r="P282" s="312"/>
      <c r="Q282" s="312"/>
      <c r="R282" s="136"/>
      <c r="T282" s="167" t="s">
        <v>5</v>
      </c>
      <c r="U282" s="45" t="s">
        <v>43</v>
      </c>
      <c r="V282" s="37"/>
      <c r="W282" s="168">
        <f>V282*K282</f>
        <v>0</v>
      </c>
      <c r="X282" s="168">
        <v>0</v>
      </c>
      <c r="Y282" s="168">
        <f>X282*K282</f>
        <v>0</v>
      </c>
      <c r="Z282" s="168">
        <v>0.05</v>
      </c>
      <c r="AA282" s="169">
        <f>Z282*K282</f>
        <v>1.5449999999999999</v>
      </c>
      <c r="AR282" s="20" t="s">
        <v>175</v>
      </c>
      <c r="AT282" s="20" t="s">
        <v>171</v>
      </c>
      <c r="AU282" s="20" t="s">
        <v>149</v>
      </c>
      <c r="AY282" s="20" t="s">
        <v>170</v>
      </c>
      <c r="BE282" s="107">
        <f>IF(U282="základná",N282,0)</f>
        <v>0</v>
      </c>
      <c r="BF282" s="107">
        <f>IF(U282="znížená",N282,0)</f>
        <v>0</v>
      </c>
      <c r="BG282" s="107">
        <f>IF(U282="zákl. prenesená",N282,0)</f>
        <v>0</v>
      </c>
      <c r="BH282" s="107">
        <f>IF(U282="zníž. prenesená",N282,0)</f>
        <v>0</v>
      </c>
      <c r="BI282" s="107">
        <f>IF(U282="nulová",N282,0)</f>
        <v>0</v>
      </c>
      <c r="BJ282" s="20" t="s">
        <v>149</v>
      </c>
      <c r="BK282" s="170">
        <f>ROUND(L282*K282,3)</f>
        <v>0</v>
      </c>
      <c r="BL282" s="20" t="s">
        <v>175</v>
      </c>
      <c r="BM282" s="20" t="s">
        <v>488</v>
      </c>
    </row>
    <row r="283" spans="2:65" s="1" customFormat="1" ht="31.5" customHeight="1">
      <c r="B283" s="133"/>
      <c r="C283" s="162" t="s">
        <v>489</v>
      </c>
      <c r="D283" s="162" t="s">
        <v>171</v>
      </c>
      <c r="E283" s="163" t="s">
        <v>490</v>
      </c>
      <c r="F283" s="268" t="s">
        <v>491</v>
      </c>
      <c r="G283" s="268"/>
      <c r="H283" s="268"/>
      <c r="I283" s="268"/>
      <c r="J283" s="164" t="s">
        <v>219</v>
      </c>
      <c r="K283" s="165">
        <v>7.899</v>
      </c>
      <c r="L283" s="324">
        <v>0</v>
      </c>
      <c r="M283" s="324"/>
      <c r="N283" s="312">
        <f>ROUND(L283*K283,3)</f>
        <v>0</v>
      </c>
      <c r="O283" s="312"/>
      <c r="P283" s="312"/>
      <c r="Q283" s="312"/>
      <c r="R283" s="136"/>
      <c r="T283" s="167" t="s">
        <v>5</v>
      </c>
      <c r="U283" s="45" t="s">
        <v>43</v>
      </c>
      <c r="V283" s="37"/>
      <c r="W283" s="168">
        <f>V283*K283</f>
        <v>0</v>
      </c>
      <c r="X283" s="168">
        <v>0</v>
      </c>
      <c r="Y283" s="168">
        <f>X283*K283</f>
        <v>0</v>
      </c>
      <c r="Z283" s="168">
        <v>0</v>
      </c>
      <c r="AA283" s="169">
        <f>Z283*K283</f>
        <v>0</v>
      </c>
      <c r="AR283" s="20" t="s">
        <v>175</v>
      </c>
      <c r="AT283" s="20" t="s">
        <v>171</v>
      </c>
      <c r="AU283" s="20" t="s">
        <v>149</v>
      </c>
      <c r="AY283" s="20" t="s">
        <v>170</v>
      </c>
      <c r="BE283" s="107">
        <f>IF(U283="základná",N283,0)</f>
        <v>0</v>
      </c>
      <c r="BF283" s="107">
        <f>IF(U283="znížená",N283,0)</f>
        <v>0</v>
      </c>
      <c r="BG283" s="107">
        <f>IF(U283="zákl. prenesená",N283,0)</f>
        <v>0</v>
      </c>
      <c r="BH283" s="107">
        <f>IF(U283="zníž. prenesená",N283,0)</f>
        <v>0</v>
      </c>
      <c r="BI283" s="107">
        <f>IF(U283="nulová",N283,0)</f>
        <v>0</v>
      </c>
      <c r="BJ283" s="20" t="s">
        <v>149</v>
      </c>
      <c r="BK283" s="170">
        <f>ROUND(L283*K283,3)</f>
        <v>0</v>
      </c>
      <c r="BL283" s="20" t="s">
        <v>175</v>
      </c>
      <c r="BM283" s="20" t="s">
        <v>492</v>
      </c>
    </row>
    <row r="284" spans="2:65" s="1" customFormat="1" ht="31.5" customHeight="1">
      <c r="B284" s="133"/>
      <c r="C284" s="162" t="s">
        <v>493</v>
      </c>
      <c r="D284" s="162" t="s">
        <v>171</v>
      </c>
      <c r="E284" s="163" t="s">
        <v>494</v>
      </c>
      <c r="F284" s="268" t="s">
        <v>495</v>
      </c>
      <c r="G284" s="268"/>
      <c r="H284" s="268"/>
      <c r="I284" s="268"/>
      <c r="J284" s="164" t="s">
        <v>219</v>
      </c>
      <c r="K284" s="165">
        <v>39.494999999999997</v>
      </c>
      <c r="L284" s="324">
        <v>0</v>
      </c>
      <c r="M284" s="324"/>
      <c r="N284" s="312">
        <f>ROUND(L284*K284,3)</f>
        <v>0</v>
      </c>
      <c r="O284" s="312"/>
      <c r="P284" s="312"/>
      <c r="Q284" s="312"/>
      <c r="R284" s="136"/>
      <c r="T284" s="167" t="s">
        <v>5</v>
      </c>
      <c r="U284" s="45" t="s">
        <v>43</v>
      </c>
      <c r="V284" s="37"/>
      <c r="W284" s="168">
        <f>V284*K284</f>
        <v>0</v>
      </c>
      <c r="X284" s="168">
        <v>0</v>
      </c>
      <c r="Y284" s="168">
        <f>X284*K284</f>
        <v>0</v>
      </c>
      <c r="Z284" s="168">
        <v>0</v>
      </c>
      <c r="AA284" s="169">
        <f>Z284*K284</f>
        <v>0</v>
      </c>
      <c r="AR284" s="20" t="s">
        <v>175</v>
      </c>
      <c r="AT284" s="20" t="s">
        <v>171</v>
      </c>
      <c r="AU284" s="20" t="s">
        <v>149</v>
      </c>
      <c r="AY284" s="20" t="s">
        <v>170</v>
      </c>
      <c r="BE284" s="107">
        <f>IF(U284="základná",N284,0)</f>
        <v>0</v>
      </c>
      <c r="BF284" s="107">
        <f>IF(U284="znížená",N284,0)</f>
        <v>0</v>
      </c>
      <c r="BG284" s="107">
        <f>IF(U284="zákl. prenesená",N284,0)</f>
        <v>0</v>
      </c>
      <c r="BH284" s="107">
        <f>IF(U284="zníž. prenesená",N284,0)</f>
        <v>0</v>
      </c>
      <c r="BI284" s="107">
        <f>IF(U284="nulová",N284,0)</f>
        <v>0</v>
      </c>
      <c r="BJ284" s="20" t="s">
        <v>149</v>
      </c>
      <c r="BK284" s="170">
        <f>ROUND(L284*K284,3)</f>
        <v>0</v>
      </c>
      <c r="BL284" s="20" t="s">
        <v>175</v>
      </c>
      <c r="BM284" s="20" t="s">
        <v>496</v>
      </c>
    </row>
    <row r="285" spans="2:65" s="1" customFormat="1" ht="31.5" customHeight="1">
      <c r="B285" s="133"/>
      <c r="C285" s="162" t="s">
        <v>497</v>
      </c>
      <c r="D285" s="162" t="s">
        <v>171</v>
      </c>
      <c r="E285" s="163" t="s">
        <v>498</v>
      </c>
      <c r="F285" s="268" t="s">
        <v>499</v>
      </c>
      <c r="G285" s="268"/>
      <c r="H285" s="268"/>
      <c r="I285" s="268"/>
      <c r="J285" s="164" t="s">
        <v>219</v>
      </c>
      <c r="K285" s="165">
        <v>15.798</v>
      </c>
      <c r="L285" s="324">
        <v>0</v>
      </c>
      <c r="M285" s="324"/>
      <c r="N285" s="312">
        <f>ROUND(L285*K285,3)</f>
        <v>0</v>
      </c>
      <c r="O285" s="312"/>
      <c r="P285" s="312"/>
      <c r="Q285" s="312"/>
      <c r="R285" s="136"/>
      <c r="T285" s="167" t="s">
        <v>5</v>
      </c>
      <c r="U285" s="45" t="s">
        <v>43</v>
      </c>
      <c r="V285" s="37"/>
      <c r="W285" s="168">
        <f>V285*K285</f>
        <v>0</v>
      </c>
      <c r="X285" s="168">
        <v>0</v>
      </c>
      <c r="Y285" s="168">
        <f>X285*K285</f>
        <v>0</v>
      </c>
      <c r="Z285" s="168">
        <v>0</v>
      </c>
      <c r="AA285" s="169">
        <f>Z285*K285</f>
        <v>0</v>
      </c>
      <c r="AR285" s="20" t="s">
        <v>175</v>
      </c>
      <c r="AT285" s="20" t="s">
        <v>171</v>
      </c>
      <c r="AU285" s="20" t="s">
        <v>149</v>
      </c>
      <c r="AY285" s="20" t="s">
        <v>170</v>
      </c>
      <c r="BE285" s="107">
        <f>IF(U285="základná",N285,0)</f>
        <v>0</v>
      </c>
      <c r="BF285" s="107">
        <f>IF(U285="znížená",N285,0)</f>
        <v>0</v>
      </c>
      <c r="BG285" s="107">
        <f>IF(U285="zákl. prenesená",N285,0)</f>
        <v>0</v>
      </c>
      <c r="BH285" s="107">
        <f>IF(U285="zníž. prenesená",N285,0)</f>
        <v>0</v>
      </c>
      <c r="BI285" s="107">
        <f>IF(U285="nulová",N285,0)</f>
        <v>0</v>
      </c>
      <c r="BJ285" s="20" t="s">
        <v>149</v>
      </c>
      <c r="BK285" s="170">
        <f>ROUND(L285*K285,3)</f>
        <v>0</v>
      </c>
      <c r="BL285" s="20" t="s">
        <v>175</v>
      </c>
      <c r="BM285" s="20" t="s">
        <v>500</v>
      </c>
    </row>
    <row r="286" spans="2:65" s="1" customFormat="1" ht="31.5" customHeight="1">
      <c r="B286" s="133"/>
      <c r="C286" s="162" t="s">
        <v>501</v>
      </c>
      <c r="D286" s="162" t="s">
        <v>171</v>
      </c>
      <c r="E286" s="163" t="s">
        <v>502</v>
      </c>
      <c r="F286" s="268" t="s">
        <v>503</v>
      </c>
      <c r="G286" s="268"/>
      <c r="H286" s="268"/>
      <c r="I286" s="268"/>
      <c r="J286" s="164" t="s">
        <v>219</v>
      </c>
      <c r="K286" s="165">
        <v>7.899</v>
      </c>
      <c r="L286" s="324">
        <v>0</v>
      </c>
      <c r="M286" s="324"/>
      <c r="N286" s="312">
        <f>ROUND(L286*K286,3)</f>
        <v>0</v>
      </c>
      <c r="O286" s="312"/>
      <c r="P286" s="312"/>
      <c r="Q286" s="312"/>
      <c r="R286" s="136"/>
      <c r="T286" s="167" t="s">
        <v>5</v>
      </c>
      <c r="U286" s="45" t="s">
        <v>43</v>
      </c>
      <c r="V286" s="37"/>
      <c r="W286" s="168">
        <f>V286*K286</f>
        <v>0</v>
      </c>
      <c r="X286" s="168">
        <v>0</v>
      </c>
      <c r="Y286" s="168">
        <f>X286*K286</f>
        <v>0</v>
      </c>
      <c r="Z286" s="168">
        <v>0</v>
      </c>
      <c r="AA286" s="169">
        <f>Z286*K286</f>
        <v>0</v>
      </c>
      <c r="AR286" s="20" t="s">
        <v>175</v>
      </c>
      <c r="AT286" s="20" t="s">
        <v>171</v>
      </c>
      <c r="AU286" s="20" t="s">
        <v>149</v>
      </c>
      <c r="AY286" s="20" t="s">
        <v>170</v>
      </c>
      <c r="BE286" s="107">
        <f>IF(U286="základná",N286,0)</f>
        <v>0</v>
      </c>
      <c r="BF286" s="107">
        <f>IF(U286="znížená",N286,0)</f>
        <v>0</v>
      </c>
      <c r="BG286" s="107">
        <f>IF(U286="zákl. prenesená",N286,0)</f>
        <v>0</v>
      </c>
      <c r="BH286" s="107">
        <f>IF(U286="zníž. prenesená",N286,0)</f>
        <v>0</v>
      </c>
      <c r="BI286" s="107">
        <f>IF(U286="nulová",N286,0)</f>
        <v>0</v>
      </c>
      <c r="BJ286" s="20" t="s">
        <v>149</v>
      </c>
      <c r="BK286" s="170">
        <f>ROUND(L286*K286,3)</f>
        <v>0</v>
      </c>
      <c r="BL286" s="20" t="s">
        <v>175</v>
      </c>
      <c r="BM286" s="20" t="s">
        <v>504</v>
      </c>
    </row>
    <row r="287" spans="2:65" s="9" customFormat="1" ht="29.85" customHeight="1">
      <c r="B287" s="151"/>
      <c r="C287" s="152"/>
      <c r="D287" s="161" t="s">
        <v>121</v>
      </c>
      <c r="E287" s="161"/>
      <c r="F287" s="161"/>
      <c r="G287" s="161"/>
      <c r="H287" s="161"/>
      <c r="I287" s="161"/>
      <c r="J287" s="161"/>
      <c r="K287" s="161"/>
      <c r="L287" s="161"/>
      <c r="M287" s="161"/>
      <c r="N287" s="316">
        <f>BK287</f>
        <v>0</v>
      </c>
      <c r="O287" s="317"/>
      <c r="P287" s="317"/>
      <c r="Q287" s="317"/>
      <c r="R287" s="154"/>
      <c r="T287" s="155"/>
      <c r="U287" s="152"/>
      <c r="V287" s="152"/>
      <c r="W287" s="156">
        <f>W288</f>
        <v>0</v>
      </c>
      <c r="X287" s="152"/>
      <c r="Y287" s="156">
        <f>Y288</f>
        <v>0</v>
      </c>
      <c r="Z287" s="152"/>
      <c r="AA287" s="157">
        <f>AA288</f>
        <v>0</v>
      </c>
      <c r="AR287" s="158" t="s">
        <v>84</v>
      </c>
      <c r="AT287" s="159" t="s">
        <v>75</v>
      </c>
      <c r="AU287" s="159" t="s">
        <v>84</v>
      </c>
      <c r="AY287" s="158" t="s">
        <v>170</v>
      </c>
      <c r="BK287" s="160">
        <f>BK288</f>
        <v>0</v>
      </c>
    </row>
    <row r="288" spans="2:65" s="1" customFormat="1" ht="31.5" customHeight="1">
      <c r="B288" s="133"/>
      <c r="C288" s="162" t="s">
        <v>505</v>
      </c>
      <c r="D288" s="162" t="s">
        <v>171</v>
      </c>
      <c r="E288" s="163" t="s">
        <v>506</v>
      </c>
      <c r="F288" s="268" t="s">
        <v>507</v>
      </c>
      <c r="G288" s="268"/>
      <c r="H288" s="268"/>
      <c r="I288" s="268"/>
      <c r="J288" s="164" t="s">
        <v>219</v>
      </c>
      <c r="K288" s="165">
        <v>575.99099999999999</v>
      </c>
      <c r="L288" s="324">
        <v>0</v>
      </c>
      <c r="M288" s="324"/>
      <c r="N288" s="312">
        <f>ROUND(L288*K288,3)</f>
        <v>0</v>
      </c>
      <c r="O288" s="312"/>
      <c r="P288" s="312"/>
      <c r="Q288" s="312"/>
      <c r="R288" s="136"/>
      <c r="T288" s="167" t="s">
        <v>5</v>
      </c>
      <c r="U288" s="45" t="s">
        <v>43</v>
      </c>
      <c r="V288" s="37"/>
      <c r="W288" s="168">
        <f>V288*K288</f>
        <v>0</v>
      </c>
      <c r="X288" s="168">
        <v>0</v>
      </c>
      <c r="Y288" s="168">
        <f>X288*K288</f>
        <v>0</v>
      </c>
      <c r="Z288" s="168">
        <v>0</v>
      </c>
      <c r="AA288" s="169">
        <f>Z288*K288</f>
        <v>0</v>
      </c>
      <c r="AR288" s="20" t="s">
        <v>175</v>
      </c>
      <c r="AT288" s="20" t="s">
        <v>171</v>
      </c>
      <c r="AU288" s="20" t="s">
        <v>149</v>
      </c>
      <c r="AY288" s="20" t="s">
        <v>170</v>
      </c>
      <c r="BE288" s="107">
        <f>IF(U288="základná",N288,0)</f>
        <v>0</v>
      </c>
      <c r="BF288" s="107">
        <f>IF(U288="znížená",N288,0)</f>
        <v>0</v>
      </c>
      <c r="BG288" s="107">
        <f>IF(U288="zákl. prenesená",N288,0)</f>
        <v>0</v>
      </c>
      <c r="BH288" s="107">
        <f>IF(U288="zníž. prenesená",N288,0)</f>
        <v>0</v>
      </c>
      <c r="BI288" s="107">
        <f>IF(U288="nulová",N288,0)</f>
        <v>0</v>
      </c>
      <c r="BJ288" s="20" t="s">
        <v>149</v>
      </c>
      <c r="BK288" s="170">
        <f>ROUND(L288*K288,3)</f>
        <v>0</v>
      </c>
      <c r="BL288" s="20" t="s">
        <v>175</v>
      </c>
      <c r="BM288" s="20" t="s">
        <v>508</v>
      </c>
    </row>
    <row r="289" spans="2:65" s="9" customFormat="1" ht="37.35" customHeight="1">
      <c r="B289" s="151"/>
      <c r="C289" s="152"/>
      <c r="D289" s="153" t="s">
        <v>122</v>
      </c>
      <c r="E289" s="153"/>
      <c r="F289" s="153"/>
      <c r="G289" s="153"/>
      <c r="H289" s="153"/>
      <c r="I289" s="153"/>
      <c r="J289" s="153"/>
      <c r="K289" s="153"/>
      <c r="L289" s="153"/>
      <c r="M289" s="153"/>
      <c r="N289" s="318">
        <f>BK289</f>
        <v>0</v>
      </c>
      <c r="O289" s="319"/>
      <c r="P289" s="319"/>
      <c r="Q289" s="319"/>
      <c r="R289" s="154"/>
      <c r="T289" s="155"/>
      <c r="U289" s="152"/>
      <c r="V289" s="152"/>
      <c r="W289" s="156">
        <f>W290+W312+W331+W362+W396+W422+W450+W461+W473+W496+W510+W518+W524+W543+W555+W567+W577+W592+W596</f>
        <v>0</v>
      </c>
      <c r="X289" s="152"/>
      <c r="Y289" s="156">
        <f>Y290+Y312+Y331+Y362+Y396+Y422+Y450+Y461+Y473+Y496+Y510+Y518+Y524+Y543+Y555+Y567+Y577+Y592+Y596</f>
        <v>26.13358875669962</v>
      </c>
      <c r="Z289" s="152"/>
      <c r="AA289" s="157">
        <f>AA290+AA312+AA331+AA362+AA396+AA422+AA450+AA461+AA473+AA496+AA510+AA518+AA524+AA543+AA555+AA567+AA577+AA592+AA596</f>
        <v>2.5830000000000002E-2</v>
      </c>
      <c r="AR289" s="158" t="s">
        <v>149</v>
      </c>
      <c r="AT289" s="159" t="s">
        <v>75</v>
      </c>
      <c r="AU289" s="159" t="s">
        <v>76</v>
      </c>
      <c r="AY289" s="158" t="s">
        <v>170</v>
      </c>
      <c r="BK289" s="160">
        <f>BK290+BK312+BK331+BK362+BK396+BK422+BK450+BK461+BK473+BK496+BK510+BK518+BK524+BK543+BK555+BK567+BK577+BK592+BK596</f>
        <v>0</v>
      </c>
    </row>
    <row r="290" spans="2:65" s="9" customFormat="1" ht="19.899999999999999" customHeight="1">
      <c r="B290" s="151"/>
      <c r="C290" s="152"/>
      <c r="D290" s="161" t="s">
        <v>123</v>
      </c>
      <c r="E290" s="161"/>
      <c r="F290" s="161"/>
      <c r="G290" s="161"/>
      <c r="H290" s="161"/>
      <c r="I290" s="161"/>
      <c r="J290" s="161"/>
      <c r="K290" s="161"/>
      <c r="L290" s="161"/>
      <c r="M290" s="161"/>
      <c r="N290" s="310">
        <f>BK290</f>
        <v>0</v>
      </c>
      <c r="O290" s="311"/>
      <c r="P290" s="311"/>
      <c r="Q290" s="311"/>
      <c r="R290" s="154"/>
      <c r="T290" s="155"/>
      <c r="U290" s="152"/>
      <c r="V290" s="152"/>
      <c r="W290" s="156">
        <f>SUM(W291:W311)</f>
        <v>0</v>
      </c>
      <c r="X290" s="152"/>
      <c r="Y290" s="156">
        <f>SUM(Y291:Y311)</f>
        <v>3.0722047000000003</v>
      </c>
      <c r="Z290" s="152"/>
      <c r="AA290" s="157">
        <f>SUM(AA291:AA311)</f>
        <v>0</v>
      </c>
      <c r="AR290" s="158" t="s">
        <v>149</v>
      </c>
      <c r="AT290" s="159" t="s">
        <v>75</v>
      </c>
      <c r="AU290" s="159" t="s">
        <v>84</v>
      </c>
      <c r="AY290" s="158" t="s">
        <v>170</v>
      </c>
      <c r="BK290" s="160">
        <f>SUM(BK291:BK311)</f>
        <v>0</v>
      </c>
    </row>
    <row r="291" spans="2:65" s="1" customFormat="1" ht="31.5" customHeight="1">
      <c r="B291" s="133"/>
      <c r="C291" s="162" t="s">
        <v>509</v>
      </c>
      <c r="D291" s="162" t="s">
        <v>171</v>
      </c>
      <c r="E291" s="163" t="s">
        <v>510</v>
      </c>
      <c r="F291" s="268" t="s">
        <v>511</v>
      </c>
      <c r="G291" s="268"/>
      <c r="H291" s="268"/>
      <c r="I291" s="268"/>
      <c r="J291" s="164" t="s">
        <v>174</v>
      </c>
      <c r="K291" s="165">
        <v>229.33</v>
      </c>
      <c r="L291" s="324">
        <v>0</v>
      </c>
      <c r="M291" s="324"/>
      <c r="N291" s="312">
        <f>ROUND(L291*K291,3)</f>
        <v>0</v>
      </c>
      <c r="O291" s="312"/>
      <c r="P291" s="312"/>
      <c r="Q291" s="312"/>
      <c r="R291" s="136"/>
      <c r="T291" s="167" t="s">
        <v>5</v>
      </c>
      <c r="U291" s="45" t="s">
        <v>43</v>
      </c>
      <c r="V291" s="37"/>
      <c r="W291" s="168">
        <f>V291*K291</f>
        <v>0</v>
      </c>
      <c r="X291" s="168">
        <v>0</v>
      </c>
      <c r="Y291" s="168">
        <f>X291*K291</f>
        <v>0</v>
      </c>
      <c r="Z291" s="168">
        <v>0</v>
      </c>
      <c r="AA291" s="169">
        <f>Z291*K291</f>
        <v>0</v>
      </c>
      <c r="AR291" s="20" t="s">
        <v>243</v>
      </c>
      <c r="AT291" s="20" t="s">
        <v>171</v>
      </c>
      <c r="AU291" s="20" t="s">
        <v>149</v>
      </c>
      <c r="AY291" s="20" t="s">
        <v>170</v>
      </c>
      <c r="BE291" s="107">
        <f>IF(U291="základná",N291,0)</f>
        <v>0</v>
      </c>
      <c r="BF291" s="107">
        <f>IF(U291="znížená",N291,0)</f>
        <v>0</v>
      </c>
      <c r="BG291" s="107">
        <f>IF(U291="zákl. prenesená",N291,0)</f>
        <v>0</v>
      </c>
      <c r="BH291" s="107">
        <f>IF(U291="zníž. prenesená",N291,0)</f>
        <v>0</v>
      </c>
      <c r="BI291" s="107">
        <f>IF(U291="nulová",N291,0)</f>
        <v>0</v>
      </c>
      <c r="BJ291" s="20" t="s">
        <v>149</v>
      </c>
      <c r="BK291" s="170">
        <f>ROUND(L291*K291,3)</f>
        <v>0</v>
      </c>
      <c r="BL291" s="20" t="s">
        <v>243</v>
      </c>
      <c r="BM291" s="20" t="s">
        <v>512</v>
      </c>
    </row>
    <row r="292" spans="2:65" s="1" customFormat="1" ht="22.5" customHeight="1">
      <c r="B292" s="133"/>
      <c r="C292" s="195" t="s">
        <v>513</v>
      </c>
      <c r="D292" s="195" t="s">
        <v>415</v>
      </c>
      <c r="E292" s="196" t="s">
        <v>514</v>
      </c>
      <c r="F292" s="267" t="s">
        <v>515</v>
      </c>
      <c r="G292" s="267"/>
      <c r="H292" s="267"/>
      <c r="I292" s="267"/>
      <c r="J292" s="197" t="s">
        <v>219</v>
      </c>
      <c r="K292" s="198">
        <v>6.9000000000000006E-2</v>
      </c>
      <c r="L292" s="325">
        <v>0</v>
      </c>
      <c r="M292" s="325"/>
      <c r="N292" s="320">
        <f>ROUND(L292*K292,3)</f>
        <v>0</v>
      </c>
      <c r="O292" s="312"/>
      <c r="P292" s="312"/>
      <c r="Q292" s="312"/>
      <c r="R292" s="136"/>
      <c r="T292" s="167" t="s">
        <v>5</v>
      </c>
      <c r="U292" s="45" t="s">
        <v>43</v>
      </c>
      <c r="V292" s="37"/>
      <c r="W292" s="168">
        <f>V292*K292</f>
        <v>0</v>
      </c>
      <c r="X292" s="168">
        <v>1</v>
      </c>
      <c r="Y292" s="168">
        <f>X292*K292</f>
        <v>6.9000000000000006E-2</v>
      </c>
      <c r="Z292" s="168">
        <v>0</v>
      </c>
      <c r="AA292" s="169">
        <f>Z292*K292</f>
        <v>0</v>
      </c>
      <c r="AR292" s="20" t="s">
        <v>320</v>
      </c>
      <c r="AT292" s="20" t="s">
        <v>415</v>
      </c>
      <c r="AU292" s="20" t="s">
        <v>149</v>
      </c>
      <c r="AY292" s="20" t="s">
        <v>170</v>
      </c>
      <c r="BE292" s="107">
        <f>IF(U292="základná",N292,0)</f>
        <v>0</v>
      </c>
      <c r="BF292" s="107">
        <f>IF(U292="znížená",N292,0)</f>
        <v>0</v>
      </c>
      <c r="BG292" s="107">
        <f>IF(U292="zákl. prenesená",N292,0)</f>
        <v>0</v>
      </c>
      <c r="BH292" s="107">
        <f>IF(U292="zníž. prenesená",N292,0)</f>
        <v>0</v>
      </c>
      <c r="BI292" s="107">
        <f>IF(U292="nulová",N292,0)</f>
        <v>0</v>
      </c>
      <c r="BJ292" s="20" t="s">
        <v>149</v>
      </c>
      <c r="BK292" s="170">
        <f>ROUND(L292*K292,3)</f>
        <v>0</v>
      </c>
      <c r="BL292" s="20" t="s">
        <v>243</v>
      </c>
      <c r="BM292" s="20" t="s">
        <v>516</v>
      </c>
    </row>
    <row r="293" spans="2:65" s="1" customFormat="1" ht="31.5" customHeight="1">
      <c r="B293" s="133"/>
      <c r="C293" s="162" t="s">
        <v>517</v>
      </c>
      <c r="D293" s="162" t="s">
        <v>171</v>
      </c>
      <c r="E293" s="163" t="s">
        <v>518</v>
      </c>
      <c r="F293" s="268" t="s">
        <v>519</v>
      </c>
      <c r="G293" s="268"/>
      <c r="H293" s="268"/>
      <c r="I293" s="268"/>
      <c r="J293" s="164" t="s">
        <v>174</v>
      </c>
      <c r="K293" s="165">
        <v>19.190000000000001</v>
      </c>
      <c r="L293" s="324">
        <v>0</v>
      </c>
      <c r="M293" s="324"/>
      <c r="N293" s="312">
        <f>ROUND(L293*K293,3)</f>
        <v>0</v>
      </c>
      <c r="O293" s="312"/>
      <c r="P293" s="312"/>
      <c r="Q293" s="312"/>
      <c r="R293" s="136"/>
      <c r="T293" s="167" t="s">
        <v>5</v>
      </c>
      <c r="U293" s="45" t="s">
        <v>43</v>
      </c>
      <c r="V293" s="37"/>
      <c r="W293" s="168">
        <f>V293*K293</f>
        <v>0</v>
      </c>
      <c r="X293" s="168">
        <v>0</v>
      </c>
      <c r="Y293" s="168">
        <f>X293*K293</f>
        <v>0</v>
      </c>
      <c r="Z293" s="168">
        <v>0</v>
      </c>
      <c r="AA293" s="169">
        <f>Z293*K293</f>
        <v>0</v>
      </c>
      <c r="AR293" s="20" t="s">
        <v>243</v>
      </c>
      <c r="AT293" s="20" t="s">
        <v>171</v>
      </c>
      <c r="AU293" s="20" t="s">
        <v>149</v>
      </c>
      <c r="AY293" s="20" t="s">
        <v>170</v>
      </c>
      <c r="BE293" s="107">
        <f>IF(U293="základná",N293,0)</f>
        <v>0</v>
      </c>
      <c r="BF293" s="107">
        <f>IF(U293="znížená",N293,0)</f>
        <v>0</v>
      </c>
      <c r="BG293" s="107">
        <f>IF(U293="zákl. prenesená",N293,0)</f>
        <v>0</v>
      </c>
      <c r="BH293" s="107">
        <f>IF(U293="zníž. prenesená",N293,0)</f>
        <v>0</v>
      </c>
      <c r="BI293" s="107">
        <f>IF(U293="nulová",N293,0)</f>
        <v>0</v>
      </c>
      <c r="BJ293" s="20" t="s">
        <v>149</v>
      </c>
      <c r="BK293" s="170">
        <f>ROUND(L293*K293,3)</f>
        <v>0</v>
      </c>
      <c r="BL293" s="20" t="s">
        <v>243</v>
      </c>
      <c r="BM293" s="20" t="s">
        <v>520</v>
      </c>
    </row>
    <row r="294" spans="2:65" s="1" customFormat="1" ht="22.5" customHeight="1">
      <c r="B294" s="133"/>
      <c r="C294" s="195" t="s">
        <v>521</v>
      </c>
      <c r="D294" s="195" t="s">
        <v>415</v>
      </c>
      <c r="E294" s="196" t="s">
        <v>514</v>
      </c>
      <c r="F294" s="267" t="s">
        <v>515</v>
      </c>
      <c r="G294" s="267"/>
      <c r="H294" s="267"/>
      <c r="I294" s="267"/>
      <c r="J294" s="197" t="s">
        <v>219</v>
      </c>
      <c r="K294" s="198">
        <v>7.0000000000000001E-3</v>
      </c>
      <c r="L294" s="325">
        <v>0</v>
      </c>
      <c r="M294" s="325"/>
      <c r="N294" s="320">
        <f>ROUND(L294*K294,3)</f>
        <v>0</v>
      </c>
      <c r="O294" s="312"/>
      <c r="P294" s="312"/>
      <c r="Q294" s="312"/>
      <c r="R294" s="136"/>
      <c r="T294" s="167" t="s">
        <v>5</v>
      </c>
      <c r="U294" s="45" t="s">
        <v>43</v>
      </c>
      <c r="V294" s="37"/>
      <c r="W294" s="168">
        <f>V294*K294</f>
        <v>0</v>
      </c>
      <c r="X294" s="168">
        <v>1</v>
      </c>
      <c r="Y294" s="168">
        <f>X294*K294</f>
        <v>7.0000000000000001E-3</v>
      </c>
      <c r="Z294" s="168">
        <v>0</v>
      </c>
      <c r="AA294" s="169">
        <f>Z294*K294</f>
        <v>0</v>
      </c>
      <c r="AR294" s="20" t="s">
        <v>320</v>
      </c>
      <c r="AT294" s="20" t="s">
        <v>415</v>
      </c>
      <c r="AU294" s="20" t="s">
        <v>149</v>
      </c>
      <c r="AY294" s="20" t="s">
        <v>170</v>
      </c>
      <c r="BE294" s="107">
        <f>IF(U294="základná",N294,0)</f>
        <v>0</v>
      </c>
      <c r="BF294" s="107">
        <f>IF(U294="znížená",N294,0)</f>
        <v>0</v>
      </c>
      <c r="BG294" s="107">
        <f>IF(U294="zákl. prenesená",N294,0)</f>
        <v>0</v>
      </c>
      <c r="BH294" s="107">
        <f>IF(U294="zníž. prenesená",N294,0)</f>
        <v>0</v>
      </c>
      <c r="BI294" s="107">
        <f>IF(U294="nulová",N294,0)</f>
        <v>0</v>
      </c>
      <c r="BJ294" s="20" t="s">
        <v>149</v>
      </c>
      <c r="BK294" s="170">
        <f>ROUND(L294*K294,3)</f>
        <v>0</v>
      </c>
      <c r="BL294" s="20" t="s">
        <v>243</v>
      </c>
      <c r="BM294" s="20" t="s">
        <v>522</v>
      </c>
    </row>
    <row r="295" spans="2:65" s="1" customFormat="1" ht="31.5" customHeight="1">
      <c r="B295" s="133"/>
      <c r="C295" s="162" t="s">
        <v>523</v>
      </c>
      <c r="D295" s="162" t="s">
        <v>171</v>
      </c>
      <c r="E295" s="163" t="s">
        <v>524</v>
      </c>
      <c r="F295" s="268" t="s">
        <v>525</v>
      </c>
      <c r="G295" s="268"/>
      <c r="H295" s="268"/>
      <c r="I295" s="268"/>
      <c r="J295" s="164" t="s">
        <v>174</v>
      </c>
      <c r="K295" s="165">
        <v>458.6</v>
      </c>
      <c r="L295" s="324">
        <v>0</v>
      </c>
      <c r="M295" s="324"/>
      <c r="N295" s="312">
        <f>ROUND(L295*K295,3)</f>
        <v>0</v>
      </c>
      <c r="O295" s="312"/>
      <c r="P295" s="312"/>
      <c r="Q295" s="312"/>
      <c r="R295" s="136"/>
      <c r="T295" s="167" t="s">
        <v>5</v>
      </c>
      <c r="U295" s="45" t="s">
        <v>43</v>
      </c>
      <c r="V295" s="37"/>
      <c r="W295" s="168">
        <f>V295*K295</f>
        <v>0</v>
      </c>
      <c r="X295" s="168">
        <v>5.4000000000000001E-4</v>
      </c>
      <c r="Y295" s="168">
        <f>X295*K295</f>
        <v>0.247644</v>
      </c>
      <c r="Z295" s="168">
        <v>0</v>
      </c>
      <c r="AA295" s="169">
        <f>Z295*K295</f>
        <v>0</v>
      </c>
      <c r="AR295" s="20" t="s">
        <v>243</v>
      </c>
      <c r="AT295" s="20" t="s">
        <v>171</v>
      </c>
      <c r="AU295" s="20" t="s">
        <v>149</v>
      </c>
      <c r="AY295" s="20" t="s">
        <v>170</v>
      </c>
      <c r="BE295" s="107">
        <f>IF(U295="základná",N295,0)</f>
        <v>0</v>
      </c>
      <c r="BF295" s="107">
        <f>IF(U295="znížená",N295,0)</f>
        <v>0</v>
      </c>
      <c r="BG295" s="107">
        <f>IF(U295="zákl. prenesená",N295,0)</f>
        <v>0</v>
      </c>
      <c r="BH295" s="107">
        <f>IF(U295="zníž. prenesená",N295,0)</f>
        <v>0</v>
      </c>
      <c r="BI295" s="107">
        <f>IF(U295="nulová",N295,0)</f>
        <v>0</v>
      </c>
      <c r="BJ295" s="20" t="s">
        <v>149</v>
      </c>
      <c r="BK295" s="170">
        <f>ROUND(L295*K295,3)</f>
        <v>0</v>
      </c>
      <c r="BL295" s="20" t="s">
        <v>243</v>
      </c>
      <c r="BM295" s="20" t="s">
        <v>526</v>
      </c>
    </row>
    <row r="296" spans="2:65" s="10" customFormat="1" ht="22.5" customHeight="1">
      <c r="B296" s="171"/>
      <c r="C296" s="172"/>
      <c r="D296" s="172"/>
      <c r="E296" s="173" t="s">
        <v>5</v>
      </c>
      <c r="F296" s="275" t="s">
        <v>527</v>
      </c>
      <c r="G296" s="276"/>
      <c r="H296" s="276"/>
      <c r="I296" s="276"/>
      <c r="J296" s="172"/>
      <c r="K296" s="174">
        <v>458.6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186</v>
      </c>
      <c r="AU296" s="178" t="s">
        <v>149</v>
      </c>
      <c r="AV296" s="10" t="s">
        <v>149</v>
      </c>
      <c r="AW296" s="10" t="s">
        <v>32</v>
      </c>
      <c r="AX296" s="10" t="s">
        <v>84</v>
      </c>
      <c r="AY296" s="178" t="s">
        <v>170</v>
      </c>
    </row>
    <row r="297" spans="2:65" s="1" customFormat="1" ht="31.5" customHeight="1">
      <c r="B297" s="133"/>
      <c r="C297" s="195" t="s">
        <v>528</v>
      </c>
      <c r="D297" s="195" t="s">
        <v>415</v>
      </c>
      <c r="E297" s="196" t="s">
        <v>529</v>
      </c>
      <c r="F297" s="267" t="s">
        <v>530</v>
      </c>
      <c r="G297" s="267"/>
      <c r="H297" s="267"/>
      <c r="I297" s="267"/>
      <c r="J297" s="197" t="s">
        <v>174</v>
      </c>
      <c r="K297" s="198">
        <v>527.39</v>
      </c>
      <c r="L297" s="325">
        <v>0</v>
      </c>
      <c r="M297" s="325"/>
      <c r="N297" s="320">
        <f>ROUND(L297*K297,3)</f>
        <v>0</v>
      </c>
      <c r="O297" s="312"/>
      <c r="P297" s="312"/>
      <c r="Q297" s="312"/>
      <c r="R297" s="136"/>
      <c r="T297" s="167" t="s">
        <v>5</v>
      </c>
      <c r="U297" s="45" t="s">
        <v>43</v>
      </c>
      <c r="V297" s="37"/>
      <c r="W297" s="168">
        <f>V297*K297</f>
        <v>0</v>
      </c>
      <c r="X297" s="168">
        <v>4.2500000000000003E-3</v>
      </c>
      <c r="Y297" s="168">
        <f>X297*K297</f>
        <v>2.2414075000000002</v>
      </c>
      <c r="Z297" s="168">
        <v>0</v>
      </c>
      <c r="AA297" s="169">
        <f>Z297*K297</f>
        <v>0</v>
      </c>
      <c r="AR297" s="20" t="s">
        <v>320</v>
      </c>
      <c r="AT297" s="20" t="s">
        <v>415</v>
      </c>
      <c r="AU297" s="20" t="s">
        <v>149</v>
      </c>
      <c r="AY297" s="20" t="s">
        <v>170</v>
      </c>
      <c r="BE297" s="107">
        <f>IF(U297="základná",N297,0)</f>
        <v>0</v>
      </c>
      <c r="BF297" s="107">
        <f>IF(U297="znížená",N297,0)</f>
        <v>0</v>
      </c>
      <c r="BG297" s="107">
        <f>IF(U297="zákl. prenesená",N297,0)</f>
        <v>0</v>
      </c>
      <c r="BH297" s="107">
        <f>IF(U297="zníž. prenesená",N297,0)</f>
        <v>0</v>
      </c>
      <c r="BI297" s="107">
        <f>IF(U297="nulová",N297,0)</f>
        <v>0</v>
      </c>
      <c r="BJ297" s="20" t="s">
        <v>149</v>
      </c>
      <c r="BK297" s="170">
        <f>ROUND(L297*K297,3)</f>
        <v>0</v>
      </c>
      <c r="BL297" s="20" t="s">
        <v>243</v>
      </c>
      <c r="BM297" s="20" t="s">
        <v>531</v>
      </c>
    </row>
    <row r="298" spans="2:65" s="1" customFormat="1" ht="31.5" customHeight="1">
      <c r="B298" s="133"/>
      <c r="C298" s="162" t="s">
        <v>532</v>
      </c>
      <c r="D298" s="162" t="s">
        <v>171</v>
      </c>
      <c r="E298" s="163" t="s">
        <v>533</v>
      </c>
      <c r="F298" s="268" t="s">
        <v>534</v>
      </c>
      <c r="G298" s="268"/>
      <c r="H298" s="268"/>
      <c r="I298" s="268"/>
      <c r="J298" s="164" t="s">
        <v>174</v>
      </c>
      <c r="K298" s="165">
        <v>38.380000000000003</v>
      </c>
      <c r="L298" s="324">
        <v>0</v>
      </c>
      <c r="M298" s="324"/>
      <c r="N298" s="312">
        <f>ROUND(L298*K298,3)</f>
        <v>0</v>
      </c>
      <c r="O298" s="312"/>
      <c r="P298" s="312"/>
      <c r="Q298" s="312"/>
      <c r="R298" s="136"/>
      <c r="T298" s="167" t="s">
        <v>5</v>
      </c>
      <c r="U298" s="45" t="s">
        <v>43</v>
      </c>
      <c r="V298" s="37"/>
      <c r="W298" s="168">
        <f>V298*K298</f>
        <v>0</v>
      </c>
      <c r="X298" s="168">
        <v>5.4000000000000001E-4</v>
      </c>
      <c r="Y298" s="168">
        <f>X298*K298</f>
        <v>2.0725200000000003E-2</v>
      </c>
      <c r="Z298" s="168">
        <v>0</v>
      </c>
      <c r="AA298" s="169">
        <f>Z298*K298</f>
        <v>0</v>
      </c>
      <c r="AR298" s="20" t="s">
        <v>243</v>
      </c>
      <c r="AT298" s="20" t="s">
        <v>171</v>
      </c>
      <c r="AU298" s="20" t="s">
        <v>149</v>
      </c>
      <c r="AY298" s="20" t="s">
        <v>170</v>
      </c>
      <c r="BE298" s="107">
        <f>IF(U298="základná",N298,0)</f>
        <v>0</v>
      </c>
      <c r="BF298" s="107">
        <f>IF(U298="znížená",N298,0)</f>
        <v>0</v>
      </c>
      <c r="BG298" s="107">
        <f>IF(U298="zákl. prenesená",N298,0)</f>
        <v>0</v>
      </c>
      <c r="BH298" s="107">
        <f>IF(U298="zníž. prenesená",N298,0)</f>
        <v>0</v>
      </c>
      <c r="BI298" s="107">
        <f>IF(U298="nulová",N298,0)</f>
        <v>0</v>
      </c>
      <c r="BJ298" s="20" t="s">
        <v>149</v>
      </c>
      <c r="BK298" s="170">
        <f>ROUND(L298*K298,3)</f>
        <v>0</v>
      </c>
      <c r="BL298" s="20" t="s">
        <v>243</v>
      </c>
      <c r="BM298" s="20" t="s">
        <v>535</v>
      </c>
    </row>
    <row r="299" spans="2:65" s="10" customFormat="1" ht="22.5" customHeight="1">
      <c r="B299" s="171"/>
      <c r="C299" s="172"/>
      <c r="D299" s="172"/>
      <c r="E299" s="173" t="s">
        <v>5</v>
      </c>
      <c r="F299" s="275" t="s">
        <v>536</v>
      </c>
      <c r="G299" s="276"/>
      <c r="H299" s="276"/>
      <c r="I299" s="276"/>
      <c r="J299" s="172"/>
      <c r="K299" s="174">
        <v>38.380000000000003</v>
      </c>
      <c r="L299" s="172"/>
      <c r="M299" s="172"/>
      <c r="N299" s="172"/>
      <c r="O299" s="172"/>
      <c r="P299" s="172"/>
      <c r="Q299" s="172"/>
      <c r="R299" s="175"/>
      <c r="T299" s="176"/>
      <c r="U299" s="172"/>
      <c r="V299" s="172"/>
      <c r="W299" s="172"/>
      <c r="X299" s="172"/>
      <c r="Y299" s="172"/>
      <c r="Z299" s="172"/>
      <c r="AA299" s="177"/>
      <c r="AT299" s="178" t="s">
        <v>186</v>
      </c>
      <c r="AU299" s="178" t="s">
        <v>149</v>
      </c>
      <c r="AV299" s="10" t="s">
        <v>149</v>
      </c>
      <c r="AW299" s="10" t="s">
        <v>32</v>
      </c>
      <c r="AX299" s="10" t="s">
        <v>84</v>
      </c>
      <c r="AY299" s="178" t="s">
        <v>170</v>
      </c>
    </row>
    <row r="300" spans="2:65" s="1" customFormat="1" ht="31.5" customHeight="1">
      <c r="B300" s="133"/>
      <c r="C300" s="195" t="s">
        <v>537</v>
      </c>
      <c r="D300" s="195" t="s">
        <v>415</v>
      </c>
      <c r="E300" s="196" t="s">
        <v>529</v>
      </c>
      <c r="F300" s="267" t="s">
        <v>530</v>
      </c>
      <c r="G300" s="267"/>
      <c r="H300" s="267"/>
      <c r="I300" s="267"/>
      <c r="J300" s="197" t="s">
        <v>174</v>
      </c>
      <c r="K300" s="198">
        <v>46.055999999999997</v>
      </c>
      <c r="L300" s="325">
        <v>0</v>
      </c>
      <c r="M300" s="325"/>
      <c r="N300" s="320">
        <f>ROUND(L300*K300,3)</f>
        <v>0</v>
      </c>
      <c r="O300" s="312"/>
      <c r="P300" s="312"/>
      <c r="Q300" s="312"/>
      <c r="R300" s="136"/>
      <c r="T300" s="167" t="s">
        <v>5</v>
      </c>
      <c r="U300" s="45" t="s">
        <v>43</v>
      </c>
      <c r="V300" s="37"/>
      <c r="W300" s="168">
        <f>V300*K300</f>
        <v>0</v>
      </c>
      <c r="X300" s="168">
        <v>4.2500000000000003E-3</v>
      </c>
      <c r="Y300" s="168">
        <f>X300*K300</f>
        <v>0.195738</v>
      </c>
      <c r="Z300" s="168">
        <v>0</v>
      </c>
      <c r="AA300" s="169">
        <f>Z300*K300</f>
        <v>0</v>
      </c>
      <c r="AR300" s="20" t="s">
        <v>320</v>
      </c>
      <c r="AT300" s="20" t="s">
        <v>415</v>
      </c>
      <c r="AU300" s="20" t="s">
        <v>149</v>
      </c>
      <c r="AY300" s="20" t="s">
        <v>170</v>
      </c>
      <c r="BE300" s="107">
        <f>IF(U300="základná",N300,0)</f>
        <v>0</v>
      </c>
      <c r="BF300" s="107">
        <f>IF(U300="znížená",N300,0)</f>
        <v>0</v>
      </c>
      <c r="BG300" s="107">
        <f>IF(U300="zákl. prenesená",N300,0)</f>
        <v>0</v>
      </c>
      <c r="BH300" s="107">
        <f>IF(U300="zníž. prenesená",N300,0)</f>
        <v>0</v>
      </c>
      <c r="BI300" s="107">
        <f>IF(U300="nulová",N300,0)</f>
        <v>0</v>
      </c>
      <c r="BJ300" s="20" t="s">
        <v>149</v>
      </c>
      <c r="BK300" s="170">
        <f>ROUND(L300*K300,3)</f>
        <v>0</v>
      </c>
      <c r="BL300" s="20" t="s">
        <v>243</v>
      </c>
      <c r="BM300" s="20" t="s">
        <v>538</v>
      </c>
    </row>
    <row r="301" spans="2:65" s="1" customFormat="1" ht="44.25" customHeight="1">
      <c r="B301" s="133"/>
      <c r="C301" s="162" t="s">
        <v>539</v>
      </c>
      <c r="D301" s="162" t="s">
        <v>171</v>
      </c>
      <c r="E301" s="163" t="s">
        <v>540</v>
      </c>
      <c r="F301" s="268" t="s">
        <v>541</v>
      </c>
      <c r="G301" s="268"/>
      <c r="H301" s="268"/>
      <c r="I301" s="268"/>
      <c r="J301" s="164" t="s">
        <v>174</v>
      </c>
      <c r="K301" s="165">
        <v>19.670000000000002</v>
      </c>
      <c r="L301" s="324">
        <v>0</v>
      </c>
      <c r="M301" s="324"/>
      <c r="N301" s="312">
        <f>ROUND(L301*K301,3)</f>
        <v>0</v>
      </c>
      <c r="O301" s="312"/>
      <c r="P301" s="312"/>
      <c r="Q301" s="312"/>
      <c r="R301" s="136"/>
      <c r="T301" s="167" t="s">
        <v>5</v>
      </c>
      <c r="U301" s="45" t="s">
        <v>43</v>
      </c>
      <c r="V301" s="37"/>
      <c r="W301" s="168">
        <f>V301*K301</f>
        <v>0</v>
      </c>
      <c r="X301" s="168">
        <v>0</v>
      </c>
      <c r="Y301" s="168">
        <f>X301*K301</f>
        <v>0</v>
      </c>
      <c r="Z301" s="168">
        <v>0</v>
      </c>
      <c r="AA301" s="169">
        <f>Z301*K301</f>
        <v>0</v>
      </c>
      <c r="AR301" s="20" t="s">
        <v>243</v>
      </c>
      <c r="AT301" s="20" t="s">
        <v>171</v>
      </c>
      <c r="AU301" s="20" t="s">
        <v>149</v>
      </c>
      <c r="AY301" s="20" t="s">
        <v>170</v>
      </c>
      <c r="BE301" s="107">
        <f>IF(U301="základná",N301,0)</f>
        <v>0</v>
      </c>
      <c r="BF301" s="107">
        <f>IF(U301="znížená",N301,0)</f>
        <v>0</v>
      </c>
      <c r="BG301" s="107">
        <f>IF(U301="zákl. prenesená",N301,0)</f>
        <v>0</v>
      </c>
      <c r="BH301" s="107">
        <f>IF(U301="zníž. prenesená",N301,0)</f>
        <v>0</v>
      </c>
      <c r="BI301" s="107">
        <f>IF(U301="nulová",N301,0)</f>
        <v>0</v>
      </c>
      <c r="BJ301" s="20" t="s">
        <v>149</v>
      </c>
      <c r="BK301" s="170">
        <f>ROUND(L301*K301,3)</f>
        <v>0</v>
      </c>
      <c r="BL301" s="20" t="s">
        <v>243</v>
      </c>
      <c r="BM301" s="20" t="s">
        <v>542</v>
      </c>
    </row>
    <row r="302" spans="2:65" s="12" customFormat="1" ht="22.5" customHeight="1">
      <c r="B302" s="187"/>
      <c r="C302" s="188"/>
      <c r="D302" s="188"/>
      <c r="E302" s="189" t="s">
        <v>5</v>
      </c>
      <c r="F302" s="269" t="s">
        <v>543</v>
      </c>
      <c r="G302" s="270"/>
      <c r="H302" s="270"/>
      <c r="I302" s="270"/>
      <c r="J302" s="188"/>
      <c r="K302" s="190" t="s">
        <v>5</v>
      </c>
      <c r="L302" s="188"/>
      <c r="M302" s="188"/>
      <c r="N302" s="188"/>
      <c r="O302" s="188"/>
      <c r="P302" s="188"/>
      <c r="Q302" s="188"/>
      <c r="R302" s="191"/>
      <c r="T302" s="192"/>
      <c r="U302" s="188"/>
      <c r="V302" s="188"/>
      <c r="W302" s="188"/>
      <c r="X302" s="188"/>
      <c r="Y302" s="188"/>
      <c r="Z302" s="188"/>
      <c r="AA302" s="193"/>
      <c r="AT302" s="194" t="s">
        <v>186</v>
      </c>
      <c r="AU302" s="194" t="s">
        <v>149</v>
      </c>
      <c r="AV302" s="12" t="s">
        <v>84</v>
      </c>
      <c r="AW302" s="12" t="s">
        <v>32</v>
      </c>
      <c r="AX302" s="12" t="s">
        <v>76</v>
      </c>
      <c r="AY302" s="194" t="s">
        <v>170</v>
      </c>
    </row>
    <row r="303" spans="2:65" s="10" customFormat="1" ht="22.5" customHeight="1">
      <c r="B303" s="171"/>
      <c r="C303" s="172"/>
      <c r="D303" s="172"/>
      <c r="E303" s="173" t="s">
        <v>5</v>
      </c>
      <c r="F303" s="271" t="s">
        <v>544</v>
      </c>
      <c r="G303" s="272"/>
      <c r="H303" s="272"/>
      <c r="I303" s="272"/>
      <c r="J303" s="172"/>
      <c r="K303" s="174">
        <v>19.670000000000002</v>
      </c>
      <c r="L303" s="172"/>
      <c r="M303" s="172"/>
      <c r="N303" s="172"/>
      <c r="O303" s="172"/>
      <c r="P303" s="172"/>
      <c r="Q303" s="172"/>
      <c r="R303" s="175"/>
      <c r="T303" s="176"/>
      <c r="U303" s="172"/>
      <c r="V303" s="172"/>
      <c r="W303" s="172"/>
      <c r="X303" s="172"/>
      <c r="Y303" s="172"/>
      <c r="Z303" s="172"/>
      <c r="AA303" s="177"/>
      <c r="AT303" s="178" t="s">
        <v>186</v>
      </c>
      <c r="AU303" s="178" t="s">
        <v>149</v>
      </c>
      <c r="AV303" s="10" t="s">
        <v>149</v>
      </c>
      <c r="AW303" s="10" t="s">
        <v>32</v>
      </c>
      <c r="AX303" s="10" t="s">
        <v>84</v>
      </c>
      <c r="AY303" s="178" t="s">
        <v>170</v>
      </c>
    </row>
    <row r="304" spans="2:65" s="1" customFormat="1" ht="22.5" customHeight="1">
      <c r="B304" s="133"/>
      <c r="C304" s="195" t="s">
        <v>545</v>
      </c>
      <c r="D304" s="195" t="s">
        <v>415</v>
      </c>
      <c r="E304" s="196" t="s">
        <v>546</v>
      </c>
      <c r="F304" s="267" t="s">
        <v>547</v>
      </c>
      <c r="G304" s="267"/>
      <c r="H304" s="267"/>
      <c r="I304" s="267"/>
      <c r="J304" s="197" t="s">
        <v>548</v>
      </c>
      <c r="K304" s="198">
        <v>49.174999999999997</v>
      </c>
      <c r="L304" s="325">
        <v>0</v>
      </c>
      <c r="M304" s="325"/>
      <c r="N304" s="320">
        <f t="shared" ref="N304:N311" si="25">ROUND(L304*K304,3)</f>
        <v>0</v>
      </c>
      <c r="O304" s="312"/>
      <c r="P304" s="312"/>
      <c r="Q304" s="312"/>
      <c r="R304" s="136"/>
      <c r="T304" s="167" t="s">
        <v>5</v>
      </c>
      <c r="U304" s="45" t="s">
        <v>43</v>
      </c>
      <c r="V304" s="37"/>
      <c r="W304" s="168">
        <f t="shared" ref="W304:W311" si="26">V304*K304</f>
        <v>0</v>
      </c>
      <c r="X304" s="168">
        <v>1E-3</v>
      </c>
      <c r="Y304" s="168">
        <f t="shared" ref="Y304:Y311" si="27">X304*K304</f>
        <v>4.9174999999999996E-2</v>
      </c>
      <c r="Z304" s="168">
        <v>0</v>
      </c>
      <c r="AA304" s="169">
        <f t="shared" ref="AA304:AA311" si="28">Z304*K304</f>
        <v>0</v>
      </c>
      <c r="AR304" s="20" t="s">
        <v>320</v>
      </c>
      <c r="AT304" s="20" t="s">
        <v>415</v>
      </c>
      <c r="AU304" s="20" t="s">
        <v>149</v>
      </c>
      <c r="AY304" s="20" t="s">
        <v>170</v>
      </c>
      <c r="BE304" s="107">
        <f t="shared" ref="BE304:BE311" si="29">IF(U304="základná",N304,0)</f>
        <v>0</v>
      </c>
      <c r="BF304" s="107">
        <f t="shared" ref="BF304:BF311" si="30">IF(U304="znížená",N304,0)</f>
        <v>0</v>
      </c>
      <c r="BG304" s="107">
        <f t="shared" ref="BG304:BG311" si="31">IF(U304="zákl. prenesená",N304,0)</f>
        <v>0</v>
      </c>
      <c r="BH304" s="107">
        <f t="shared" ref="BH304:BH311" si="32">IF(U304="zníž. prenesená",N304,0)</f>
        <v>0</v>
      </c>
      <c r="BI304" s="107">
        <f t="shared" ref="BI304:BI311" si="33">IF(U304="nulová",N304,0)</f>
        <v>0</v>
      </c>
      <c r="BJ304" s="20" t="s">
        <v>149</v>
      </c>
      <c r="BK304" s="170">
        <f t="shared" ref="BK304:BK311" si="34">ROUND(L304*K304,3)</f>
        <v>0</v>
      </c>
      <c r="BL304" s="20" t="s">
        <v>243</v>
      </c>
      <c r="BM304" s="20" t="s">
        <v>549</v>
      </c>
    </row>
    <row r="305" spans="2:65" s="1" customFormat="1" ht="22.5" customHeight="1">
      <c r="B305" s="133"/>
      <c r="C305" s="195" t="s">
        <v>550</v>
      </c>
      <c r="D305" s="195" t="s">
        <v>415</v>
      </c>
      <c r="E305" s="196" t="s">
        <v>551</v>
      </c>
      <c r="F305" s="267" t="s">
        <v>552</v>
      </c>
      <c r="G305" s="267"/>
      <c r="H305" s="267"/>
      <c r="I305" s="267"/>
      <c r="J305" s="197" t="s">
        <v>462</v>
      </c>
      <c r="K305" s="198">
        <v>31.92</v>
      </c>
      <c r="L305" s="325">
        <v>0</v>
      </c>
      <c r="M305" s="325"/>
      <c r="N305" s="320">
        <f t="shared" si="25"/>
        <v>0</v>
      </c>
      <c r="O305" s="312"/>
      <c r="P305" s="312"/>
      <c r="Q305" s="312"/>
      <c r="R305" s="136"/>
      <c r="T305" s="167" t="s">
        <v>5</v>
      </c>
      <c r="U305" s="45" t="s">
        <v>43</v>
      </c>
      <c r="V305" s="37"/>
      <c r="W305" s="168">
        <f t="shared" si="26"/>
        <v>0</v>
      </c>
      <c r="X305" s="168">
        <v>5.0000000000000002E-5</v>
      </c>
      <c r="Y305" s="168">
        <f t="shared" si="27"/>
        <v>1.5960000000000002E-3</v>
      </c>
      <c r="Z305" s="168">
        <v>0</v>
      </c>
      <c r="AA305" s="169">
        <f t="shared" si="28"/>
        <v>0</v>
      </c>
      <c r="AR305" s="20" t="s">
        <v>320</v>
      </c>
      <c r="AT305" s="20" t="s">
        <v>415</v>
      </c>
      <c r="AU305" s="20" t="s">
        <v>149</v>
      </c>
      <c r="AY305" s="20" t="s">
        <v>170</v>
      </c>
      <c r="BE305" s="107">
        <f t="shared" si="29"/>
        <v>0</v>
      </c>
      <c r="BF305" s="107">
        <f t="shared" si="30"/>
        <v>0</v>
      </c>
      <c r="BG305" s="107">
        <f t="shared" si="31"/>
        <v>0</v>
      </c>
      <c r="BH305" s="107">
        <f t="shared" si="32"/>
        <v>0</v>
      </c>
      <c r="BI305" s="107">
        <f t="shared" si="33"/>
        <v>0</v>
      </c>
      <c r="BJ305" s="20" t="s">
        <v>149</v>
      </c>
      <c r="BK305" s="170">
        <f t="shared" si="34"/>
        <v>0</v>
      </c>
      <c r="BL305" s="20" t="s">
        <v>243</v>
      </c>
      <c r="BM305" s="20" t="s">
        <v>553</v>
      </c>
    </row>
    <row r="306" spans="2:65" s="1" customFormat="1" ht="31.5" customHeight="1">
      <c r="B306" s="133"/>
      <c r="C306" s="162" t="s">
        <v>554</v>
      </c>
      <c r="D306" s="162" t="s">
        <v>171</v>
      </c>
      <c r="E306" s="163" t="s">
        <v>555</v>
      </c>
      <c r="F306" s="268" t="s">
        <v>556</v>
      </c>
      <c r="G306" s="268"/>
      <c r="H306" s="268"/>
      <c r="I306" s="268"/>
      <c r="J306" s="164" t="s">
        <v>174</v>
      </c>
      <c r="K306" s="165">
        <v>63.84</v>
      </c>
      <c r="L306" s="324">
        <v>0</v>
      </c>
      <c r="M306" s="324"/>
      <c r="N306" s="312">
        <f t="shared" si="25"/>
        <v>0</v>
      </c>
      <c r="O306" s="312"/>
      <c r="P306" s="312"/>
      <c r="Q306" s="312"/>
      <c r="R306" s="136"/>
      <c r="T306" s="167" t="s">
        <v>5</v>
      </c>
      <c r="U306" s="45" t="s">
        <v>43</v>
      </c>
      <c r="V306" s="37"/>
      <c r="W306" s="168">
        <f t="shared" si="26"/>
        <v>0</v>
      </c>
      <c r="X306" s="168">
        <v>0</v>
      </c>
      <c r="Y306" s="168">
        <f t="shared" si="27"/>
        <v>0</v>
      </c>
      <c r="Z306" s="168">
        <v>0</v>
      </c>
      <c r="AA306" s="169">
        <f t="shared" si="28"/>
        <v>0</v>
      </c>
      <c r="AR306" s="20" t="s">
        <v>243</v>
      </c>
      <c r="AT306" s="20" t="s">
        <v>171</v>
      </c>
      <c r="AU306" s="20" t="s">
        <v>149</v>
      </c>
      <c r="AY306" s="20" t="s">
        <v>170</v>
      </c>
      <c r="BE306" s="107">
        <f t="shared" si="29"/>
        <v>0</v>
      </c>
      <c r="BF306" s="107">
        <f t="shared" si="30"/>
        <v>0</v>
      </c>
      <c r="BG306" s="107">
        <f t="shared" si="31"/>
        <v>0</v>
      </c>
      <c r="BH306" s="107">
        <f t="shared" si="32"/>
        <v>0</v>
      </c>
      <c r="BI306" s="107">
        <f t="shared" si="33"/>
        <v>0</v>
      </c>
      <c r="BJ306" s="20" t="s">
        <v>149</v>
      </c>
      <c r="BK306" s="170">
        <f t="shared" si="34"/>
        <v>0</v>
      </c>
      <c r="BL306" s="20" t="s">
        <v>243</v>
      </c>
      <c r="BM306" s="20" t="s">
        <v>557</v>
      </c>
    </row>
    <row r="307" spans="2:65" s="1" customFormat="1" ht="22.5" customHeight="1">
      <c r="B307" s="133"/>
      <c r="C307" s="195" t="s">
        <v>558</v>
      </c>
      <c r="D307" s="195" t="s">
        <v>415</v>
      </c>
      <c r="E307" s="196" t="s">
        <v>546</v>
      </c>
      <c r="F307" s="267" t="s">
        <v>547</v>
      </c>
      <c r="G307" s="267"/>
      <c r="H307" s="267"/>
      <c r="I307" s="267"/>
      <c r="J307" s="197" t="s">
        <v>548</v>
      </c>
      <c r="K307" s="198">
        <v>159.6</v>
      </c>
      <c r="L307" s="325">
        <v>0</v>
      </c>
      <c r="M307" s="325"/>
      <c r="N307" s="320">
        <f t="shared" si="25"/>
        <v>0</v>
      </c>
      <c r="O307" s="312"/>
      <c r="P307" s="312"/>
      <c r="Q307" s="312"/>
      <c r="R307" s="136"/>
      <c r="T307" s="167" t="s">
        <v>5</v>
      </c>
      <c r="U307" s="45" t="s">
        <v>43</v>
      </c>
      <c r="V307" s="37"/>
      <c r="W307" s="168">
        <f t="shared" si="26"/>
        <v>0</v>
      </c>
      <c r="X307" s="168">
        <v>1E-3</v>
      </c>
      <c r="Y307" s="168">
        <f t="shared" si="27"/>
        <v>0.15959999999999999</v>
      </c>
      <c r="Z307" s="168">
        <v>0</v>
      </c>
      <c r="AA307" s="169">
        <f t="shared" si="28"/>
        <v>0</v>
      </c>
      <c r="AR307" s="20" t="s">
        <v>320</v>
      </c>
      <c r="AT307" s="20" t="s">
        <v>415</v>
      </c>
      <c r="AU307" s="20" t="s">
        <v>149</v>
      </c>
      <c r="AY307" s="20" t="s">
        <v>170</v>
      </c>
      <c r="BE307" s="107">
        <f t="shared" si="29"/>
        <v>0</v>
      </c>
      <c r="BF307" s="107">
        <f t="shared" si="30"/>
        <v>0</v>
      </c>
      <c r="BG307" s="107">
        <f t="shared" si="31"/>
        <v>0</v>
      </c>
      <c r="BH307" s="107">
        <f t="shared" si="32"/>
        <v>0</v>
      </c>
      <c r="BI307" s="107">
        <f t="shared" si="33"/>
        <v>0</v>
      </c>
      <c r="BJ307" s="20" t="s">
        <v>149</v>
      </c>
      <c r="BK307" s="170">
        <f t="shared" si="34"/>
        <v>0</v>
      </c>
      <c r="BL307" s="20" t="s">
        <v>243</v>
      </c>
      <c r="BM307" s="20" t="s">
        <v>559</v>
      </c>
    </row>
    <row r="308" spans="2:65" s="1" customFormat="1" ht="22.5" customHeight="1">
      <c r="B308" s="133"/>
      <c r="C308" s="195" t="s">
        <v>560</v>
      </c>
      <c r="D308" s="195" t="s">
        <v>415</v>
      </c>
      <c r="E308" s="196" t="s">
        <v>551</v>
      </c>
      <c r="F308" s="267" t="s">
        <v>552</v>
      </c>
      <c r="G308" s="267"/>
      <c r="H308" s="267"/>
      <c r="I308" s="267"/>
      <c r="J308" s="197" t="s">
        <v>462</v>
      </c>
      <c r="K308" s="198">
        <v>24</v>
      </c>
      <c r="L308" s="325">
        <v>0</v>
      </c>
      <c r="M308" s="325"/>
      <c r="N308" s="320">
        <f t="shared" si="25"/>
        <v>0</v>
      </c>
      <c r="O308" s="312"/>
      <c r="P308" s="312"/>
      <c r="Q308" s="312"/>
      <c r="R308" s="136"/>
      <c r="T308" s="167" t="s">
        <v>5</v>
      </c>
      <c r="U308" s="45" t="s">
        <v>43</v>
      </c>
      <c r="V308" s="37"/>
      <c r="W308" s="168">
        <f t="shared" si="26"/>
        <v>0</v>
      </c>
      <c r="X308" s="168">
        <v>5.0000000000000002E-5</v>
      </c>
      <c r="Y308" s="168">
        <f t="shared" si="27"/>
        <v>1.2000000000000001E-3</v>
      </c>
      <c r="Z308" s="168">
        <v>0</v>
      </c>
      <c r="AA308" s="169">
        <f t="shared" si="28"/>
        <v>0</v>
      </c>
      <c r="AR308" s="20" t="s">
        <v>320</v>
      </c>
      <c r="AT308" s="20" t="s">
        <v>415</v>
      </c>
      <c r="AU308" s="20" t="s">
        <v>149</v>
      </c>
      <c r="AY308" s="20" t="s">
        <v>170</v>
      </c>
      <c r="BE308" s="107">
        <f t="shared" si="29"/>
        <v>0</v>
      </c>
      <c r="BF308" s="107">
        <f t="shared" si="30"/>
        <v>0</v>
      </c>
      <c r="BG308" s="107">
        <f t="shared" si="31"/>
        <v>0</v>
      </c>
      <c r="BH308" s="107">
        <f t="shared" si="32"/>
        <v>0</v>
      </c>
      <c r="BI308" s="107">
        <f t="shared" si="33"/>
        <v>0</v>
      </c>
      <c r="BJ308" s="20" t="s">
        <v>149</v>
      </c>
      <c r="BK308" s="170">
        <f t="shared" si="34"/>
        <v>0</v>
      </c>
      <c r="BL308" s="20" t="s">
        <v>243</v>
      </c>
      <c r="BM308" s="20" t="s">
        <v>561</v>
      </c>
    </row>
    <row r="309" spans="2:65" s="1" customFormat="1" ht="44.25" customHeight="1">
      <c r="B309" s="133"/>
      <c r="C309" s="162" t="s">
        <v>562</v>
      </c>
      <c r="D309" s="162" t="s">
        <v>171</v>
      </c>
      <c r="E309" s="163" t="s">
        <v>563</v>
      </c>
      <c r="F309" s="268" t="s">
        <v>564</v>
      </c>
      <c r="G309" s="268"/>
      <c r="H309" s="268"/>
      <c r="I309" s="268"/>
      <c r="J309" s="164" t="s">
        <v>174</v>
      </c>
      <c r="K309" s="165">
        <v>229.33</v>
      </c>
      <c r="L309" s="324">
        <v>0</v>
      </c>
      <c r="M309" s="324"/>
      <c r="N309" s="312">
        <f t="shared" si="25"/>
        <v>0</v>
      </c>
      <c r="O309" s="312"/>
      <c r="P309" s="312"/>
      <c r="Q309" s="312"/>
      <c r="R309" s="136"/>
      <c r="T309" s="167" t="s">
        <v>5</v>
      </c>
      <c r="U309" s="45" t="s">
        <v>43</v>
      </c>
      <c r="V309" s="37"/>
      <c r="W309" s="168">
        <f t="shared" si="26"/>
        <v>0</v>
      </c>
      <c r="X309" s="168">
        <v>0</v>
      </c>
      <c r="Y309" s="168">
        <f t="shared" si="27"/>
        <v>0</v>
      </c>
      <c r="Z309" s="168">
        <v>0</v>
      </c>
      <c r="AA309" s="169">
        <f t="shared" si="28"/>
        <v>0</v>
      </c>
      <c r="AR309" s="20" t="s">
        <v>243</v>
      </c>
      <c r="AT309" s="20" t="s">
        <v>171</v>
      </c>
      <c r="AU309" s="20" t="s">
        <v>149</v>
      </c>
      <c r="AY309" s="20" t="s">
        <v>170</v>
      </c>
      <c r="BE309" s="107">
        <f t="shared" si="29"/>
        <v>0</v>
      </c>
      <c r="BF309" s="107">
        <f t="shared" si="30"/>
        <v>0</v>
      </c>
      <c r="BG309" s="107">
        <f t="shared" si="31"/>
        <v>0</v>
      </c>
      <c r="BH309" s="107">
        <f t="shared" si="32"/>
        <v>0</v>
      </c>
      <c r="BI309" s="107">
        <f t="shared" si="33"/>
        <v>0</v>
      </c>
      <c r="BJ309" s="20" t="s">
        <v>149</v>
      </c>
      <c r="BK309" s="170">
        <f t="shared" si="34"/>
        <v>0</v>
      </c>
      <c r="BL309" s="20" t="s">
        <v>243</v>
      </c>
      <c r="BM309" s="20" t="s">
        <v>565</v>
      </c>
    </row>
    <row r="310" spans="2:65" s="1" customFormat="1" ht="22.5" customHeight="1">
      <c r="B310" s="133"/>
      <c r="C310" s="195" t="s">
        <v>566</v>
      </c>
      <c r="D310" s="195" t="s">
        <v>415</v>
      </c>
      <c r="E310" s="196" t="s">
        <v>567</v>
      </c>
      <c r="F310" s="267" t="s">
        <v>568</v>
      </c>
      <c r="G310" s="267"/>
      <c r="H310" s="267"/>
      <c r="I310" s="267"/>
      <c r="J310" s="197" t="s">
        <v>174</v>
      </c>
      <c r="K310" s="198">
        <v>263.73</v>
      </c>
      <c r="L310" s="325">
        <v>0</v>
      </c>
      <c r="M310" s="325"/>
      <c r="N310" s="320">
        <f t="shared" si="25"/>
        <v>0</v>
      </c>
      <c r="O310" s="312"/>
      <c r="P310" s="312"/>
      <c r="Q310" s="312"/>
      <c r="R310" s="136"/>
      <c r="T310" s="167" t="s">
        <v>5</v>
      </c>
      <c r="U310" s="45" t="s">
        <v>43</v>
      </c>
      <c r="V310" s="37"/>
      <c r="W310" s="168">
        <f t="shared" si="26"/>
        <v>0</v>
      </c>
      <c r="X310" s="168">
        <v>2.9999999999999997E-4</v>
      </c>
      <c r="Y310" s="168">
        <f t="shared" si="27"/>
        <v>7.9118999999999995E-2</v>
      </c>
      <c r="Z310" s="168">
        <v>0</v>
      </c>
      <c r="AA310" s="169">
        <f t="shared" si="28"/>
        <v>0</v>
      </c>
      <c r="AR310" s="20" t="s">
        <v>320</v>
      </c>
      <c r="AT310" s="20" t="s">
        <v>415</v>
      </c>
      <c r="AU310" s="20" t="s">
        <v>149</v>
      </c>
      <c r="AY310" s="20" t="s">
        <v>170</v>
      </c>
      <c r="BE310" s="107">
        <f t="shared" si="29"/>
        <v>0</v>
      </c>
      <c r="BF310" s="107">
        <f t="shared" si="30"/>
        <v>0</v>
      </c>
      <c r="BG310" s="107">
        <f t="shared" si="31"/>
        <v>0</v>
      </c>
      <c r="BH310" s="107">
        <f t="shared" si="32"/>
        <v>0</v>
      </c>
      <c r="BI310" s="107">
        <f t="shared" si="33"/>
        <v>0</v>
      </c>
      <c r="BJ310" s="20" t="s">
        <v>149</v>
      </c>
      <c r="BK310" s="170">
        <f t="shared" si="34"/>
        <v>0</v>
      </c>
      <c r="BL310" s="20" t="s">
        <v>243</v>
      </c>
      <c r="BM310" s="20" t="s">
        <v>569</v>
      </c>
    </row>
    <row r="311" spans="2:65" s="1" customFormat="1" ht="31.5" customHeight="1">
      <c r="B311" s="133"/>
      <c r="C311" s="162" t="s">
        <v>570</v>
      </c>
      <c r="D311" s="162" t="s">
        <v>171</v>
      </c>
      <c r="E311" s="163" t="s">
        <v>571</v>
      </c>
      <c r="F311" s="268" t="s">
        <v>572</v>
      </c>
      <c r="G311" s="268"/>
      <c r="H311" s="268"/>
      <c r="I311" s="268"/>
      <c r="J311" s="164" t="s">
        <v>219</v>
      </c>
      <c r="K311" s="165">
        <v>3.0720000000000001</v>
      </c>
      <c r="L311" s="324">
        <v>0</v>
      </c>
      <c r="M311" s="324"/>
      <c r="N311" s="312">
        <f t="shared" si="25"/>
        <v>0</v>
      </c>
      <c r="O311" s="312"/>
      <c r="P311" s="312"/>
      <c r="Q311" s="312"/>
      <c r="R311" s="136"/>
      <c r="T311" s="167" t="s">
        <v>5</v>
      </c>
      <c r="U311" s="45" t="s">
        <v>43</v>
      </c>
      <c r="V311" s="37"/>
      <c r="W311" s="168">
        <f t="shared" si="26"/>
        <v>0</v>
      </c>
      <c r="X311" s="168">
        <v>0</v>
      </c>
      <c r="Y311" s="168">
        <f t="shared" si="27"/>
        <v>0</v>
      </c>
      <c r="Z311" s="168">
        <v>0</v>
      </c>
      <c r="AA311" s="169">
        <f t="shared" si="28"/>
        <v>0</v>
      </c>
      <c r="AR311" s="20" t="s">
        <v>243</v>
      </c>
      <c r="AT311" s="20" t="s">
        <v>171</v>
      </c>
      <c r="AU311" s="20" t="s">
        <v>149</v>
      </c>
      <c r="AY311" s="20" t="s">
        <v>170</v>
      </c>
      <c r="BE311" s="107">
        <f t="shared" si="29"/>
        <v>0</v>
      </c>
      <c r="BF311" s="107">
        <f t="shared" si="30"/>
        <v>0</v>
      </c>
      <c r="BG311" s="107">
        <f t="shared" si="31"/>
        <v>0</v>
      </c>
      <c r="BH311" s="107">
        <f t="shared" si="32"/>
        <v>0</v>
      </c>
      <c r="BI311" s="107">
        <f t="shared" si="33"/>
        <v>0</v>
      </c>
      <c r="BJ311" s="20" t="s">
        <v>149</v>
      </c>
      <c r="BK311" s="170">
        <f t="shared" si="34"/>
        <v>0</v>
      </c>
      <c r="BL311" s="20" t="s">
        <v>243</v>
      </c>
      <c r="BM311" s="20" t="s">
        <v>573</v>
      </c>
    </row>
    <row r="312" spans="2:65" s="9" customFormat="1" ht="29.85" customHeight="1">
      <c r="B312" s="151"/>
      <c r="C312" s="152"/>
      <c r="D312" s="161" t="s">
        <v>124</v>
      </c>
      <c r="E312" s="161"/>
      <c r="F312" s="161"/>
      <c r="G312" s="161"/>
      <c r="H312" s="161"/>
      <c r="I312" s="161"/>
      <c r="J312" s="161"/>
      <c r="K312" s="161"/>
      <c r="L312" s="161"/>
      <c r="M312" s="161"/>
      <c r="N312" s="316">
        <f>BK312</f>
        <v>0</v>
      </c>
      <c r="O312" s="317"/>
      <c r="P312" s="317"/>
      <c r="Q312" s="317"/>
      <c r="R312" s="154"/>
      <c r="T312" s="155"/>
      <c r="U312" s="152"/>
      <c r="V312" s="152"/>
      <c r="W312" s="156">
        <f>SUM(W313:W330)</f>
        <v>0</v>
      </c>
      <c r="X312" s="152"/>
      <c r="Y312" s="156">
        <f>SUM(Y313:Y330)</f>
        <v>1.2880399999999999</v>
      </c>
      <c r="Z312" s="152"/>
      <c r="AA312" s="157">
        <f>SUM(AA313:AA330)</f>
        <v>0</v>
      </c>
      <c r="AR312" s="158" t="s">
        <v>149</v>
      </c>
      <c r="AT312" s="159" t="s">
        <v>75</v>
      </c>
      <c r="AU312" s="159" t="s">
        <v>84</v>
      </c>
      <c r="AY312" s="158" t="s">
        <v>170</v>
      </c>
      <c r="BK312" s="160">
        <f>SUM(BK313:BK330)</f>
        <v>0</v>
      </c>
    </row>
    <row r="313" spans="2:65" s="1" customFormat="1" ht="31.5" customHeight="1">
      <c r="B313" s="133"/>
      <c r="C313" s="162" t="s">
        <v>574</v>
      </c>
      <c r="D313" s="162" t="s">
        <v>171</v>
      </c>
      <c r="E313" s="163" t="s">
        <v>575</v>
      </c>
      <c r="F313" s="268" t="s">
        <v>576</v>
      </c>
      <c r="G313" s="268"/>
      <c r="H313" s="268"/>
      <c r="I313" s="268"/>
      <c r="J313" s="164" t="s">
        <v>174</v>
      </c>
      <c r="K313" s="165">
        <v>228.7</v>
      </c>
      <c r="L313" s="324">
        <v>0</v>
      </c>
      <c r="M313" s="324"/>
      <c r="N313" s="312">
        <f>ROUND(L313*K313,3)</f>
        <v>0</v>
      </c>
      <c r="O313" s="312"/>
      <c r="P313" s="312"/>
      <c r="Q313" s="312"/>
      <c r="R313" s="136"/>
      <c r="T313" s="167" t="s">
        <v>5</v>
      </c>
      <c r="U313" s="45" t="s">
        <v>43</v>
      </c>
      <c r="V313" s="37"/>
      <c r="W313" s="168">
        <f>V313*K313</f>
        <v>0</v>
      </c>
      <c r="X313" s="168">
        <v>0</v>
      </c>
      <c r="Y313" s="168">
        <f>X313*K313</f>
        <v>0</v>
      </c>
      <c r="Z313" s="168">
        <v>0</v>
      </c>
      <c r="AA313" s="169">
        <f>Z313*K313</f>
        <v>0</v>
      </c>
      <c r="AR313" s="20" t="s">
        <v>243</v>
      </c>
      <c r="AT313" s="20" t="s">
        <v>171</v>
      </c>
      <c r="AU313" s="20" t="s">
        <v>149</v>
      </c>
      <c r="AY313" s="20" t="s">
        <v>170</v>
      </c>
      <c r="BE313" s="107">
        <f>IF(U313="základná",N313,0)</f>
        <v>0</v>
      </c>
      <c r="BF313" s="107">
        <f>IF(U313="znížená",N313,0)</f>
        <v>0</v>
      </c>
      <c r="BG313" s="107">
        <f>IF(U313="zákl. prenesená",N313,0)</f>
        <v>0</v>
      </c>
      <c r="BH313" s="107">
        <f>IF(U313="zníž. prenesená",N313,0)</f>
        <v>0</v>
      </c>
      <c r="BI313" s="107">
        <f>IF(U313="nulová",N313,0)</f>
        <v>0</v>
      </c>
      <c r="BJ313" s="20" t="s">
        <v>149</v>
      </c>
      <c r="BK313" s="170">
        <f>ROUND(L313*K313,3)</f>
        <v>0</v>
      </c>
      <c r="BL313" s="20" t="s">
        <v>243</v>
      </c>
      <c r="BM313" s="20" t="s">
        <v>577</v>
      </c>
    </row>
    <row r="314" spans="2:65" s="1" customFormat="1" ht="22.5" customHeight="1">
      <c r="B314" s="133"/>
      <c r="C314" s="195" t="s">
        <v>578</v>
      </c>
      <c r="D314" s="195" t="s">
        <v>415</v>
      </c>
      <c r="E314" s="196" t="s">
        <v>579</v>
      </c>
      <c r="F314" s="267" t="s">
        <v>580</v>
      </c>
      <c r="G314" s="267"/>
      <c r="H314" s="267"/>
      <c r="I314" s="267"/>
      <c r="J314" s="197" t="s">
        <v>174</v>
      </c>
      <c r="K314" s="198">
        <v>263.005</v>
      </c>
      <c r="L314" s="325">
        <v>0</v>
      </c>
      <c r="M314" s="325"/>
      <c r="N314" s="320">
        <f>ROUND(L314*K314,3)</f>
        <v>0</v>
      </c>
      <c r="O314" s="312"/>
      <c r="P314" s="312"/>
      <c r="Q314" s="312"/>
      <c r="R314" s="136"/>
      <c r="T314" s="167" t="s">
        <v>5</v>
      </c>
      <c r="U314" s="45" t="s">
        <v>43</v>
      </c>
      <c r="V314" s="37"/>
      <c r="W314" s="168">
        <f>V314*K314</f>
        <v>0</v>
      </c>
      <c r="X314" s="168">
        <v>1.8000000000000001E-4</v>
      </c>
      <c r="Y314" s="168">
        <f>X314*K314</f>
        <v>4.7340900000000005E-2</v>
      </c>
      <c r="Z314" s="168">
        <v>0</v>
      </c>
      <c r="AA314" s="169">
        <f>Z314*K314</f>
        <v>0</v>
      </c>
      <c r="AR314" s="20" t="s">
        <v>320</v>
      </c>
      <c r="AT314" s="20" t="s">
        <v>415</v>
      </c>
      <c r="AU314" s="20" t="s">
        <v>149</v>
      </c>
      <c r="AY314" s="20" t="s">
        <v>170</v>
      </c>
      <c r="BE314" s="107">
        <f>IF(U314="základná",N314,0)</f>
        <v>0</v>
      </c>
      <c r="BF314" s="107">
        <f>IF(U314="znížená",N314,0)</f>
        <v>0</v>
      </c>
      <c r="BG314" s="107">
        <f>IF(U314="zákl. prenesená",N314,0)</f>
        <v>0</v>
      </c>
      <c r="BH314" s="107">
        <f>IF(U314="zníž. prenesená",N314,0)</f>
        <v>0</v>
      </c>
      <c r="BI314" s="107">
        <f>IF(U314="nulová",N314,0)</f>
        <v>0</v>
      </c>
      <c r="BJ314" s="20" t="s">
        <v>149</v>
      </c>
      <c r="BK314" s="170">
        <f>ROUND(L314*K314,3)</f>
        <v>0</v>
      </c>
      <c r="BL314" s="20" t="s">
        <v>243</v>
      </c>
      <c r="BM314" s="20" t="s">
        <v>581</v>
      </c>
    </row>
    <row r="315" spans="2:65" s="1" customFormat="1" ht="31.5" customHeight="1">
      <c r="B315" s="133"/>
      <c r="C315" s="162" t="s">
        <v>582</v>
      </c>
      <c r="D315" s="162" t="s">
        <v>171</v>
      </c>
      <c r="E315" s="163" t="s">
        <v>583</v>
      </c>
      <c r="F315" s="268" t="s">
        <v>584</v>
      </c>
      <c r="G315" s="268"/>
      <c r="H315" s="268"/>
      <c r="I315" s="268"/>
      <c r="J315" s="164" t="s">
        <v>174</v>
      </c>
      <c r="K315" s="165">
        <v>265.33</v>
      </c>
      <c r="L315" s="324">
        <v>0</v>
      </c>
      <c r="M315" s="324"/>
      <c r="N315" s="312">
        <f>ROUND(L315*K315,3)</f>
        <v>0</v>
      </c>
      <c r="O315" s="312"/>
      <c r="P315" s="312"/>
      <c r="Q315" s="312"/>
      <c r="R315" s="136"/>
      <c r="T315" s="167" t="s">
        <v>5</v>
      </c>
      <c r="U315" s="45" t="s">
        <v>43</v>
      </c>
      <c r="V315" s="37"/>
      <c r="W315" s="168">
        <f>V315*K315</f>
        <v>0</v>
      </c>
      <c r="X315" s="168">
        <v>0</v>
      </c>
      <c r="Y315" s="168">
        <f>X315*K315</f>
        <v>0</v>
      </c>
      <c r="Z315" s="168">
        <v>0</v>
      </c>
      <c r="AA315" s="169">
        <f>Z315*K315</f>
        <v>0</v>
      </c>
      <c r="AR315" s="20" t="s">
        <v>243</v>
      </c>
      <c r="AT315" s="20" t="s">
        <v>171</v>
      </c>
      <c r="AU315" s="20" t="s">
        <v>149</v>
      </c>
      <c r="AY315" s="20" t="s">
        <v>170</v>
      </c>
      <c r="BE315" s="107">
        <f>IF(U315="základná",N315,0)</f>
        <v>0</v>
      </c>
      <c r="BF315" s="107">
        <f>IF(U315="znížená",N315,0)</f>
        <v>0</v>
      </c>
      <c r="BG315" s="107">
        <f>IF(U315="zákl. prenesená",N315,0)</f>
        <v>0</v>
      </c>
      <c r="BH315" s="107">
        <f>IF(U315="zníž. prenesená",N315,0)</f>
        <v>0</v>
      </c>
      <c r="BI315" s="107">
        <f>IF(U315="nulová",N315,0)</f>
        <v>0</v>
      </c>
      <c r="BJ315" s="20" t="s">
        <v>149</v>
      </c>
      <c r="BK315" s="170">
        <f>ROUND(L315*K315,3)</f>
        <v>0</v>
      </c>
      <c r="BL315" s="20" t="s">
        <v>243</v>
      </c>
      <c r="BM315" s="20" t="s">
        <v>585</v>
      </c>
    </row>
    <row r="316" spans="2:65" s="1" customFormat="1" ht="31.5" customHeight="1">
      <c r="B316" s="133"/>
      <c r="C316" s="195" t="s">
        <v>586</v>
      </c>
      <c r="D316" s="195" t="s">
        <v>415</v>
      </c>
      <c r="E316" s="196" t="s">
        <v>587</v>
      </c>
      <c r="F316" s="267" t="s">
        <v>588</v>
      </c>
      <c r="G316" s="267"/>
      <c r="H316" s="267"/>
      <c r="I316" s="267"/>
      <c r="J316" s="197" t="s">
        <v>174</v>
      </c>
      <c r="K316" s="198">
        <v>305.13</v>
      </c>
      <c r="L316" s="325">
        <v>0</v>
      </c>
      <c r="M316" s="325"/>
      <c r="N316" s="320">
        <f>ROUND(L316*K316,3)</f>
        <v>0</v>
      </c>
      <c r="O316" s="312"/>
      <c r="P316" s="312"/>
      <c r="Q316" s="312"/>
      <c r="R316" s="136"/>
      <c r="T316" s="167" t="s">
        <v>5</v>
      </c>
      <c r="U316" s="45" t="s">
        <v>43</v>
      </c>
      <c r="V316" s="37"/>
      <c r="W316" s="168">
        <f>V316*K316</f>
        <v>0</v>
      </c>
      <c r="X316" s="168">
        <v>1.8000000000000001E-4</v>
      </c>
      <c r="Y316" s="168">
        <f>X316*K316</f>
        <v>5.4923400000000004E-2</v>
      </c>
      <c r="Z316" s="168">
        <v>0</v>
      </c>
      <c r="AA316" s="169">
        <f>Z316*K316</f>
        <v>0</v>
      </c>
      <c r="AR316" s="20" t="s">
        <v>320</v>
      </c>
      <c r="AT316" s="20" t="s">
        <v>415</v>
      </c>
      <c r="AU316" s="20" t="s">
        <v>149</v>
      </c>
      <c r="AY316" s="20" t="s">
        <v>170</v>
      </c>
      <c r="BE316" s="107">
        <f>IF(U316="základná",N316,0)</f>
        <v>0</v>
      </c>
      <c r="BF316" s="107">
        <f>IF(U316="znížená",N316,0)</f>
        <v>0</v>
      </c>
      <c r="BG316" s="107">
        <f>IF(U316="zákl. prenesená",N316,0)</f>
        <v>0</v>
      </c>
      <c r="BH316" s="107">
        <f>IF(U316="zníž. prenesená",N316,0)</f>
        <v>0</v>
      </c>
      <c r="BI316" s="107">
        <f>IF(U316="nulová",N316,0)</f>
        <v>0</v>
      </c>
      <c r="BJ316" s="20" t="s">
        <v>149</v>
      </c>
      <c r="BK316" s="170">
        <f>ROUND(L316*K316,3)</f>
        <v>0</v>
      </c>
      <c r="BL316" s="20" t="s">
        <v>243</v>
      </c>
      <c r="BM316" s="20" t="s">
        <v>589</v>
      </c>
    </row>
    <row r="317" spans="2:65" s="1" customFormat="1" ht="44.25" customHeight="1">
      <c r="B317" s="133"/>
      <c r="C317" s="162" t="s">
        <v>590</v>
      </c>
      <c r="D317" s="162" t="s">
        <v>171</v>
      </c>
      <c r="E317" s="163" t="s">
        <v>591</v>
      </c>
      <c r="F317" s="268" t="s">
        <v>592</v>
      </c>
      <c r="G317" s="268"/>
      <c r="H317" s="268"/>
      <c r="I317" s="268"/>
      <c r="J317" s="164" t="s">
        <v>174</v>
      </c>
      <c r="K317" s="165">
        <v>265.33</v>
      </c>
      <c r="L317" s="324">
        <v>0</v>
      </c>
      <c r="M317" s="324"/>
      <c r="N317" s="312">
        <f>ROUND(L317*K317,3)</f>
        <v>0</v>
      </c>
      <c r="O317" s="312"/>
      <c r="P317" s="312"/>
      <c r="Q317" s="312"/>
      <c r="R317" s="136"/>
      <c r="T317" s="167" t="s">
        <v>5</v>
      </c>
      <c r="U317" s="45" t="s">
        <v>43</v>
      </c>
      <c r="V317" s="37"/>
      <c r="W317" s="168">
        <f>V317*K317</f>
        <v>0</v>
      </c>
      <c r="X317" s="168">
        <v>0</v>
      </c>
      <c r="Y317" s="168">
        <f>X317*K317</f>
        <v>0</v>
      </c>
      <c r="Z317" s="168">
        <v>0</v>
      </c>
      <c r="AA317" s="169">
        <f>Z317*K317</f>
        <v>0</v>
      </c>
      <c r="AR317" s="20" t="s">
        <v>243</v>
      </c>
      <c r="AT317" s="20" t="s">
        <v>171</v>
      </c>
      <c r="AU317" s="20" t="s">
        <v>149</v>
      </c>
      <c r="AY317" s="20" t="s">
        <v>170</v>
      </c>
      <c r="BE317" s="107">
        <f>IF(U317="základná",N317,0)</f>
        <v>0</v>
      </c>
      <c r="BF317" s="107">
        <f>IF(U317="znížená",N317,0)</f>
        <v>0</v>
      </c>
      <c r="BG317" s="107">
        <f>IF(U317="zákl. prenesená",N317,0)</f>
        <v>0</v>
      </c>
      <c r="BH317" s="107">
        <f>IF(U317="zníž. prenesená",N317,0)</f>
        <v>0</v>
      </c>
      <c r="BI317" s="107">
        <f>IF(U317="nulová",N317,0)</f>
        <v>0</v>
      </c>
      <c r="BJ317" s="20" t="s">
        <v>149</v>
      </c>
      <c r="BK317" s="170">
        <f>ROUND(L317*K317,3)</f>
        <v>0</v>
      </c>
      <c r="BL317" s="20" t="s">
        <v>243</v>
      </c>
      <c r="BM317" s="20" t="s">
        <v>593</v>
      </c>
    </row>
    <row r="318" spans="2:65" s="10" customFormat="1" ht="22.5" customHeight="1">
      <c r="B318" s="171"/>
      <c r="C318" s="172"/>
      <c r="D318" s="172"/>
      <c r="E318" s="173" t="s">
        <v>5</v>
      </c>
      <c r="F318" s="275" t="s">
        <v>594</v>
      </c>
      <c r="G318" s="276"/>
      <c r="H318" s="276"/>
      <c r="I318" s="276"/>
      <c r="J318" s="172"/>
      <c r="K318" s="174">
        <v>265.33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186</v>
      </c>
      <c r="AU318" s="178" t="s">
        <v>149</v>
      </c>
      <c r="AV318" s="10" t="s">
        <v>149</v>
      </c>
      <c r="AW318" s="10" t="s">
        <v>32</v>
      </c>
      <c r="AX318" s="10" t="s">
        <v>84</v>
      </c>
      <c r="AY318" s="178" t="s">
        <v>170</v>
      </c>
    </row>
    <row r="319" spans="2:65" s="1" customFormat="1" ht="22.5" customHeight="1">
      <c r="B319" s="133"/>
      <c r="C319" s="195" t="s">
        <v>595</v>
      </c>
      <c r="D319" s="195" t="s">
        <v>415</v>
      </c>
      <c r="E319" s="196" t="s">
        <v>596</v>
      </c>
      <c r="F319" s="267" t="s">
        <v>597</v>
      </c>
      <c r="G319" s="267"/>
      <c r="H319" s="267"/>
      <c r="I319" s="267"/>
      <c r="J319" s="197" t="s">
        <v>267</v>
      </c>
      <c r="K319" s="198">
        <v>914</v>
      </c>
      <c r="L319" s="325">
        <v>0</v>
      </c>
      <c r="M319" s="325"/>
      <c r="N319" s="320">
        <f t="shared" ref="N319:N324" si="35">ROUND(L319*K319,3)</f>
        <v>0</v>
      </c>
      <c r="O319" s="312"/>
      <c r="P319" s="312"/>
      <c r="Q319" s="312"/>
      <c r="R319" s="136"/>
      <c r="T319" s="167" t="s">
        <v>5</v>
      </c>
      <c r="U319" s="45" t="s">
        <v>43</v>
      </c>
      <c r="V319" s="37"/>
      <c r="W319" s="168">
        <f t="shared" ref="W319:W324" si="36">V319*K319</f>
        <v>0</v>
      </c>
      <c r="X319" s="168">
        <v>1.4999999999999999E-4</v>
      </c>
      <c r="Y319" s="168">
        <f t="shared" ref="Y319:Y324" si="37">X319*K319</f>
        <v>0.1371</v>
      </c>
      <c r="Z319" s="168">
        <v>0</v>
      </c>
      <c r="AA319" s="169">
        <f t="shared" ref="AA319:AA324" si="38">Z319*K319</f>
        <v>0</v>
      </c>
      <c r="AR319" s="20" t="s">
        <v>320</v>
      </c>
      <c r="AT319" s="20" t="s">
        <v>415</v>
      </c>
      <c r="AU319" s="20" t="s">
        <v>149</v>
      </c>
      <c r="AY319" s="20" t="s">
        <v>170</v>
      </c>
      <c r="BE319" s="107">
        <f t="shared" ref="BE319:BE324" si="39">IF(U319="základná",N319,0)</f>
        <v>0</v>
      </c>
      <c r="BF319" s="107">
        <f t="shared" ref="BF319:BF324" si="40">IF(U319="znížená",N319,0)</f>
        <v>0</v>
      </c>
      <c r="BG319" s="107">
        <f t="shared" ref="BG319:BG324" si="41">IF(U319="zákl. prenesená",N319,0)</f>
        <v>0</v>
      </c>
      <c r="BH319" s="107">
        <f t="shared" ref="BH319:BH324" si="42">IF(U319="zníž. prenesená",N319,0)</f>
        <v>0</v>
      </c>
      <c r="BI319" s="107">
        <f t="shared" ref="BI319:BI324" si="43">IF(U319="nulová",N319,0)</f>
        <v>0</v>
      </c>
      <c r="BJ319" s="20" t="s">
        <v>149</v>
      </c>
      <c r="BK319" s="170">
        <f t="shared" ref="BK319:BK324" si="44">ROUND(L319*K319,3)</f>
        <v>0</v>
      </c>
      <c r="BL319" s="20" t="s">
        <v>243</v>
      </c>
      <c r="BM319" s="20" t="s">
        <v>598</v>
      </c>
    </row>
    <row r="320" spans="2:65" s="1" customFormat="1" ht="31.5" customHeight="1">
      <c r="B320" s="133"/>
      <c r="C320" s="195" t="s">
        <v>599</v>
      </c>
      <c r="D320" s="195" t="s">
        <v>415</v>
      </c>
      <c r="E320" s="196" t="s">
        <v>600</v>
      </c>
      <c r="F320" s="267" t="s">
        <v>601</v>
      </c>
      <c r="G320" s="267"/>
      <c r="H320" s="267"/>
      <c r="I320" s="267"/>
      <c r="J320" s="197" t="s">
        <v>174</v>
      </c>
      <c r="K320" s="198">
        <v>305.13</v>
      </c>
      <c r="L320" s="325">
        <v>0</v>
      </c>
      <c r="M320" s="325"/>
      <c r="N320" s="320">
        <f t="shared" si="35"/>
        <v>0</v>
      </c>
      <c r="O320" s="312"/>
      <c r="P320" s="312"/>
      <c r="Q320" s="312"/>
      <c r="R320" s="136"/>
      <c r="T320" s="167" t="s">
        <v>5</v>
      </c>
      <c r="U320" s="45" t="s">
        <v>43</v>
      </c>
      <c r="V320" s="37"/>
      <c r="W320" s="168">
        <f t="shared" si="36"/>
        <v>0</v>
      </c>
      <c r="X320" s="168">
        <v>2.2000000000000001E-3</v>
      </c>
      <c r="Y320" s="168">
        <f t="shared" si="37"/>
        <v>0.67128600000000005</v>
      </c>
      <c r="Z320" s="168">
        <v>0</v>
      </c>
      <c r="AA320" s="169">
        <f t="shared" si="38"/>
        <v>0</v>
      </c>
      <c r="AR320" s="20" t="s">
        <v>320</v>
      </c>
      <c r="AT320" s="20" t="s">
        <v>415</v>
      </c>
      <c r="AU320" s="20" t="s">
        <v>149</v>
      </c>
      <c r="AY320" s="20" t="s">
        <v>170</v>
      </c>
      <c r="BE320" s="107">
        <f t="shared" si="39"/>
        <v>0</v>
      </c>
      <c r="BF320" s="107">
        <f t="shared" si="40"/>
        <v>0</v>
      </c>
      <c r="BG320" s="107">
        <f t="shared" si="41"/>
        <v>0</v>
      </c>
      <c r="BH320" s="107">
        <f t="shared" si="42"/>
        <v>0</v>
      </c>
      <c r="BI320" s="107">
        <f t="shared" si="43"/>
        <v>0</v>
      </c>
      <c r="BJ320" s="20" t="s">
        <v>149</v>
      </c>
      <c r="BK320" s="170">
        <f t="shared" si="44"/>
        <v>0</v>
      </c>
      <c r="BL320" s="20" t="s">
        <v>243</v>
      </c>
      <c r="BM320" s="20" t="s">
        <v>602</v>
      </c>
    </row>
    <row r="321" spans="2:65" s="1" customFormat="1" ht="44.25" customHeight="1">
      <c r="B321" s="133"/>
      <c r="C321" s="162" t="s">
        <v>603</v>
      </c>
      <c r="D321" s="162" t="s">
        <v>171</v>
      </c>
      <c r="E321" s="163" t="s">
        <v>604</v>
      </c>
      <c r="F321" s="268" t="s">
        <v>605</v>
      </c>
      <c r="G321" s="268"/>
      <c r="H321" s="268"/>
      <c r="I321" s="268"/>
      <c r="J321" s="164" t="s">
        <v>462</v>
      </c>
      <c r="K321" s="165">
        <v>19.5</v>
      </c>
      <c r="L321" s="324">
        <v>0</v>
      </c>
      <c r="M321" s="324"/>
      <c r="N321" s="312">
        <f t="shared" si="35"/>
        <v>0</v>
      </c>
      <c r="O321" s="312"/>
      <c r="P321" s="312"/>
      <c r="Q321" s="312"/>
      <c r="R321" s="136"/>
      <c r="T321" s="167" t="s">
        <v>5</v>
      </c>
      <c r="U321" s="45" t="s">
        <v>43</v>
      </c>
      <c r="V321" s="37"/>
      <c r="W321" s="168">
        <f t="shared" si="36"/>
        <v>0</v>
      </c>
      <c r="X321" s="168">
        <v>1.2999999999999999E-4</v>
      </c>
      <c r="Y321" s="168">
        <f t="shared" si="37"/>
        <v>2.5349999999999999E-3</v>
      </c>
      <c r="Z321" s="168">
        <v>0</v>
      </c>
      <c r="AA321" s="169">
        <f t="shared" si="38"/>
        <v>0</v>
      </c>
      <c r="AR321" s="20" t="s">
        <v>243</v>
      </c>
      <c r="AT321" s="20" t="s">
        <v>171</v>
      </c>
      <c r="AU321" s="20" t="s">
        <v>149</v>
      </c>
      <c r="AY321" s="20" t="s">
        <v>170</v>
      </c>
      <c r="BE321" s="107">
        <f t="shared" si="39"/>
        <v>0</v>
      </c>
      <c r="BF321" s="107">
        <f t="shared" si="40"/>
        <v>0</v>
      </c>
      <c r="BG321" s="107">
        <f t="shared" si="41"/>
        <v>0</v>
      </c>
      <c r="BH321" s="107">
        <f t="shared" si="42"/>
        <v>0</v>
      </c>
      <c r="BI321" s="107">
        <f t="shared" si="43"/>
        <v>0</v>
      </c>
      <c r="BJ321" s="20" t="s">
        <v>149</v>
      </c>
      <c r="BK321" s="170">
        <f t="shared" si="44"/>
        <v>0</v>
      </c>
      <c r="BL321" s="20" t="s">
        <v>243</v>
      </c>
      <c r="BM321" s="20" t="s">
        <v>606</v>
      </c>
    </row>
    <row r="322" spans="2:65" s="1" customFormat="1" ht="31.5" customHeight="1">
      <c r="B322" s="133"/>
      <c r="C322" s="162" t="s">
        <v>607</v>
      </c>
      <c r="D322" s="162" t="s">
        <v>171</v>
      </c>
      <c r="E322" s="163" t="s">
        <v>608</v>
      </c>
      <c r="F322" s="268" t="s">
        <v>609</v>
      </c>
      <c r="G322" s="268"/>
      <c r="H322" s="268"/>
      <c r="I322" s="268"/>
      <c r="J322" s="164" t="s">
        <v>174</v>
      </c>
      <c r="K322" s="165">
        <v>265.33</v>
      </c>
      <c r="L322" s="324">
        <v>0</v>
      </c>
      <c r="M322" s="324"/>
      <c r="N322" s="312">
        <f t="shared" si="35"/>
        <v>0</v>
      </c>
      <c r="O322" s="312"/>
      <c r="P322" s="312"/>
      <c r="Q322" s="312"/>
      <c r="R322" s="136"/>
      <c r="T322" s="167" t="s">
        <v>5</v>
      </c>
      <c r="U322" s="45" t="s">
        <v>43</v>
      </c>
      <c r="V322" s="37"/>
      <c r="W322" s="168">
        <f t="shared" si="36"/>
        <v>0</v>
      </c>
      <c r="X322" s="168">
        <v>0</v>
      </c>
      <c r="Y322" s="168">
        <f t="shared" si="37"/>
        <v>0</v>
      </c>
      <c r="Z322" s="168">
        <v>0</v>
      </c>
      <c r="AA322" s="169">
        <f t="shared" si="38"/>
        <v>0</v>
      </c>
      <c r="AR322" s="20" t="s">
        <v>243</v>
      </c>
      <c r="AT322" s="20" t="s">
        <v>171</v>
      </c>
      <c r="AU322" s="20" t="s">
        <v>149</v>
      </c>
      <c r="AY322" s="20" t="s">
        <v>170</v>
      </c>
      <c r="BE322" s="107">
        <f t="shared" si="39"/>
        <v>0</v>
      </c>
      <c r="BF322" s="107">
        <f t="shared" si="40"/>
        <v>0</v>
      </c>
      <c r="BG322" s="107">
        <f t="shared" si="41"/>
        <v>0</v>
      </c>
      <c r="BH322" s="107">
        <f t="shared" si="42"/>
        <v>0</v>
      </c>
      <c r="BI322" s="107">
        <f t="shared" si="43"/>
        <v>0</v>
      </c>
      <c r="BJ322" s="20" t="s">
        <v>149</v>
      </c>
      <c r="BK322" s="170">
        <f t="shared" si="44"/>
        <v>0</v>
      </c>
      <c r="BL322" s="20" t="s">
        <v>243</v>
      </c>
      <c r="BM322" s="20" t="s">
        <v>610</v>
      </c>
    </row>
    <row r="323" spans="2:65" s="1" customFormat="1" ht="31.5" customHeight="1">
      <c r="B323" s="133"/>
      <c r="C323" s="195" t="s">
        <v>611</v>
      </c>
      <c r="D323" s="195" t="s">
        <v>415</v>
      </c>
      <c r="E323" s="196" t="s">
        <v>612</v>
      </c>
      <c r="F323" s="267" t="s">
        <v>613</v>
      </c>
      <c r="G323" s="267"/>
      <c r="H323" s="267"/>
      <c r="I323" s="267"/>
      <c r="J323" s="197" t="s">
        <v>174</v>
      </c>
      <c r="K323" s="198">
        <v>305.13</v>
      </c>
      <c r="L323" s="325">
        <v>0</v>
      </c>
      <c r="M323" s="325"/>
      <c r="N323" s="320">
        <f t="shared" si="35"/>
        <v>0</v>
      </c>
      <c r="O323" s="312"/>
      <c r="P323" s="312"/>
      <c r="Q323" s="312"/>
      <c r="R323" s="136"/>
      <c r="T323" s="167" t="s">
        <v>5</v>
      </c>
      <c r="U323" s="45" t="s">
        <v>43</v>
      </c>
      <c r="V323" s="37"/>
      <c r="W323" s="168">
        <f t="shared" si="36"/>
        <v>0</v>
      </c>
      <c r="X323" s="168">
        <v>4.0000000000000002E-4</v>
      </c>
      <c r="Y323" s="168">
        <f t="shared" si="37"/>
        <v>0.12205200000000001</v>
      </c>
      <c r="Z323" s="168">
        <v>0</v>
      </c>
      <c r="AA323" s="169">
        <f t="shared" si="38"/>
        <v>0</v>
      </c>
      <c r="AR323" s="20" t="s">
        <v>320</v>
      </c>
      <c r="AT323" s="20" t="s">
        <v>415</v>
      </c>
      <c r="AU323" s="20" t="s">
        <v>149</v>
      </c>
      <c r="AY323" s="20" t="s">
        <v>170</v>
      </c>
      <c r="BE323" s="107">
        <f t="shared" si="39"/>
        <v>0</v>
      </c>
      <c r="BF323" s="107">
        <f t="shared" si="40"/>
        <v>0</v>
      </c>
      <c r="BG323" s="107">
        <f t="shared" si="41"/>
        <v>0</v>
      </c>
      <c r="BH323" s="107">
        <f t="shared" si="42"/>
        <v>0</v>
      </c>
      <c r="BI323" s="107">
        <f t="shared" si="43"/>
        <v>0</v>
      </c>
      <c r="BJ323" s="20" t="s">
        <v>149</v>
      </c>
      <c r="BK323" s="170">
        <f t="shared" si="44"/>
        <v>0</v>
      </c>
      <c r="BL323" s="20" t="s">
        <v>243</v>
      </c>
      <c r="BM323" s="20" t="s">
        <v>614</v>
      </c>
    </row>
    <row r="324" spans="2:65" s="1" customFormat="1" ht="44.25" customHeight="1">
      <c r="B324" s="133"/>
      <c r="C324" s="162" t="s">
        <v>615</v>
      </c>
      <c r="D324" s="162" t="s">
        <v>171</v>
      </c>
      <c r="E324" s="163" t="s">
        <v>616</v>
      </c>
      <c r="F324" s="268" t="s">
        <v>617</v>
      </c>
      <c r="G324" s="268"/>
      <c r="H324" s="268"/>
      <c r="I324" s="268"/>
      <c r="J324" s="164" t="s">
        <v>462</v>
      </c>
      <c r="K324" s="165">
        <v>61.05</v>
      </c>
      <c r="L324" s="324">
        <v>0</v>
      </c>
      <c r="M324" s="324"/>
      <c r="N324" s="312">
        <f t="shared" si="35"/>
        <v>0</v>
      </c>
      <c r="O324" s="312"/>
      <c r="P324" s="312"/>
      <c r="Q324" s="312"/>
      <c r="R324" s="136"/>
      <c r="T324" s="167" t="s">
        <v>5</v>
      </c>
      <c r="U324" s="45" t="s">
        <v>43</v>
      </c>
      <c r="V324" s="37"/>
      <c r="W324" s="168">
        <f t="shared" si="36"/>
        <v>0</v>
      </c>
      <c r="X324" s="168">
        <v>3.0000000000000001E-5</v>
      </c>
      <c r="Y324" s="168">
        <f t="shared" si="37"/>
        <v>1.8315E-3</v>
      </c>
      <c r="Z324" s="168">
        <v>0</v>
      </c>
      <c r="AA324" s="169">
        <f t="shared" si="38"/>
        <v>0</v>
      </c>
      <c r="AR324" s="20" t="s">
        <v>243</v>
      </c>
      <c r="AT324" s="20" t="s">
        <v>171</v>
      </c>
      <c r="AU324" s="20" t="s">
        <v>149</v>
      </c>
      <c r="AY324" s="20" t="s">
        <v>170</v>
      </c>
      <c r="BE324" s="107">
        <f t="shared" si="39"/>
        <v>0</v>
      </c>
      <c r="BF324" s="107">
        <f t="shared" si="40"/>
        <v>0</v>
      </c>
      <c r="BG324" s="107">
        <f t="shared" si="41"/>
        <v>0</v>
      </c>
      <c r="BH324" s="107">
        <f t="shared" si="42"/>
        <v>0</v>
      </c>
      <c r="BI324" s="107">
        <f t="shared" si="43"/>
        <v>0</v>
      </c>
      <c r="BJ324" s="20" t="s">
        <v>149</v>
      </c>
      <c r="BK324" s="170">
        <f t="shared" si="44"/>
        <v>0</v>
      </c>
      <c r="BL324" s="20" t="s">
        <v>243</v>
      </c>
      <c r="BM324" s="20" t="s">
        <v>618</v>
      </c>
    </row>
    <row r="325" spans="2:65" s="10" customFormat="1" ht="22.5" customHeight="1">
      <c r="B325" s="171"/>
      <c r="C325" s="172"/>
      <c r="D325" s="172"/>
      <c r="E325" s="173" t="s">
        <v>5</v>
      </c>
      <c r="F325" s="275" t="s">
        <v>619</v>
      </c>
      <c r="G325" s="276"/>
      <c r="H325" s="276"/>
      <c r="I325" s="276"/>
      <c r="J325" s="172"/>
      <c r="K325" s="174">
        <v>61.05</v>
      </c>
      <c r="L325" s="172"/>
      <c r="M325" s="172"/>
      <c r="N325" s="172"/>
      <c r="O325" s="172"/>
      <c r="P325" s="172"/>
      <c r="Q325" s="172"/>
      <c r="R325" s="175"/>
      <c r="T325" s="176"/>
      <c r="U325" s="172"/>
      <c r="V325" s="172"/>
      <c r="W325" s="172"/>
      <c r="X325" s="172"/>
      <c r="Y325" s="172"/>
      <c r="Z325" s="172"/>
      <c r="AA325" s="177"/>
      <c r="AT325" s="178" t="s">
        <v>186</v>
      </c>
      <c r="AU325" s="178" t="s">
        <v>149</v>
      </c>
      <c r="AV325" s="10" t="s">
        <v>149</v>
      </c>
      <c r="AW325" s="10" t="s">
        <v>32</v>
      </c>
      <c r="AX325" s="10" t="s">
        <v>84</v>
      </c>
      <c r="AY325" s="178" t="s">
        <v>170</v>
      </c>
    </row>
    <row r="326" spans="2:65" s="1" customFormat="1" ht="22.5" customHeight="1">
      <c r="B326" s="133"/>
      <c r="C326" s="195" t="s">
        <v>620</v>
      </c>
      <c r="D326" s="195" t="s">
        <v>415</v>
      </c>
      <c r="E326" s="196" t="s">
        <v>621</v>
      </c>
      <c r="F326" s="267" t="s">
        <v>622</v>
      </c>
      <c r="G326" s="267"/>
      <c r="H326" s="267"/>
      <c r="I326" s="267"/>
      <c r="J326" s="197" t="s">
        <v>267</v>
      </c>
      <c r="K326" s="198">
        <v>64</v>
      </c>
      <c r="L326" s="325">
        <v>0</v>
      </c>
      <c r="M326" s="325"/>
      <c r="N326" s="320">
        <f>ROUND(L326*K326,3)</f>
        <v>0</v>
      </c>
      <c r="O326" s="312"/>
      <c r="P326" s="312"/>
      <c r="Q326" s="312"/>
      <c r="R326" s="136"/>
      <c r="T326" s="167" t="s">
        <v>5</v>
      </c>
      <c r="U326" s="45" t="s">
        <v>43</v>
      </c>
      <c r="V326" s="37"/>
      <c r="W326" s="168">
        <f>V326*K326</f>
        <v>0</v>
      </c>
      <c r="X326" s="168">
        <v>3.5E-4</v>
      </c>
      <c r="Y326" s="168">
        <f>X326*K326</f>
        <v>2.24E-2</v>
      </c>
      <c r="Z326" s="168">
        <v>0</v>
      </c>
      <c r="AA326" s="169">
        <f>Z326*K326</f>
        <v>0</v>
      </c>
      <c r="AR326" s="20" t="s">
        <v>320</v>
      </c>
      <c r="AT326" s="20" t="s">
        <v>415</v>
      </c>
      <c r="AU326" s="20" t="s">
        <v>149</v>
      </c>
      <c r="AY326" s="20" t="s">
        <v>170</v>
      </c>
      <c r="BE326" s="107">
        <f>IF(U326="základná",N326,0)</f>
        <v>0</v>
      </c>
      <c r="BF326" s="107">
        <f>IF(U326="znížená",N326,0)</f>
        <v>0</v>
      </c>
      <c r="BG326" s="107">
        <f>IF(U326="zákl. prenesená",N326,0)</f>
        <v>0</v>
      </c>
      <c r="BH326" s="107">
        <f>IF(U326="zníž. prenesená",N326,0)</f>
        <v>0</v>
      </c>
      <c r="BI326" s="107">
        <f>IF(U326="nulová",N326,0)</f>
        <v>0</v>
      </c>
      <c r="BJ326" s="20" t="s">
        <v>149</v>
      </c>
      <c r="BK326" s="170">
        <f>ROUND(L326*K326,3)</f>
        <v>0</v>
      </c>
      <c r="BL326" s="20" t="s">
        <v>243</v>
      </c>
      <c r="BM326" s="20" t="s">
        <v>623</v>
      </c>
    </row>
    <row r="327" spans="2:65" s="10" customFormat="1" ht="22.5" customHeight="1">
      <c r="B327" s="171"/>
      <c r="C327" s="172"/>
      <c r="D327" s="172"/>
      <c r="E327" s="173" t="s">
        <v>5</v>
      </c>
      <c r="F327" s="275" t="s">
        <v>459</v>
      </c>
      <c r="G327" s="276"/>
      <c r="H327" s="276"/>
      <c r="I327" s="276"/>
      <c r="J327" s="172"/>
      <c r="K327" s="174">
        <v>64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186</v>
      </c>
      <c r="AU327" s="178" t="s">
        <v>149</v>
      </c>
      <c r="AV327" s="10" t="s">
        <v>149</v>
      </c>
      <c r="AW327" s="10" t="s">
        <v>32</v>
      </c>
      <c r="AX327" s="10" t="s">
        <v>84</v>
      </c>
      <c r="AY327" s="178" t="s">
        <v>170</v>
      </c>
    </row>
    <row r="328" spans="2:65" s="1" customFormat="1" ht="31.5" customHeight="1">
      <c r="B328" s="133"/>
      <c r="C328" s="195" t="s">
        <v>624</v>
      </c>
      <c r="D328" s="195" t="s">
        <v>415</v>
      </c>
      <c r="E328" s="196" t="s">
        <v>625</v>
      </c>
      <c r="F328" s="267" t="s">
        <v>626</v>
      </c>
      <c r="G328" s="267"/>
      <c r="H328" s="267"/>
      <c r="I328" s="267"/>
      <c r="J328" s="197" t="s">
        <v>174</v>
      </c>
      <c r="K328" s="198">
        <v>21.978000000000002</v>
      </c>
      <c r="L328" s="325">
        <v>0</v>
      </c>
      <c r="M328" s="325"/>
      <c r="N328" s="320">
        <f>ROUND(L328*K328,3)</f>
        <v>0</v>
      </c>
      <c r="O328" s="312"/>
      <c r="P328" s="312"/>
      <c r="Q328" s="312"/>
      <c r="R328" s="136"/>
      <c r="T328" s="167" t="s">
        <v>5</v>
      </c>
      <c r="U328" s="45" t="s">
        <v>43</v>
      </c>
      <c r="V328" s="37"/>
      <c r="W328" s="168">
        <f>V328*K328</f>
        <v>0</v>
      </c>
      <c r="X328" s="168">
        <v>1.04E-2</v>
      </c>
      <c r="Y328" s="168">
        <f>X328*K328</f>
        <v>0.2285712</v>
      </c>
      <c r="Z328" s="168">
        <v>0</v>
      </c>
      <c r="AA328" s="169">
        <f>Z328*K328</f>
        <v>0</v>
      </c>
      <c r="AR328" s="20" t="s">
        <v>320</v>
      </c>
      <c r="AT328" s="20" t="s">
        <v>415</v>
      </c>
      <c r="AU328" s="20" t="s">
        <v>149</v>
      </c>
      <c r="AY328" s="20" t="s">
        <v>170</v>
      </c>
      <c r="BE328" s="107">
        <f>IF(U328="základná",N328,0)</f>
        <v>0</v>
      </c>
      <c r="BF328" s="107">
        <f>IF(U328="znížená",N328,0)</f>
        <v>0</v>
      </c>
      <c r="BG328" s="107">
        <f>IF(U328="zákl. prenesená",N328,0)</f>
        <v>0</v>
      </c>
      <c r="BH328" s="107">
        <f>IF(U328="zníž. prenesená",N328,0)</f>
        <v>0</v>
      </c>
      <c r="BI328" s="107">
        <f>IF(U328="nulová",N328,0)</f>
        <v>0</v>
      </c>
      <c r="BJ328" s="20" t="s">
        <v>149</v>
      </c>
      <c r="BK328" s="170">
        <f>ROUND(L328*K328,3)</f>
        <v>0</v>
      </c>
      <c r="BL328" s="20" t="s">
        <v>243</v>
      </c>
      <c r="BM328" s="20" t="s">
        <v>627</v>
      </c>
    </row>
    <row r="329" spans="2:65" s="10" customFormat="1" ht="22.5" customHeight="1">
      <c r="B329" s="171"/>
      <c r="C329" s="172"/>
      <c r="D329" s="172"/>
      <c r="E329" s="173" t="s">
        <v>5</v>
      </c>
      <c r="F329" s="275" t="s">
        <v>628</v>
      </c>
      <c r="G329" s="276"/>
      <c r="H329" s="276"/>
      <c r="I329" s="276"/>
      <c r="J329" s="172"/>
      <c r="K329" s="174">
        <v>21.978000000000002</v>
      </c>
      <c r="L329" s="172"/>
      <c r="M329" s="172"/>
      <c r="N329" s="172"/>
      <c r="O329" s="172"/>
      <c r="P329" s="172"/>
      <c r="Q329" s="172"/>
      <c r="R329" s="175"/>
      <c r="T329" s="176"/>
      <c r="U329" s="172"/>
      <c r="V329" s="172"/>
      <c r="W329" s="172"/>
      <c r="X329" s="172"/>
      <c r="Y329" s="172"/>
      <c r="Z329" s="172"/>
      <c r="AA329" s="177"/>
      <c r="AT329" s="178" t="s">
        <v>186</v>
      </c>
      <c r="AU329" s="178" t="s">
        <v>149</v>
      </c>
      <c r="AV329" s="10" t="s">
        <v>149</v>
      </c>
      <c r="AW329" s="10" t="s">
        <v>32</v>
      </c>
      <c r="AX329" s="10" t="s">
        <v>84</v>
      </c>
      <c r="AY329" s="178" t="s">
        <v>170</v>
      </c>
    </row>
    <row r="330" spans="2:65" s="1" customFormat="1" ht="31.5" customHeight="1">
      <c r="B330" s="133"/>
      <c r="C330" s="162" t="s">
        <v>629</v>
      </c>
      <c r="D330" s="162" t="s">
        <v>171</v>
      </c>
      <c r="E330" s="163" t="s">
        <v>630</v>
      </c>
      <c r="F330" s="268" t="s">
        <v>631</v>
      </c>
      <c r="G330" s="268"/>
      <c r="H330" s="268"/>
      <c r="I330" s="268"/>
      <c r="J330" s="164" t="s">
        <v>219</v>
      </c>
      <c r="K330" s="165">
        <v>1.288</v>
      </c>
      <c r="L330" s="324">
        <v>0</v>
      </c>
      <c r="M330" s="324"/>
      <c r="N330" s="312">
        <f>ROUND(L330*K330,3)</f>
        <v>0</v>
      </c>
      <c r="O330" s="312"/>
      <c r="P330" s="312"/>
      <c r="Q330" s="312"/>
      <c r="R330" s="136"/>
      <c r="T330" s="167" t="s">
        <v>5</v>
      </c>
      <c r="U330" s="45" t="s">
        <v>43</v>
      </c>
      <c r="V330" s="37"/>
      <c r="W330" s="168">
        <f>V330*K330</f>
        <v>0</v>
      </c>
      <c r="X330" s="168">
        <v>0</v>
      </c>
      <c r="Y330" s="168">
        <f>X330*K330</f>
        <v>0</v>
      </c>
      <c r="Z330" s="168">
        <v>0</v>
      </c>
      <c r="AA330" s="169">
        <f>Z330*K330</f>
        <v>0</v>
      </c>
      <c r="AR330" s="20" t="s">
        <v>243</v>
      </c>
      <c r="AT330" s="20" t="s">
        <v>171</v>
      </c>
      <c r="AU330" s="20" t="s">
        <v>149</v>
      </c>
      <c r="AY330" s="20" t="s">
        <v>170</v>
      </c>
      <c r="BE330" s="107">
        <f>IF(U330="základná",N330,0)</f>
        <v>0</v>
      </c>
      <c r="BF330" s="107">
        <f>IF(U330="znížená",N330,0)</f>
        <v>0</v>
      </c>
      <c r="BG330" s="107">
        <f>IF(U330="zákl. prenesená",N330,0)</f>
        <v>0</v>
      </c>
      <c r="BH330" s="107">
        <f>IF(U330="zníž. prenesená",N330,0)</f>
        <v>0</v>
      </c>
      <c r="BI330" s="107">
        <f>IF(U330="nulová",N330,0)</f>
        <v>0</v>
      </c>
      <c r="BJ330" s="20" t="s">
        <v>149</v>
      </c>
      <c r="BK330" s="170">
        <f>ROUND(L330*K330,3)</f>
        <v>0</v>
      </c>
      <c r="BL330" s="20" t="s">
        <v>243</v>
      </c>
      <c r="BM330" s="20" t="s">
        <v>632</v>
      </c>
    </row>
    <row r="331" spans="2:65" s="9" customFormat="1" ht="29.85" customHeight="1">
      <c r="B331" s="151"/>
      <c r="C331" s="152"/>
      <c r="D331" s="161" t="s">
        <v>125</v>
      </c>
      <c r="E331" s="161"/>
      <c r="F331" s="161"/>
      <c r="G331" s="161"/>
      <c r="H331" s="161"/>
      <c r="I331" s="161"/>
      <c r="J331" s="161"/>
      <c r="K331" s="161"/>
      <c r="L331" s="161"/>
      <c r="M331" s="161"/>
      <c r="N331" s="316">
        <f>BK331</f>
        <v>0</v>
      </c>
      <c r="O331" s="317"/>
      <c r="P331" s="317"/>
      <c r="Q331" s="317"/>
      <c r="R331" s="154"/>
      <c r="T331" s="155"/>
      <c r="U331" s="152"/>
      <c r="V331" s="152"/>
      <c r="W331" s="156">
        <f>SUM(W332:W361)</f>
        <v>0</v>
      </c>
      <c r="X331" s="152"/>
      <c r="Y331" s="156">
        <f>SUM(Y332:Y361)</f>
        <v>6.3545306500000001</v>
      </c>
      <c r="Z331" s="152"/>
      <c r="AA331" s="157">
        <f>SUM(AA332:AA361)</f>
        <v>0</v>
      </c>
      <c r="AR331" s="158" t="s">
        <v>149</v>
      </c>
      <c r="AT331" s="159" t="s">
        <v>75</v>
      </c>
      <c r="AU331" s="159" t="s">
        <v>84</v>
      </c>
      <c r="AY331" s="158" t="s">
        <v>170</v>
      </c>
      <c r="BK331" s="160">
        <f>SUM(BK332:BK361)</f>
        <v>0</v>
      </c>
    </row>
    <row r="332" spans="2:65" s="1" customFormat="1" ht="44.25" customHeight="1">
      <c r="B332" s="133"/>
      <c r="C332" s="162" t="s">
        <v>633</v>
      </c>
      <c r="D332" s="162" t="s">
        <v>171</v>
      </c>
      <c r="E332" s="163" t="s">
        <v>634</v>
      </c>
      <c r="F332" s="268" t="s">
        <v>635</v>
      </c>
      <c r="G332" s="268"/>
      <c r="H332" s="268"/>
      <c r="I332" s="268"/>
      <c r="J332" s="164" t="s">
        <v>174</v>
      </c>
      <c r="K332" s="165">
        <v>677.35</v>
      </c>
      <c r="L332" s="324">
        <v>0</v>
      </c>
      <c r="M332" s="324"/>
      <c r="N332" s="312">
        <f>ROUND(L332*K332,3)</f>
        <v>0</v>
      </c>
      <c r="O332" s="312"/>
      <c r="P332" s="312"/>
      <c r="Q332" s="312"/>
      <c r="R332" s="136"/>
      <c r="T332" s="167" t="s">
        <v>5</v>
      </c>
      <c r="U332" s="45" t="s">
        <v>43</v>
      </c>
      <c r="V332" s="37"/>
      <c r="W332" s="168">
        <f>V332*K332</f>
        <v>0</v>
      </c>
      <c r="X332" s="168">
        <v>2.9999999999999997E-4</v>
      </c>
      <c r="Y332" s="168">
        <f>X332*K332</f>
        <v>0.203205</v>
      </c>
      <c r="Z332" s="168">
        <v>0</v>
      </c>
      <c r="AA332" s="169">
        <f>Z332*K332</f>
        <v>0</v>
      </c>
      <c r="AR332" s="20" t="s">
        <v>243</v>
      </c>
      <c r="AT332" s="20" t="s">
        <v>171</v>
      </c>
      <c r="AU332" s="20" t="s">
        <v>149</v>
      </c>
      <c r="AY332" s="20" t="s">
        <v>170</v>
      </c>
      <c r="BE332" s="107">
        <f>IF(U332="základná",N332,0)</f>
        <v>0</v>
      </c>
      <c r="BF332" s="107">
        <f>IF(U332="znížená",N332,0)</f>
        <v>0</v>
      </c>
      <c r="BG332" s="107">
        <f>IF(U332="zákl. prenesená",N332,0)</f>
        <v>0</v>
      </c>
      <c r="BH332" s="107">
        <f>IF(U332="zníž. prenesená",N332,0)</f>
        <v>0</v>
      </c>
      <c r="BI332" s="107">
        <f>IF(U332="nulová",N332,0)</f>
        <v>0</v>
      </c>
      <c r="BJ332" s="20" t="s">
        <v>149</v>
      </c>
      <c r="BK332" s="170">
        <f>ROUND(L332*K332,3)</f>
        <v>0</v>
      </c>
      <c r="BL332" s="20" t="s">
        <v>243</v>
      </c>
      <c r="BM332" s="20" t="s">
        <v>636</v>
      </c>
    </row>
    <row r="333" spans="2:65" s="12" customFormat="1" ht="22.5" customHeight="1">
      <c r="B333" s="187"/>
      <c r="C333" s="188"/>
      <c r="D333" s="188"/>
      <c r="E333" s="189" t="s">
        <v>5</v>
      </c>
      <c r="F333" s="269" t="s">
        <v>637</v>
      </c>
      <c r="G333" s="270"/>
      <c r="H333" s="270"/>
      <c r="I333" s="270"/>
      <c r="J333" s="188"/>
      <c r="K333" s="190" t="s">
        <v>5</v>
      </c>
      <c r="L333" s="188"/>
      <c r="M333" s="188"/>
      <c r="N333" s="188"/>
      <c r="O333" s="188"/>
      <c r="P333" s="188"/>
      <c r="Q333" s="188"/>
      <c r="R333" s="191"/>
      <c r="T333" s="192"/>
      <c r="U333" s="188"/>
      <c r="V333" s="188"/>
      <c r="W333" s="188"/>
      <c r="X333" s="188"/>
      <c r="Y333" s="188"/>
      <c r="Z333" s="188"/>
      <c r="AA333" s="193"/>
      <c r="AT333" s="194" t="s">
        <v>186</v>
      </c>
      <c r="AU333" s="194" t="s">
        <v>149</v>
      </c>
      <c r="AV333" s="12" t="s">
        <v>84</v>
      </c>
      <c r="AW333" s="12" t="s">
        <v>32</v>
      </c>
      <c r="AX333" s="12" t="s">
        <v>76</v>
      </c>
      <c r="AY333" s="194" t="s">
        <v>170</v>
      </c>
    </row>
    <row r="334" spans="2:65" s="10" customFormat="1" ht="22.5" customHeight="1">
      <c r="B334" s="171"/>
      <c r="C334" s="172"/>
      <c r="D334" s="172"/>
      <c r="E334" s="173" t="s">
        <v>5</v>
      </c>
      <c r="F334" s="271" t="s">
        <v>638</v>
      </c>
      <c r="G334" s="272"/>
      <c r="H334" s="272"/>
      <c r="I334" s="272"/>
      <c r="J334" s="172"/>
      <c r="K334" s="174">
        <v>673.65</v>
      </c>
      <c r="L334" s="172"/>
      <c r="M334" s="172"/>
      <c r="N334" s="172"/>
      <c r="O334" s="172"/>
      <c r="P334" s="172"/>
      <c r="Q334" s="172"/>
      <c r="R334" s="175"/>
      <c r="T334" s="176"/>
      <c r="U334" s="172"/>
      <c r="V334" s="172"/>
      <c r="W334" s="172"/>
      <c r="X334" s="172"/>
      <c r="Y334" s="172"/>
      <c r="Z334" s="172"/>
      <c r="AA334" s="177"/>
      <c r="AT334" s="178" t="s">
        <v>186</v>
      </c>
      <c r="AU334" s="178" t="s">
        <v>149</v>
      </c>
      <c r="AV334" s="10" t="s">
        <v>149</v>
      </c>
      <c r="AW334" s="10" t="s">
        <v>32</v>
      </c>
      <c r="AX334" s="10" t="s">
        <v>76</v>
      </c>
      <c r="AY334" s="178" t="s">
        <v>170</v>
      </c>
    </row>
    <row r="335" spans="2:65" s="12" customFormat="1" ht="22.5" customHeight="1">
      <c r="B335" s="187"/>
      <c r="C335" s="188"/>
      <c r="D335" s="188"/>
      <c r="E335" s="189" t="s">
        <v>5</v>
      </c>
      <c r="F335" s="277" t="s">
        <v>639</v>
      </c>
      <c r="G335" s="278"/>
      <c r="H335" s="278"/>
      <c r="I335" s="278"/>
      <c r="J335" s="188"/>
      <c r="K335" s="190" t="s">
        <v>5</v>
      </c>
      <c r="L335" s="188"/>
      <c r="M335" s="188"/>
      <c r="N335" s="188"/>
      <c r="O335" s="188"/>
      <c r="P335" s="188"/>
      <c r="Q335" s="188"/>
      <c r="R335" s="191"/>
      <c r="T335" s="192"/>
      <c r="U335" s="188"/>
      <c r="V335" s="188"/>
      <c r="W335" s="188"/>
      <c r="X335" s="188"/>
      <c r="Y335" s="188"/>
      <c r="Z335" s="188"/>
      <c r="AA335" s="193"/>
      <c r="AT335" s="194" t="s">
        <v>186</v>
      </c>
      <c r="AU335" s="194" t="s">
        <v>149</v>
      </c>
      <c r="AV335" s="12" t="s">
        <v>84</v>
      </c>
      <c r="AW335" s="12" t="s">
        <v>32</v>
      </c>
      <c r="AX335" s="12" t="s">
        <v>76</v>
      </c>
      <c r="AY335" s="194" t="s">
        <v>170</v>
      </c>
    </row>
    <row r="336" spans="2:65" s="10" customFormat="1" ht="22.5" customHeight="1">
      <c r="B336" s="171"/>
      <c r="C336" s="172"/>
      <c r="D336" s="172"/>
      <c r="E336" s="173" t="s">
        <v>5</v>
      </c>
      <c r="F336" s="271" t="s">
        <v>640</v>
      </c>
      <c r="G336" s="272"/>
      <c r="H336" s="272"/>
      <c r="I336" s="272"/>
      <c r="J336" s="172"/>
      <c r="K336" s="174">
        <v>3.7</v>
      </c>
      <c r="L336" s="172"/>
      <c r="M336" s="172"/>
      <c r="N336" s="172"/>
      <c r="O336" s="172"/>
      <c r="P336" s="172"/>
      <c r="Q336" s="172"/>
      <c r="R336" s="175"/>
      <c r="T336" s="176"/>
      <c r="U336" s="172"/>
      <c r="V336" s="172"/>
      <c r="W336" s="172"/>
      <c r="X336" s="172"/>
      <c r="Y336" s="172"/>
      <c r="Z336" s="172"/>
      <c r="AA336" s="177"/>
      <c r="AT336" s="178" t="s">
        <v>186</v>
      </c>
      <c r="AU336" s="178" t="s">
        <v>149</v>
      </c>
      <c r="AV336" s="10" t="s">
        <v>149</v>
      </c>
      <c r="AW336" s="10" t="s">
        <v>32</v>
      </c>
      <c r="AX336" s="10" t="s">
        <v>76</v>
      </c>
      <c r="AY336" s="178" t="s">
        <v>170</v>
      </c>
    </row>
    <row r="337" spans="2:65" s="11" customFormat="1" ht="22.5" customHeight="1">
      <c r="B337" s="179"/>
      <c r="C337" s="180"/>
      <c r="D337" s="180"/>
      <c r="E337" s="181" t="s">
        <v>5</v>
      </c>
      <c r="F337" s="273" t="s">
        <v>201</v>
      </c>
      <c r="G337" s="274"/>
      <c r="H337" s="274"/>
      <c r="I337" s="274"/>
      <c r="J337" s="180"/>
      <c r="K337" s="182">
        <v>677.35</v>
      </c>
      <c r="L337" s="180"/>
      <c r="M337" s="180"/>
      <c r="N337" s="180"/>
      <c r="O337" s="180"/>
      <c r="P337" s="180"/>
      <c r="Q337" s="180"/>
      <c r="R337" s="183"/>
      <c r="T337" s="184"/>
      <c r="U337" s="180"/>
      <c r="V337" s="180"/>
      <c r="W337" s="180"/>
      <c r="X337" s="180"/>
      <c r="Y337" s="180"/>
      <c r="Z337" s="180"/>
      <c r="AA337" s="185"/>
      <c r="AT337" s="186" t="s">
        <v>186</v>
      </c>
      <c r="AU337" s="186" t="s">
        <v>149</v>
      </c>
      <c r="AV337" s="11" t="s">
        <v>175</v>
      </c>
      <c r="AW337" s="11" t="s">
        <v>32</v>
      </c>
      <c r="AX337" s="11" t="s">
        <v>84</v>
      </c>
      <c r="AY337" s="186" t="s">
        <v>170</v>
      </c>
    </row>
    <row r="338" spans="2:65" s="1" customFormat="1" ht="22.5" customHeight="1">
      <c r="B338" s="133"/>
      <c r="C338" s="195" t="s">
        <v>641</v>
      </c>
      <c r="D338" s="195" t="s">
        <v>415</v>
      </c>
      <c r="E338" s="196" t="s">
        <v>642</v>
      </c>
      <c r="F338" s="267" t="s">
        <v>643</v>
      </c>
      <c r="G338" s="267"/>
      <c r="H338" s="267"/>
      <c r="I338" s="267"/>
      <c r="J338" s="197" t="s">
        <v>174</v>
      </c>
      <c r="K338" s="198">
        <v>690.89700000000005</v>
      </c>
      <c r="L338" s="325">
        <v>0</v>
      </c>
      <c r="M338" s="325"/>
      <c r="N338" s="320">
        <f>ROUND(L338*K338,3)</f>
        <v>0</v>
      </c>
      <c r="O338" s="312"/>
      <c r="P338" s="312"/>
      <c r="Q338" s="312"/>
      <c r="R338" s="136"/>
      <c r="T338" s="167" t="s">
        <v>5</v>
      </c>
      <c r="U338" s="45" t="s">
        <v>43</v>
      </c>
      <c r="V338" s="37"/>
      <c r="W338" s="168">
        <f>V338*K338</f>
        <v>0</v>
      </c>
      <c r="X338" s="168">
        <v>5.5999999999999999E-3</v>
      </c>
      <c r="Y338" s="168">
        <f>X338*K338</f>
        <v>3.8690232000000004</v>
      </c>
      <c r="Z338" s="168">
        <v>0</v>
      </c>
      <c r="AA338" s="169">
        <f>Z338*K338</f>
        <v>0</v>
      </c>
      <c r="AR338" s="20" t="s">
        <v>320</v>
      </c>
      <c r="AT338" s="20" t="s">
        <v>415</v>
      </c>
      <c r="AU338" s="20" t="s">
        <v>149</v>
      </c>
      <c r="AY338" s="20" t="s">
        <v>170</v>
      </c>
      <c r="BE338" s="107">
        <f>IF(U338="základná",N338,0)</f>
        <v>0</v>
      </c>
      <c r="BF338" s="107">
        <f>IF(U338="znížená",N338,0)</f>
        <v>0</v>
      </c>
      <c r="BG338" s="107">
        <f>IF(U338="zákl. prenesená",N338,0)</f>
        <v>0</v>
      </c>
      <c r="BH338" s="107">
        <f>IF(U338="zníž. prenesená",N338,0)</f>
        <v>0</v>
      </c>
      <c r="BI338" s="107">
        <f>IF(U338="nulová",N338,0)</f>
        <v>0</v>
      </c>
      <c r="BJ338" s="20" t="s">
        <v>149</v>
      </c>
      <c r="BK338" s="170">
        <f>ROUND(L338*K338,3)</f>
        <v>0</v>
      </c>
      <c r="BL338" s="20" t="s">
        <v>243</v>
      </c>
      <c r="BM338" s="20" t="s">
        <v>644</v>
      </c>
    </row>
    <row r="339" spans="2:65" s="1" customFormat="1" ht="31.5" customHeight="1">
      <c r="B339" s="133"/>
      <c r="C339" s="162" t="s">
        <v>645</v>
      </c>
      <c r="D339" s="162" t="s">
        <v>171</v>
      </c>
      <c r="E339" s="163" t="s">
        <v>646</v>
      </c>
      <c r="F339" s="268" t="s">
        <v>647</v>
      </c>
      <c r="G339" s="268"/>
      <c r="H339" s="268"/>
      <c r="I339" s="268"/>
      <c r="J339" s="164" t="s">
        <v>174</v>
      </c>
      <c r="K339" s="165">
        <v>210.3</v>
      </c>
      <c r="L339" s="324">
        <v>0</v>
      </c>
      <c r="M339" s="324"/>
      <c r="N339" s="312">
        <f>ROUND(L339*K339,3)</f>
        <v>0</v>
      </c>
      <c r="O339" s="312"/>
      <c r="P339" s="312"/>
      <c r="Q339" s="312"/>
      <c r="R339" s="136"/>
      <c r="T339" s="167" t="s">
        <v>5</v>
      </c>
      <c r="U339" s="45" t="s">
        <v>43</v>
      </c>
      <c r="V339" s="37"/>
      <c r="W339" s="168">
        <f>V339*K339</f>
        <v>0</v>
      </c>
      <c r="X339" s="168">
        <v>0</v>
      </c>
      <c r="Y339" s="168">
        <f>X339*K339</f>
        <v>0</v>
      </c>
      <c r="Z339" s="168">
        <v>0</v>
      </c>
      <c r="AA339" s="169">
        <f>Z339*K339</f>
        <v>0</v>
      </c>
      <c r="AR339" s="20" t="s">
        <v>243</v>
      </c>
      <c r="AT339" s="20" t="s">
        <v>171</v>
      </c>
      <c r="AU339" s="20" t="s">
        <v>149</v>
      </c>
      <c r="AY339" s="20" t="s">
        <v>170</v>
      </c>
      <c r="BE339" s="107">
        <f>IF(U339="základná",N339,0)</f>
        <v>0</v>
      </c>
      <c r="BF339" s="107">
        <f>IF(U339="znížená",N339,0)</f>
        <v>0</v>
      </c>
      <c r="BG339" s="107">
        <f>IF(U339="zákl. prenesená",N339,0)</f>
        <v>0</v>
      </c>
      <c r="BH339" s="107">
        <f>IF(U339="zníž. prenesená",N339,0)</f>
        <v>0</v>
      </c>
      <c r="BI339" s="107">
        <f>IF(U339="nulová",N339,0)</f>
        <v>0</v>
      </c>
      <c r="BJ339" s="20" t="s">
        <v>149</v>
      </c>
      <c r="BK339" s="170">
        <f>ROUND(L339*K339,3)</f>
        <v>0</v>
      </c>
      <c r="BL339" s="20" t="s">
        <v>243</v>
      </c>
      <c r="BM339" s="20" t="s">
        <v>648</v>
      </c>
    </row>
    <row r="340" spans="2:65" s="10" customFormat="1" ht="22.5" customHeight="1">
      <c r="B340" s="171"/>
      <c r="C340" s="172"/>
      <c r="D340" s="172"/>
      <c r="E340" s="173" t="s">
        <v>5</v>
      </c>
      <c r="F340" s="275" t="s">
        <v>649</v>
      </c>
      <c r="G340" s="276"/>
      <c r="H340" s="276"/>
      <c r="I340" s="276"/>
      <c r="J340" s="172"/>
      <c r="K340" s="174">
        <v>210.3</v>
      </c>
      <c r="L340" s="172"/>
      <c r="M340" s="172"/>
      <c r="N340" s="172"/>
      <c r="O340" s="172"/>
      <c r="P340" s="172"/>
      <c r="Q340" s="172"/>
      <c r="R340" s="175"/>
      <c r="T340" s="176"/>
      <c r="U340" s="172"/>
      <c r="V340" s="172"/>
      <c r="W340" s="172"/>
      <c r="X340" s="172"/>
      <c r="Y340" s="172"/>
      <c r="Z340" s="172"/>
      <c r="AA340" s="177"/>
      <c r="AT340" s="178" t="s">
        <v>186</v>
      </c>
      <c r="AU340" s="178" t="s">
        <v>149</v>
      </c>
      <c r="AV340" s="10" t="s">
        <v>149</v>
      </c>
      <c r="AW340" s="10" t="s">
        <v>32</v>
      </c>
      <c r="AX340" s="10" t="s">
        <v>84</v>
      </c>
      <c r="AY340" s="178" t="s">
        <v>170</v>
      </c>
    </row>
    <row r="341" spans="2:65" s="1" customFormat="1" ht="22.5" customHeight="1">
      <c r="B341" s="133"/>
      <c r="C341" s="195" t="s">
        <v>650</v>
      </c>
      <c r="D341" s="195" t="s">
        <v>415</v>
      </c>
      <c r="E341" s="196" t="s">
        <v>651</v>
      </c>
      <c r="F341" s="267" t="s">
        <v>652</v>
      </c>
      <c r="G341" s="267"/>
      <c r="H341" s="267"/>
      <c r="I341" s="267"/>
      <c r="J341" s="197" t="s">
        <v>174</v>
      </c>
      <c r="K341" s="198">
        <v>429.012</v>
      </c>
      <c r="L341" s="325">
        <v>0</v>
      </c>
      <c r="M341" s="325"/>
      <c r="N341" s="320">
        <f>ROUND(L341*K341,3)</f>
        <v>0</v>
      </c>
      <c r="O341" s="312"/>
      <c r="P341" s="312"/>
      <c r="Q341" s="312"/>
      <c r="R341" s="136"/>
      <c r="T341" s="167" t="s">
        <v>5</v>
      </c>
      <c r="U341" s="45" t="s">
        <v>43</v>
      </c>
      <c r="V341" s="37"/>
      <c r="W341" s="168">
        <f>V341*K341</f>
        <v>0</v>
      </c>
      <c r="X341" s="168">
        <v>2.4499999999999999E-3</v>
      </c>
      <c r="Y341" s="168">
        <f>X341*K341</f>
        <v>1.0510793999999999</v>
      </c>
      <c r="Z341" s="168">
        <v>0</v>
      </c>
      <c r="AA341" s="169">
        <f>Z341*K341</f>
        <v>0</v>
      </c>
      <c r="AR341" s="20" t="s">
        <v>320</v>
      </c>
      <c r="AT341" s="20" t="s">
        <v>415</v>
      </c>
      <c r="AU341" s="20" t="s">
        <v>149</v>
      </c>
      <c r="AY341" s="20" t="s">
        <v>170</v>
      </c>
      <c r="BE341" s="107">
        <f>IF(U341="základná",N341,0)</f>
        <v>0</v>
      </c>
      <c r="BF341" s="107">
        <f>IF(U341="znížená",N341,0)</f>
        <v>0</v>
      </c>
      <c r="BG341" s="107">
        <f>IF(U341="zákl. prenesená",N341,0)</f>
        <v>0</v>
      </c>
      <c r="BH341" s="107">
        <f>IF(U341="zníž. prenesená",N341,0)</f>
        <v>0</v>
      </c>
      <c r="BI341" s="107">
        <f>IF(U341="nulová",N341,0)</f>
        <v>0</v>
      </c>
      <c r="BJ341" s="20" t="s">
        <v>149</v>
      </c>
      <c r="BK341" s="170">
        <f>ROUND(L341*K341,3)</f>
        <v>0</v>
      </c>
      <c r="BL341" s="20" t="s">
        <v>243</v>
      </c>
      <c r="BM341" s="20" t="s">
        <v>653</v>
      </c>
    </row>
    <row r="342" spans="2:65" s="1" customFormat="1" ht="31.5" customHeight="1">
      <c r="B342" s="133"/>
      <c r="C342" s="162" t="s">
        <v>654</v>
      </c>
      <c r="D342" s="162" t="s">
        <v>171</v>
      </c>
      <c r="E342" s="163" t="s">
        <v>655</v>
      </c>
      <c r="F342" s="268" t="s">
        <v>656</v>
      </c>
      <c r="G342" s="268"/>
      <c r="H342" s="268"/>
      <c r="I342" s="268"/>
      <c r="J342" s="164" t="s">
        <v>174</v>
      </c>
      <c r="K342" s="165">
        <v>19.100000000000001</v>
      </c>
      <c r="L342" s="324">
        <v>0</v>
      </c>
      <c r="M342" s="324"/>
      <c r="N342" s="312">
        <f>ROUND(L342*K342,3)</f>
        <v>0</v>
      </c>
      <c r="O342" s="312"/>
      <c r="P342" s="312"/>
      <c r="Q342" s="312"/>
      <c r="R342" s="136"/>
      <c r="T342" s="167" t="s">
        <v>5</v>
      </c>
      <c r="U342" s="45" t="s">
        <v>43</v>
      </c>
      <c r="V342" s="37"/>
      <c r="W342" s="168">
        <f>V342*K342</f>
        <v>0</v>
      </c>
      <c r="X342" s="168">
        <v>2.9999999999999997E-4</v>
      </c>
      <c r="Y342" s="168">
        <f>X342*K342</f>
        <v>5.7299999999999999E-3</v>
      </c>
      <c r="Z342" s="168">
        <v>0</v>
      </c>
      <c r="AA342" s="169">
        <f>Z342*K342</f>
        <v>0</v>
      </c>
      <c r="AR342" s="20" t="s">
        <v>243</v>
      </c>
      <c r="AT342" s="20" t="s">
        <v>171</v>
      </c>
      <c r="AU342" s="20" t="s">
        <v>149</v>
      </c>
      <c r="AY342" s="20" t="s">
        <v>170</v>
      </c>
      <c r="BE342" s="107">
        <f>IF(U342="základná",N342,0)</f>
        <v>0</v>
      </c>
      <c r="BF342" s="107">
        <f>IF(U342="znížená",N342,0)</f>
        <v>0</v>
      </c>
      <c r="BG342" s="107">
        <f>IF(U342="zákl. prenesená",N342,0)</f>
        <v>0</v>
      </c>
      <c r="BH342" s="107">
        <f>IF(U342="zníž. prenesená",N342,0)</f>
        <v>0</v>
      </c>
      <c r="BI342" s="107">
        <f>IF(U342="nulová",N342,0)</f>
        <v>0</v>
      </c>
      <c r="BJ342" s="20" t="s">
        <v>149</v>
      </c>
      <c r="BK342" s="170">
        <f>ROUND(L342*K342,3)</f>
        <v>0</v>
      </c>
      <c r="BL342" s="20" t="s">
        <v>243</v>
      </c>
      <c r="BM342" s="20" t="s">
        <v>657</v>
      </c>
    </row>
    <row r="343" spans="2:65" s="12" customFormat="1" ht="22.5" customHeight="1">
      <c r="B343" s="187"/>
      <c r="C343" s="188"/>
      <c r="D343" s="188"/>
      <c r="E343" s="189" t="s">
        <v>5</v>
      </c>
      <c r="F343" s="269" t="s">
        <v>658</v>
      </c>
      <c r="G343" s="270"/>
      <c r="H343" s="270"/>
      <c r="I343" s="270"/>
      <c r="J343" s="188"/>
      <c r="K343" s="190" t="s">
        <v>5</v>
      </c>
      <c r="L343" s="188"/>
      <c r="M343" s="188"/>
      <c r="N343" s="188"/>
      <c r="O343" s="188"/>
      <c r="P343" s="188"/>
      <c r="Q343" s="188"/>
      <c r="R343" s="191"/>
      <c r="T343" s="192"/>
      <c r="U343" s="188"/>
      <c r="V343" s="188"/>
      <c r="W343" s="188"/>
      <c r="X343" s="188"/>
      <c r="Y343" s="188"/>
      <c r="Z343" s="188"/>
      <c r="AA343" s="193"/>
      <c r="AT343" s="194" t="s">
        <v>186</v>
      </c>
      <c r="AU343" s="194" t="s">
        <v>149</v>
      </c>
      <c r="AV343" s="12" t="s">
        <v>84</v>
      </c>
      <c r="AW343" s="12" t="s">
        <v>32</v>
      </c>
      <c r="AX343" s="12" t="s">
        <v>76</v>
      </c>
      <c r="AY343" s="194" t="s">
        <v>170</v>
      </c>
    </row>
    <row r="344" spans="2:65" s="10" customFormat="1" ht="22.5" customHeight="1">
      <c r="B344" s="171"/>
      <c r="C344" s="172"/>
      <c r="D344" s="172"/>
      <c r="E344" s="173" t="s">
        <v>5</v>
      </c>
      <c r="F344" s="271" t="s">
        <v>659</v>
      </c>
      <c r="G344" s="272"/>
      <c r="H344" s="272"/>
      <c r="I344" s="272"/>
      <c r="J344" s="172"/>
      <c r="K344" s="174">
        <v>19.100000000000001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186</v>
      </c>
      <c r="AU344" s="178" t="s">
        <v>149</v>
      </c>
      <c r="AV344" s="10" t="s">
        <v>149</v>
      </c>
      <c r="AW344" s="10" t="s">
        <v>32</v>
      </c>
      <c r="AX344" s="10" t="s">
        <v>84</v>
      </c>
      <c r="AY344" s="178" t="s">
        <v>170</v>
      </c>
    </row>
    <row r="345" spans="2:65" s="1" customFormat="1" ht="22.5" customHeight="1">
      <c r="B345" s="133"/>
      <c r="C345" s="195" t="s">
        <v>660</v>
      </c>
      <c r="D345" s="195" t="s">
        <v>415</v>
      </c>
      <c r="E345" s="196" t="s">
        <v>661</v>
      </c>
      <c r="F345" s="267" t="s">
        <v>662</v>
      </c>
      <c r="G345" s="267"/>
      <c r="H345" s="267"/>
      <c r="I345" s="267"/>
      <c r="J345" s="197" t="s">
        <v>174</v>
      </c>
      <c r="K345" s="198">
        <v>19.481999999999999</v>
      </c>
      <c r="L345" s="325">
        <v>0</v>
      </c>
      <c r="M345" s="325"/>
      <c r="N345" s="320">
        <f>ROUND(L345*K345,3)</f>
        <v>0</v>
      </c>
      <c r="O345" s="312"/>
      <c r="P345" s="312"/>
      <c r="Q345" s="312"/>
      <c r="R345" s="136"/>
      <c r="T345" s="167" t="s">
        <v>5</v>
      </c>
      <c r="U345" s="45" t="s">
        <v>43</v>
      </c>
      <c r="V345" s="37"/>
      <c r="W345" s="168">
        <f>V345*K345</f>
        <v>0</v>
      </c>
      <c r="X345" s="168">
        <v>6.4000000000000003E-3</v>
      </c>
      <c r="Y345" s="168">
        <f>X345*K345</f>
        <v>0.1246848</v>
      </c>
      <c r="Z345" s="168">
        <v>0</v>
      </c>
      <c r="AA345" s="169">
        <f>Z345*K345</f>
        <v>0</v>
      </c>
      <c r="AR345" s="20" t="s">
        <v>320</v>
      </c>
      <c r="AT345" s="20" t="s">
        <v>415</v>
      </c>
      <c r="AU345" s="20" t="s">
        <v>149</v>
      </c>
      <c r="AY345" s="20" t="s">
        <v>170</v>
      </c>
      <c r="BE345" s="107">
        <f>IF(U345="základná",N345,0)</f>
        <v>0</v>
      </c>
      <c r="BF345" s="107">
        <f>IF(U345="znížená",N345,0)</f>
        <v>0</v>
      </c>
      <c r="BG345" s="107">
        <f>IF(U345="zákl. prenesená",N345,0)</f>
        <v>0</v>
      </c>
      <c r="BH345" s="107">
        <f>IF(U345="zníž. prenesená",N345,0)</f>
        <v>0</v>
      </c>
      <c r="BI345" s="107">
        <f>IF(U345="nulová",N345,0)</f>
        <v>0</v>
      </c>
      <c r="BJ345" s="20" t="s">
        <v>149</v>
      </c>
      <c r="BK345" s="170">
        <f>ROUND(L345*K345,3)</f>
        <v>0</v>
      </c>
      <c r="BL345" s="20" t="s">
        <v>243</v>
      </c>
      <c r="BM345" s="20" t="s">
        <v>663</v>
      </c>
    </row>
    <row r="346" spans="2:65" s="1" customFormat="1" ht="31.5" customHeight="1">
      <c r="B346" s="133"/>
      <c r="C346" s="162" t="s">
        <v>664</v>
      </c>
      <c r="D346" s="162" t="s">
        <v>171</v>
      </c>
      <c r="E346" s="163" t="s">
        <v>665</v>
      </c>
      <c r="F346" s="268" t="s">
        <v>666</v>
      </c>
      <c r="G346" s="268"/>
      <c r="H346" s="268"/>
      <c r="I346" s="268"/>
      <c r="J346" s="164" t="s">
        <v>174</v>
      </c>
      <c r="K346" s="165">
        <v>228.25</v>
      </c>
      <c r="L346" s="324">
        <v>0</v>
      </c>
      <c r="M346" s="324"/>
      <c r="N346" s="312">
        <f>ROUND(L346*K346,3)</f>
        <v>0</v>
      </c>
      <c r="O346" s="312"/>
      <c r="P346" s="312"/>
      <c r="Q346" s="312"/>
      <c r="R346" s="136"/>
      <c r="T346" s="167" t="s">
        <v>5</v>
      </c>
      <c r="U346" s="45" t="s">
        <v>43</v>
      </c>
      <c r="V346" s="37"/>
      <c r="W346" s="168">
        <f>V346*K346</f>
        <v>0</v>
      </c>
      <c r="X346" s="168">
        <v>1.15E-3</v>
      </c>
      <c r="Y346" s="168">
        <f>X346*K346</f>
        <v>0.26248749999999998</v>
      </c>
      <c r="Z346" s="168">
        <v>0</v>
      </c>
      <c r="AA346" s="169">
        <f>Z346*K346</f>
        <v>0</v>
      </c>
      <c r="AR346" s="20" t="s">
        <v>243</v>
      </c>
      <c r="AT346" s="20" t="s">
        <v>171</v>
      </c>
      <c r="AU346" s="20" t="s">
        <v>149</v>
      </c>
      <c r="AY346" s="20" t="s">
        <v>170</v>
      </c>
      <c r="BE346" s="107">
        <f>IF(U346="základná",N346,0)</f>
        <v>0</v>
      </c>
      <c r="BF346" s="107">
        <f>IF(U346="znížená",N346,0)</f>
        <v>0</v>
      </c>
      <c r="BG346" s="107">
        <f>IF(U346="zákl. prenesená",N346,0)</f>
        <v>0</v>
      </c>
      <c r="BH346" s="107">
        <f>IF(U346="zníž. prenesená",N346,0)</f>
        <v>0</v>
      </c>
      <c r="BI346" s="107">
        <f>IF(U346="nulová",N346,0)</f>
        <v>0</v>
      </c>
      <c r="BJ346" s="20" t="s">
        <v>149</v>
      </c>
      <c r="BK346" s="170">
        <f>ROUND(L346*K346,3)</f>
        <v>0</v>
      </c>
      <c r="BL346" s="20" t="s">
        <v>243</v>
      </c>
      <c r="BM346" s="20" t="s">
        <v>667</v>
      </c>
    </row>
    <row r="347" spans="2:65" s="12" customFormat="1" ht="22.5" customHeight="1">
      <c r="B347" s="187"/>
      <c r="C347" s="188"/>
      <c r="D347" s="188"/>
      <c r="E347" s="189" t="s">
        <v>5</v>
      </c>
      <c r="F347" s="269" t="s">
        <v>668</v>
      </c>
      <c r="G347" s="270"/>
      <c r="H347" s="270"/>
      <c r="I347" s="270"/>
      <c r="J347" s="188"/>
      <c r="K347" s="190" t="s">
        <v>5</v>
      </c>
      <c r="L347" s="188"/>
      <c r="M347" s="188"/>
      <c r="N347" s="188"/>
      <c r="O347" s="188"/>
      <c r="P347" s="188"/>
      <c r="Q347" s="188"/>
      <c r="R347" s="191"/>
      <c r="T347" s="192"/>
      <c r="U347" s="188"/>
      <c r="V347" s="188"/>
      <c r="W347" s="188"/>
      <c r="X347" s="188"/>
      <c r="Y347" s="188"/>
      <c r="Z347" s="188"/>
      <c r="AA347" s="193"/>
      <c r="AT347" s="194" t="s">
        <v>186</v>
      </c>
      <c r="AU347" s="194" t="s">
        <v>149</v>
      </c>
      <c r="AV347" s="12" t="s">
        <v>84</v>
      </c>
      <c r="AW347" s="12" t="s">
        <v>32</v>
      </c>
      <c r="AX347" s="12" t="s">
        <v>76</v>
      </c>
      <c r="AY347" s="194" t="s">
        <v>170</v>
      </c>
    </row>
    <row r="348" spans="2:65" s="10" customFormat="1" ht="22.5" customHeight="1">
      <c r="B348" s="171"/>
      <c r="C348" s="172"/>
      <c r="D348" s="172"/>
      <c r="E348" s="173" t="s">
        <v>5</v>
      </c>
      <c r="F348" s="271" t="s">
        <v>669</v>
      </c>
      <c r="G348" s="272"/>
      <c r="H348" s="272"/>
      <c r="I348" s="272"/>
      <c r="J348" s="172"/>
      <c r="K348" s="174">
        <v>228.25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186</v>
      </c>
      <c r="AU348" s="178" t="s">
        <v>149</v>
      </c>
      <c r="AV348" s="10" t="s">
        <v>149</v>
      </c>
      <c r="AW348" s="10" t="s">
        <v>32</v>
      </c>
      <c r="AX348" s="10" t="s">
        <v>84</v>
      </c>
      <c r="AY348" s="178" t="s">
        <v>170</v>
      </c>
    </row>
    <row r="349" spans="2:65" s="1" customFormat="1" ht="22.5" customHeight="1">
      <c r="B349" s="133"/>
      <c r="C349" s="195" t="s">
        <v>670</v>
      </c>
      <c r="D349" s="195" t="s">
        <v>415</v>
      </c>
      <c r="E349" s="196" t="s">
        <v>651</v>
      </c>
      <c r="F349" s="267" t="s">
        <v>652</v>
      </c>
      <c r="G349" s="267"/>
      <c r="H349" s="267"/>
      <c r="I349" s="267"/>
      <c r="J349" s="197" t="s">
        <v>174</v>
      </c>
      <c r="K349" s="198">
        <v>232.815</v>
      </c>
      <c r="L349" s="325">
        <v>0</v>
      </c>
      <c r="M349" s="325"/>
      <c r="N349" s="320">
        <f>ROUND(L349*K349,3)</f>
        <v>0</v>
      </c>
      <c r="O349" s="312"/>
      <c r="P349" s="312"/>
      <c r="Q349" s="312"/>
      <c r="R349" s="136"/>
      <c r="T349" s="167" t="s">
        <v>5</v>
      </c>
      <c r="U349" s="45" t="s">
        <v>43</v>
      </c>
      <c r="V349" s="37"/>
      <c r="W349" s="168">
        <f>V349*K349</f>
        <v>0</v>
      </c>
      <c r="X349" s="168">
        <v>2.4499999999999999E-3</v>
      </c>
      <c r="Y349" s="168">
        <f>X349*K349</f>
        <v>0.57039675000000001</v>
      </c>
      <c r="Z349" s="168">
        <v>0</v>
      </c>
      <c r="AA349" s="169">
        <f>Z349*K349</f>
        <v>0</v>
      </c>
      <c r="AR349" s="20" t="s">
        <v>320</v>
      </c>
      <c r="AT349" s="20" t="s">
        <v>415</v>
      </c>
      <c r="AU349" s="20" t="s">
        <v>149</v>
      </c>
      <c r="AY349" s="20" t="s">
        <v>170</v>
      </c>
      <c r="BE349" s="107">
        <f>IF(U349="základná",N349,0)</f>
        <v>0</v>
      </c>
      <c r="BF349" s="107">
        <f>IF(U349="znížená",N349,0)</f>
        <v>0</v>
      </c>
      <c r="BG349" s="107">
        <f>IF(U349="zákl. prenesená",N349,0)</f>
        <v>0</v>
      </c>
      <c r="BH349" s="107">
        <f>IF(U349="zníž. prenesená",N349,0)</f>
        <v>0</v>
      </c>
      <c r="BI349" s="107">
        <f>IF(U349="nulová",N349,0)</f>
        <v>0</v>
      </c>
      <c r="BJ349" s="20" t="s">
        <v>149</v>
      </c>
      <c r="BK349" s="170">
        <f>ROUND(L349*K349,3)</f>
        <v>0</v>
      </c>
      <c r="BL349" s="20" t="s">
        <v>243</v>
      </c>
      <c r="BM349" s="20" t="s">
        <v>671</v>
      </c>
    </row>
    <row r="350" spans="2:65" s="1" customFormat="1" ht="44.25" customHeight="1">
      <c r="B350" s="133"/>
      <c r="C350" s="162" t="s">
        <v>672</v>
      </c>
      <c r="D350" s="162" t="s">
        <v>171</v>
      </c>
      <c r="E350" s="163" t="s">
        <v>673</v>
      </c>
      <c r="F350" s="268" t="s">
        <v>674</v>
      </c>
      <c r="G350" s="268"/>
      <c r="H350" s="268"/>
      <c r="I350" s="268"/>
      <c r="J350" s="164" t="s">
        <v>174</v>
      </c>
      <c r="K350" s="165">
        <v>210.3</v>
      </c>
      <c r="L350" s="324">
        <v>0</v>
      </c>
      <c r="M350" s="324"/>
      <c r="N350" s="312">
        <f>ROUND(L350*K350,3)</f>
        <v>0</v>
      </c>
      <c r="O350" s="312"/>
      <c r="P350" s="312"/>
      <c r="Q350" s="312"/>
      <c r="R350" s="136"/>
      <c r="T350" s="167" t="s">
        <v>5</v>
      </c>
      <c r="U350" s="45" t="s">
        <v>43</v>
      </c>
      <c r="V350" s="37"/>
      <c r="W350" s="168">
        <f>V350*K350</f>
        <v>0</v>
      </c>
      <c r="X350" s="168">
        <v>1.25E-3</v>
      </c>
      <c r="Y350" s="168">
        <f>X350*K350</f>
        <v>0.26287500000000003</v>
      </c>
      <c r="Z350" s="168">
        <v>0</v>
      </c>
      <c r="AA350" s="169">
        <f>Z350*K350</f>
        <v>0</v>
      </c>
      <c r="AR350" s="20" t="s">
        <v>243</v>
      </c>
      <c r="AT350" s="20" t="s">
        <v>171</v>
      </c>
      <c r="AU350" s="20" t="s">
        <v>149</v>
      </c>
      <c r="AY350" s="20" t="s">
        <v>170</v>
      </c>
      <c r="BE350" s="107">
        <f>IF(U350="základná",N350,0)</f>
        <v>0</v>
      </c>
      <c r="BF350" s="107">
        <f>IF(U350="znížená",N350,0)</f>
        <v>0</v>
      </c>
      <c r="BG350" s="107">
        <f>IF(U350="zákl. prenesená",N350,0)</f>
        <v>0</v>
      </c>
      <c r="BH350" s="107">
        <f>IF(U350="zníž. prenesená",N350,0)</f>
        <v>0</v>
      </c>
      <c r="BI350" s="107">
        <f>IF(U350="nulová",N350,0)</f>
        <v>0</v>
      </c>
      <c r="BJ350" s="20" t="s">
        <v>149</v>
      </c>
      <c r="BK350" s="170">
        <f>ROUND(L350*K350,3)</f>
        <v>0</v>
      </c>
      <c r="BL350" s="20" t="s">
        <v>243</v>
      </c>
      <c r="BM350" s="20" t="s">
        <v>675</v>
      </c>
    </row>
    <row r="351" spans="2:65" s="1" customFormat="1" ht="31.5" customHeight="1">
      <c r="B351" s="133"/>
      <c r="C351" s="162" t="s">
        <v>676</v>
      </c>
      <c r="D351" s="162" t="s">
        <v>171</v>
      </c>
      <c r="E351" s="163" t="s">
        <v>677</v>
      </c>
      <c r="F351" s="268" t="s">
        <v>678</v>
      </c>
      <c r="G351" s="268"/>
      <c r="H351" s="268"/>
      <c r="I351" s="268"/>
      <c r="J351" s="164" t="s">
        <v>462</v>
      </c>
      <c r="K351" s="165">
        <v>158</v>
      </c>
      <c r="L351" s="324">
        <v>0</v>
      </c>
      <c r="M351" s="324"/>
      <c r="N351" s="312">
        <f>ROUND(L351*K351,3)</f>
        <v>0</v>
      </c>
      <c r="O351" s="312"/>
      <c r="P351" s="312"/>
      <c r="Q351" s="312"/>
      <c r="R351" s="136"/>
      <c r="T351" s="167" t="s">
        <v>5</v>
      </c>
      <c r="U351" s="45" t="s">
        <v>43</v>
      </c>
      <c r="V351" s="37"/>
      <c r="W351" s="168">
        <f>V351*K351</f>
        <v>0</v>
      </c>
      <c r="X351" s="168">
        <v>0</v>
      </c>
      <c r="Y351" s="168">
        <f>X351*K351</f>
        <v>0</v>
      </c>
      <c r="Z351" s="168">
        <v>0</v>
      </c>
      <c r="AA351" s="169">
        <f>Z351*K351</f>
        <v>0</v>
      </c>
      <c r="AR351" s="20" t="s">
        <v>243</v>
      </c>
      <c r="AT351" s="20" t="s">
        <v>171</v>
      </c>
      <c r="AU351" s="20" t="s">
        <v>149</v>
      </c>
      <c r="AY351" s="20" t="s">
        <v>170</v>
      </c>
      <c r="BE351" s="107">
        <f>IF(U351="základná",N351,0)</f>
        <v>0</v>
      </c>
      <c r="BF351" s="107">
        <f>IF(U351="znížená",N351,0)</f>
        <v>0</v>
      </c>
      <c r="BG351" s="107">
        <f>IF(U351="zákl. prenesená",N351,0)</f>
        <v>0</v>
      </c>
      <c r="BH351" s="107">
        <f>IF(U351="zníž. prenesená",N351,0)</f>
        <v>0</v>
      </c>
      <c r="BI351" s="107">
        <f>IF(U351="nulová",N351,0)</f>
        <v>0</v>
      </c>
      <c r="BJ351" s="20" t="s">
        <v>149</v>
      </c>
      <c r="BK351" s="170">
        <f>ROUND(L351*K351,3)</f>
        <v>0</v>
      </c>
      <c r="BL351" s="20" t="s">
        <v>243</v>
      </c>
      <c r="BM351" s="20" t="s">
        <v>679</v>
      </c>
    </row>
    <row r="352" spans="2:65" s="1" customFormat="1" ht="22.5" customHeight="1">
      <c r="B352" s="133"/>
      <c r="C352" s="195" t="s">
        <v>680</v>
      </c>
      <c r="D352" s="195" t="s">
        <v>415</v>
      </c>
      <c r="E352" s="196" t="s">
        <v>681</v>
      </c>
      <c r="F352" s="267" t="s">
        <v>682</v>
      </c>
      <c r="G352" s="267"/>
      <c r="H352" s="267"/>
      <c r="I352" s="267"/>
      <c r="J352" s="197" t="s">
        <v>462</v>
      </c>
      <c r="K352" s="198">
        <v>3.06</v>
      </c>
      <c r="L352" s="325">
        <v>0</v>
      </c>
      <c r="M352" s="325"/>
      <c r="N352" s="320">
        <f>ROUND(L352*K352,3)</f>
        <v>0</v>
      </c>
      <c r="O352" s="312"/>
      <c r="P352" s="312"/>
      <c r="Q352" s="312"/>
      <c r="R352" s="136"/>
      <c r="T352" s="167" t="s">
        <v>5</v>
      </c>
      <c r="U352" s="45" t="s">
        <v>43</v>
      </c>
      <c r="V352" s="37"/>
      <c r="W352" s="168">
        <f>V352*K352</f>
        <v>0</v>
      </c>
      <c r="X352" s="168">
        <v>1.0000000000000001E-5</v>
      </c>
      <c r="Y352" s="168">
        <f>X352*K352</f>
        <v>3.0600000000000005E-5</v>
      </c>
      <c r="Z352" s="168">
        <v>0</v>
      </c>
      <c r="AA352" s="169">
        <f>Z352*K352</f>
        <v>0</v>
      </c>
      <c r="AR352" s="20" t="s">
        <v>320</v>
      </c>
      <c r="AT352" s="20" t="s">
        <v>415</v>
      </c>
      <c r="AU352" s="20" t="s">
        <v>149</v>
      </c>
      <c r="AY352" s="20" t="s">
        <v>170</v>
      </c>
      <c r="BE352" s="107">
        <f>IF(U352="základná",N352,0)</f>
        <v>0</v>
      </c>
      <c r="BF352" s="107">
        <f>IF(U352="znížená",N352,0)</f>
        <v>0</v>
      </c>
      <c r="BG352" s="107">
        <f>IF(U352="zákl. prenesená",N352,0)</f>
        <v>0</v>
      </c>
      <c r="BH352" s="107">
        <f>IF(U352="zníž. prenesená",N352,0)</f>
        <v>0</v>
      </c>
      <c r="BI352" s="107">
        <f>IF(U352="nulová",N352,0)</f>
        <v>0</v>
      </c>
      <c r="BJ352" s="20" t="s">
        <v>149</v>
      </c>
      <c r="BK352" s="170">
        <f>ROUND(L352*K352,3)</f>
        <v>0</v>
      </c>
      <c r="BL352" s="20" t="s">
        <v>243</v>
      </c>
      <c r="BM352" s="20" t="s">
        <v>683</v>
      </c>
    </row>
    <row r="353" spans="2:65" s="12" customFormat="1" ht="22.5" customHeight="1">
      <c r="B353" s="187"/>
      <c r="C353" s="188"/>
      <c r="D353" s="188"/>
      <c r="E353" s="189" t="s">
        <v>5</v>
      </c>
      <c r="F353" s="269" t="s">
        <v>684</v>
      </c>
      <c r="G353" s="270"/>
      <c r="H353" s="270"/>
      <c r="I353" s="270"/>
      <c r="J353" s="188"/>
      <c r="K353" s="190" t="s">
        <v>5</v>
      </c>
      <c r="L353" s="188"/>
      <c r="M353" s="188"/>
      <c r="N353" s="188"/>
      <c r="O353" s="188"/>
      <c r="P353" s="188"/>
      <c r="Q353" s="188"/>
      <c r="R353" s="191"/>
      <c r="T353" s="192"/>
      <c r="U353" s="188"/>
      <c r="V353" s="188"/>
      <c r="W353" s="188"/>
      <c r="X353" s="188"/>
      <c r="Y353" s="188"/>
      <c r="Z353" s="188"/>
      <c r="AA353" s="193"/>
      <c r="AT353" s="194" t="s">
        <v>186</v>
      </c>
      <c r="AU353" s="194" t="s">
        <v>149</v>
      </c>
      <c r="AV353" s="12" t="s">
        <v>84</v>
      </c>
      <c r="AW353" s="12" t="s">
        <v>32</v>
      </c>
      <c r="AX353" s="12" t="s">
        <v>76</v>
      </c>
      <c r="AY353" s="194" t="s">
        <v>170</v>
      </c>
    </row>
    <row r="354" spans="2:65" s="10" customFormat="1" ht="22.5" customHeight="1">
      <c r="B354" s="171"/>
      <c r="C354" s="172"/>
      <c r="D354" s="172"/>
      <c r="E354" s="173" t="s">
        <v>5</v>
      </c>
      <c r="F354" s="271" t="s">
        <v>180</v>
      </c>
      <c r="G354" s="272"/>
      <c r="H354" s="272"/>
      <c r="I354" s="272"/>
      <c r="J354" s="172"/>
      <c r="K354" s="174">
        <v>3</v>
      </c>
      <c r="L354" s="172"/>
      <c r="M354" s="172"/>
      <c r="N354" s="172"/>
      <c r="O354" s="172"/>
      <c r="P354" s="172"/>
      <c r="Q354" s="172"/>
      <c r="R354" s="175"/>
      <c r="T354" s="176"/>
      <c r="U354" s="172"/>
      <c r="V354" s="172"/>
      <c r="W354" s="172"/>
      <c r="X354" s="172"/>
      <c r="Y354" s="172"/>
      <c r="Z354" s="172"/>
      <c r="AA354" s="177"/>
      <c r="AT354" s="178" t="s">
        <v>186</v>
      </c>
      <c r="AU354" s="178" t="s">
        <v>149</v>
      </c>
      <c r="AV354" s="10" t="s">
        <v>149</v>
      </c>
      <c r="AW354" s="10" t="s">
        <v>32</v>
      </c>
      <c r="AX354" s="10" t="s">
        <v>84</v>
      </c>
      <c r="AY354" s="178" t="s">
        <v>170</v>
      </c>
    </row>
    <row r="355" spans="2:65" s="1" customFormat="1" ht="22.5" customHeight="1">
      <c r="B355" s="133"/>
      <c r="C355" s="195" t="s">
        <v>685</v>
      </c>
      <c r="D355" s="195" t="s">
        <v>415</v>
      </c>
      <c r="E355" s="196" t="s">
        <v>686</v>
      </c>
      <c r="F355" s="267" t="s">
        <v>687</v>
      </c>
      <c r="G355" s="267"/>
      <c r="H355" s="267"/>
      <c r="I355" s="267"/>
      <c r="J355" s="197" t="s">
        <v>462</v>
      </c>
      <c r="K355" s="198">
        <v>73.44</v>
      </c>
      <c r="L355" s="325">
        <v>0</v>
      </c>
      <c r="M355" s="325"/>
      <c r="N355" s="320">
        <f>ROUND(L355*K355,3)</f>
        <v>0</v>
      </c>
      <c r="O355" s="312"/>
      <c r="P355" s="312"/>
      <c r="Q355" s="312"/>
      <c r="R355" s="136"/>
      <c r="T355" s="167" t="s">
        <v>5</v>
      </c>
      <c r="U355" s="45" t="s">
        <v>43</v>
      </c>
      <c r="V355" s="37"/>
      <c r="W355" s="168">
        <f>V355*K355</f>
        <v>0</v>
      </c>
      <c r="X355" s="168">
        <v>1.0000000000000001E-5</v>
      </c>
      <c r="Y355" s="168">
        <f>X355*K355</f>
        <v>7.3440000000000007E-4</v>
      </c>
      <c r="Z355" s="168">
        <v>0</v>
      </c>
      <c r="AA355" s="169">
        <f>Z355*K355</f>
        <v>0</v>
      </c>
      <c r="AR355" s="20" t="s">
        <v>320</v>
      </c>
      <c r="AT355" s="20" t="s">
        <v>415</v>
      </c>
      <c r="AU355" s="20" t="s">
        <v>149</v>
      </c>
      <c r="AY355" s="20" t="s">
        <v>170</v>
      </c>
      <c r="BE355" s="107">
        <f>IF(U355="základná",N355,0)</f>
        <v>0</v>
      </c>
      <c r="BF355" s="107">
        <f>IF(U355="znížená",N355,0)</f>
        <v>0</v>
      </c>
      <c r="BG355" s="107">
        <f>IF(U355="zákl. prenesená",N355,0)</f>
        <v>0</v>
      </c>
      <c r="BH355" s="107">
        <f>IF(U355="zníž. prenesená",N355,0)</f>
        <v>0</v>
      </c>
      <c r="BI355" s="107">
        <f>IF(U355="nulová",N355,0)</f>
        <v>0</v>
      </c>
      <c r="BJ355" s="20" t="s">
        <v>149</v>
      </c>
      <c r="BK355" s="170">
        <f>ROUND(L355*K355,3)</f>
        <v>0</v>
      </c>
      <c r="BL355" s="20" t="s">
        <v>243</v>
      </c>
      <c r="BM355" s="20" t="s">
        <v>688</v>
      </c>
    </row>
    <row r="356" spans="2:65" s="10" customFormat="1" ht="22.5" customHeight="1">
      <c r="B356" s="171"/>
      <c r="C356" s="172"/>
      <c r="D356" s="172"/>
      <c r="E356" s="173" t="s">
        <v>5</v>
      </c>
      <c r="F356" s="275" t="s">
        <v>497</v>
      </c>
      <c r="G356" s="276"/>
      <c r="H356" s="276"/>
      <c r="I356" s="276"/>
      <c r="J356" s="172"/>
      <c r="K356" s="174">
        <v>72</v>
      </c>
      <c r="L356" s="172"/>
      <c r="M356" s="172"/>
      <c r="N356" s="172"/>
      <c r="O356" s="172"/>
      <c r="P356" s="172"/>
      <c r="Q356" s="172"/>
      <c r="R356" s="175"/>
      <c r="T356" s="176"/>
      <c r="U356" s="172"/>
      <c r="V356" s="172"/>
      <c r="W356" s="172"/>
      <c r="X356" s="172"/>
      <c r="Y356" s="172"/>
      <c r="Z356" s="172"/>
      <c r="AA356" s="177"/>
      <c r="AT356" s="178" t="s">
        <v>186</v>
      </c>
      <c r="AU356" s="178" t="s">
        <v>149</v>
      </c>
      <c r="AV356" s="10" t="s">
        <v>149</v>
      </c>
      <c r="AW356" s="10" t="s">
        <v>32</v>
      </c>
      <c r="AX356" s="10" t="s">
        <v>84</v>
      </c>
      <c r="AY356" s="178" t="s">
        <v>170</v>
      </c>
    </row>
    <row r="357" spans="2:65" s="1" customFormat="1" ht="22.5" customHeight="1">
      <c r="B357" s="133"/>
      <c r="C357" s="195" t="s">
        <v>689</v>
      </c>
      <c r="D357" s="195" t="s">
        <v>415</v>
      </c>
      <c r="E357" s="196" t="s">
        <v>690</v>
      </c>
      <c r="F357" s="267" t="s">
        <v>691</v>
      </c>
      <c r="G357" s="267"/>
      <c r="H357" s="267"/>
      <c r="I357" s="267"/>
      <c r="J357" s="197" t="s">
        <v>462</v>
      </c>
      <c r="K357" s="198">
        <v>44.88</v>
      </c>
      <c r="L357" s="325">
        <v>0</v>
      </c>
      <c r="M357" s="325"/>
      <c r="N357" s="320">
        <f>ROUND(L357*K357,3)</f>
        <v>0</v>
      </c>
      <c r="O357" s="312"/>
      <c r="P357" s="312"/>
      <c r="Q357" s="312"/>
      <c r="R357" s="136"/>
      <c r="T357" s="167" t="s">
        <v>5</v>
      </c>
      <c r="U357" s="45" t="s">
        <v>43</v>
      </c>
      <c r="V357" s="37"/>
      <c r="W357" s="168">
        <f>V357*K357</f>
        <v>0</v>
      </c>
      <c r="X357" s="168">
        <v>6.0000000000000002E-5</v>
      </c>
      <c r="Y357" s="168">
        <f>X357*K357</f>
        <v>2.6928000000000004E-3</v>
      </c>
      <c r="Z357" s="168">
        <v>0</v>
      </c>
      <c r="AA357" s="169">
        <f>Z357*K357</f>
        <v>0</v>
      </c>
      <c r="AR357" s="20" t="s">
        <v>320</v>
      </c>
      <c r="AT357" s="20" t="s">
        <v>415</v>
      </c>
      <c r="AU357" s="20" t="s">
        <v>149</v>
      </c>
      <c r="AY357" s="20" t="s">
        <v>170</v>
      </c>
      <c r="BE357" s="107">
        <f>IF(U357="základná",N357,0)</f>
        <v>0</v>
      </c>
      <c r="BF357" s="107">
        <f>IF(U357="znížená",N357,0)</f>
        <v>0</v>
      </c>
      <c r="BG357" s="107">
        <f>IF(U357="zákl. prenesená",N357,0)</f>
        <v>0</v>
      </c>
      <c r="BH357" s="107">
        <f>IF(U357="zníž. prenesená",N357,0)</f>
        <v>0</v>
      </c>
      <c r="BI357" s="107">
        <f>IF(U357="nulová",N357,0)</f>
        <v>0</v>
      </c>
      <c r="BJ357" s="20" t="s">
        <v>149</v>
      </c>
      <c r="BK357" s="170">
        <f>ROUND(L357*K357,3)</f>
        <v>0</v>
      </c>
      <c r="BL357" s="20" t="s">
        <v>243</v>
      </c>
      <c r="BM357" s="20" t="s">
        <v>692</v>
      </c>
    </row>
    <row r="358" spans="2:65" s="10" customFormat="1" ht="22.5" customHeight="1">
      <c r="B358" s="171"/>
      <c r="C358" s="172"/>
      <c r="D358" s="172"/>
      <c r="E358" s="173" t="s">
        <v>5</v>
      </c>
      <c r="F358" s="275" t="s">
        <v>375</v>
      </c>
      <c r="G358" s="276"/>
      <c r="H358" s="276"/>
      <c r="I358" s="276"/>
      <c r="J358" s="172"/>
      <c r="K358" s="174">
        <v>44</v>
      </c>
      <c r="L358" s="172"/>
      <c r="M358" s="172"/>
      <c r="N358" s="172"/>
      <c r="O358" s="172"/>
      <c r="P358" s="172"/>
      <c r="Q358" s="172"/>
      <c r="R358" s="175"/>
      <c r="T358" s="176"/>
      <c r="U358" s="172"/>
      <c r="V358" s="172"/>
      <c r="W358" s="172"/>
      <c r="X358" s="172"/>
      <c r="Y358" s="172"/>
      <c r="Z358" s="172"/>
      <c r="AA358" s="177"/>
      <c r="AT358" s="178" t="s">
        <v>186</v>
      </c>
      <c r="AU358" s="178" t="s">
        <v>149</v>
      </c>
      <c r="AV358" s="10" t="s">
        <v>149</v>
      </c>
      <c r="AW358" s="10" t="s">
        <v>32</v>
      </c>
      <c r="AX358" s="10" t="s">
        <v>84</v>
      </c>
      <c r="AY358" s="178" t="s">
        <v>170</v>
      </c>
    </row>
    <row r="359" spans="2:65" s="1" customFormat="1" ht="22.5" customHeight="1">
      <c r="B359" s="133"/>
      <c r="C359" s="195" t="s">
        <v>693</v>
      </c>
      <c r="D359" s="195" t="s">
        <v>415</v>
      </c>
      <c r="E359" s="196" t="s">
        <v>694</v>
      </c>
      <c r="F359" s="267" t="s">
        <v>695</v>
      </c>
      <c r="G359" s="267"/>
      <c r="H359" s="267"/>
      <c r="I359" s="267"/>
      <c r="J359" s="197" t="s">
        <v>462</v>
      </c>
      <c r="K359" s="198">
        <v>39.78</v>
      </c>
      <c r="L359" s="325">
        <v>0</v>
      </c>
      <c r="M359" s="325"/>
      <c r="N359" s="320">
        <f>ROUND(L359*K359,3)</f>
        <v>0</v>
      </c>
      <c r="O359" s="312"/>
      <c r="P359" s="312"/>
      <c r="Q359" s="312"/>
      <c r="R359" s="136"/>
      <c r="T359" s="167" t="s">
        <v>5</v>
      </c>
      <c r="U359" s="45" t="s">
        <v>43</v>
      </c>
      <c r="V359" s="37"/>
      <c r="W359" s="168">
        <f>V359*K359</f>
        <v>0</v>
      </c>
      <c r="X359" s="168">
        <v>4.0000000000000003E-5</v>
      </c>
      <c r="Y359" s="168">
        <f>X359*K359</f>
        <v>1.5912000000000001E-3</v>
      </c>
      <c r="Z359" s="168">
        <v>0</v>
      </c>
      <c r="AA359" s="169">
        <f>Z359*K359</f>
        <v>0</v>
      </c>
      <c r="AR359" s="20" t="s">
        <v>320</v>
      </c>
      <c r="AT359" s="20" t="s">
        <v>415</v>
      </c>
      <c r="AU359" s="20" t="s">
        <v>149</v>
      </c>
      <c r="AY359" s="20" t="s">
        <v>170</v>
      </c>
      <c r="BE359" s="107">
        <f>IF(U359="základná",N359,0)</f>
        <v>0</v>
      </c>
      <c r="BF359" s="107">
        <f>IF(U359="znížená",N359,0)</f>
        <v>0</v>
      </c>
      <c r="BG359" s="107">
        <f>IF(U359="zákl. prenesená",N359,0)</f>
        <v>0</v>
      </c>
      <c r="BH359" s="107">
        <f>IF(U359="zníž. prenesená",N359,0)</f>
        <v>0</v>
      </c>
      <c r="BI359" s="107">
        <f>IF(U359="nulová",N359,0)</f>
        <v>0</v>
      </c>
      <c r="BJ359" s="20" t="s">
        <v>149</v>
      </c>
      <c r="BK359" s="170">
        <f>ROUND(L359*K359,3)</f>
        <v>0</v>
      </c>
      <c r="BL359" s="20" t="s">
        <v>243</v>
      </c>
      <c r="BM359" s="20" t="s">
        <v>696</v>
      </c>
    </row>
    <row r="360" spans="2:65" s="10" customFormat="1" ht="22.5" customHeight="1">
      <c r="B360" s="171"/>
      <c r="C360" s="172"/>
      <c r="D360" s="172"/>
      <c r="E360" s="173" t="s">
        <v>5</v>
      </c>
      <c r="F360" s="275" t="s">
        <v>352</v>
      </c>
      <c r="G360" s="276"/>
      <c r="H360" s="276"/>
      <c r="I360" s="276"/>
      <c r="J360" s="172"/>
      <c r="K360" s="174">
        <v>39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186</v>
      </c>
      <c r="AU360" s="178" t="s">
        <v>149</v>
      </c>
      <c r="AV360" s="10" t="s">
        <v>149</v>
      </c>
      <c r="AW360" s="10" t="s">
        <v>32</v>
      </c>
      <c r="AX360" s="10" t="s">
        <v>84</v>
      </c>
      <c r="AY360" s="178" t="s">
        <v>170</v>
      </c>
    </row>
    <row r="361" spans="2:65" s="1" customFormat="1" ht="31.5" customHeight="1">
      <c r="B361" s="133"/>
      <c r="C361" s="162" t="s">
        <v>697</v>
      </c>
      <c r="D361" s="162" t="s">
        <v>171</v>
      </c>
      <c r="E361" s="163" t="s">
        <v>698</v>
      </c>
      <c r="F361" s="268" t="s">
        <v>699</v>
      </c>
      <c r="G361" s="268"/>
      <c r="H361" s="268"/>
      <c r="I361" s="268"/>
      <c r="J361" s="164" t="s">
        <v>219</v>
      </c>
      <c r="K361" s="165">
        <v>6.3550000000000004</v>
      </c>
      <c r="L361" s="324">
        <v>0</v>
      </c>
      <c r="M361" s="324"/>
      <c r="N361" s="312">
        <f>ROUND(L361*K361,3)</f>
        <v>0</v>
      </c>
      <c r="O361" s="312"/>
      <c r="P361" s="312"/>
      <c r="Q361" s="312"/>
      <c r="R361" s="136"/>
      <c r="T361" s="167" t="s">
        <v>5</v>
      </c>
      <c r="U361" s="45" t="s">
        <v>43</v>
      </c>
      <c r="V361" s="37"/>
      <c r="W361" s="168">
        <f>V361*K361</f>
        <v>0</v>
      </c>
      <c r="X361" s="168">
        <v>0</v>
      </c>
      <c r="Y361" s="168">
        <f>X361*K361</f>
        <v>0</v>
      </c>
      <c r="Z361" s="168">
        <v>0</v>
      </c>
      <c r="AA361" s="169">
        <f>Z361*K361</f>
        <v>0</v>
      </c>
      <c r="AR361" s="20" t="s">
        <v>243</v>
      </c>
      <c r="AT361" s="20" t="s">
        <v>171</v>
      </c>
      <c r="AU361" s="20" t="s">
        <v>149</v>
      </c>
      <c r="AY361" s="20" t="s">
        <v>170</v>
      </c>
      <c r="BE361" s="107">
        <f>IF(U361="základná",N361,0)</f>
        <v>0</v>
      </c>
      <c r="BF361" s="107">
        <f>IF(U361="znížená",N361,0)</f>
        <v>0</v>
      </c>
      <c r="BG361" s="107">
        <f>IF(U361="zákl. prenesená",N361,0)</f>
        <v>0</v>
      </c>
      <c r="BH361" s="107">
        <f>IF(U361="zníž. prenesená",N361,0)</f>
        <v>0</v>
      </c>
      <c r="BI361" s="107">
        <f>IF(U361="nulová",N361,0)</f>
        <v>0</v>
      </c>
      <c r="BJ361" s="20" t="s">
        <v>149</v>
      </c>
      <c r="BK361" s="170">
        <f>ROUND(L361*K361,3)</f>
        <v>0</v>
      </c>
      <c r="BL361" s="20" t="s">
        <v>243</v>
      </c>
      <c r="BM361" s="20" t="s">
        <v>700</v>
      </c>
    </row>
    <row r="362" spans="2:65" s="9" customFormat="1" ht="29.85" customHeight="1">
      <c r="B362" s="151"/>
      <c r="C362" s="152"/>
      <c r="D362" s="161" t="s">
        <v>126</v>
      </c>
      <c r="E362" s="161"/>
      <c r="F362" s="161"/>
      <c r="G362" s="161"/>
      <c r="H362" s="161"/>
      <c r="I362" s="161"/>
      <c r="J362" s="161"/>
      <c r="K362" s="161"/>
      <c r="L362" s="161"/>
      <c r="M362" s="161"/>
      <c r="N362" s="316">
        <f>BK362</f>
        <v>0</v>
      </c>
      <c r="O362" s="317"/>
      <c r="P362" s="317"/>
      <c r="Q362" s="317"/>
      <c r="R362" s="154"/>
      <c r="T362" s="155"/>
      <c r="U362" s="152"/>
      <c r="V362" s="152"/>
      <c r="W362" s="156">
        <f>SUM(W363:W395)</f>
        <v>0</v>
      </c>
      <c r="X362" s="152"/>
      <c r="Y362" s="156">
        <f>SUM(Y363:Y395)</f>
        <v>0.13385499999999995</v>
      </c>
      <c r="Z362" s="152"/>
      <c r="AA362" s="157">
        <f>SUM(AA363:AA395)</f>
        <v>0</v>
      </c>
      <c r="AR362" s="158" t="s">
        <v>149</v>
      </c>
      <c r="AT362" s="159" t="s">
        <v>75</v>
      </c>
      <c r="AU362" s="159" t="s">
        <v>84</v>
      </c>
      <c r="AY362" s="158" t="s">
        <v>170</v>
      </c>
      <c r="BK362" s="160">
        <f>SUM(BK363:BK395)</f>
        <v>0</v>
      </c>
    </row>
    <row r="363" spans="2:65" s="1" customFormat="1" ht="31.5" customHeight="1">
      <c r="B363" s="133"/>
      <c r="C363" s="162" t="s">
        <v>701</v>
      </c>
      <c r="D363" s="162" t="s">
        <v>171</v>
      </c>
      <c r="E363" s="163" t="s">
        <v>702</v>
      </c>
      <c r="F363" s="268" t="s">
        <v>703</v>
      </c>
      <c r="G363" s="268"/>
      <c r="H363" s="268"/>
      <c r="I363" s="268"/>
      <c r="J363" s="164" t="s">
        <v>462</v>
      </c>
      <c r="K363" s="165">
        <v>1.6</v>
      </c>
      <c r="L363" s="324">
        <v>0</v>
      </c>
      <c r="M363" s="324"/>
      <c r="N363" s="312">
        <f>ROUND(L363*K363,3)</f>
        <v>0</v>
      </c>
      <c r="O363" s="312"/>
      <c r="P363" s="312"/>
      <c r="Q363" s="312"/>
      <c r="R363" s="136"/>
      <c r="T363" s="167" t="s">
        <v>5</v>
      </c>
      <c r="U363" s="45" t="s">
        <v>43</v>
      </c>
      <c r="V363" s="37"/>
      <c r="W363" s="168">
        <f>V363*K363</f>
        <v>0</v>
      </c>
      <c r="X363" s="168">
        <v>1.5100000000000001E-3</v>
      </c>
      <c r="Y363" s="168">
        <f>X363*K363</f>
        <v>2.4160000000000002E-3</v>
      </c>
      <c r="Z363" s="168">
        <v>0</v>
      </c>
      <c r="AA363" s="169">
        <f>Z363*K363</f>
        <v>0</v>
      </c>
      <c r="AR363" s="20" t="s">
        <v>243</v>
      </c>
      <c r="AT363" s="20" t="s">
        <v>171</v>
      </c>
      <c r="AU363" s="20" t="s">
        <v>149</v>
      </c>
      <c r="AY363" s="20" t="s">
        <v>170</v>
      </c>
      <c r="BE363" s="107">
        <f>IF(U363="základná",N363,0)</f>
        <v>0</v>
      </c>
      <c r="BF363" s="107">
        <f>IF(U363="znížená",N363,0)</f>
        <v>0</v>
      </c>
      <c r="BG363" s="107">
        <f>IF(U363="zákl. prenesená",N363,0)</f>
        <v>0</v>
      </c>
      <c r="BH363" s="107">
        <f>IF(U363="zníž. prenesená",N363,0)</f>
        <v>0</v>
      </c>
      <c r="BI363" s="107">
        <f>IF(U363="nulová",N363,0)</f>
        <v>0</v>
      </c>
      <c r="BJ363" s="20" t="s">
        <v>149</v>
      </c>
      <c r="BK363" s="170">
        <f>ROUND(L363*K363,3)</f>
        <v>0</v>
      </c>
      <c r="BL363" s="20" t="s">
        <v>243</v>
      </c>
      <c r="BM363" s="20" t="s">
        <v>704</v>
      </c>
    </row>
    <row r="364" spans="2:65" s="1" customFormat="1" ht="31.5" customHeight="1">
      <c r="B364" s="133"/>
      <c r="C364" s="162" t="s">
        <v>705</v>
      </c>
      <c r="D364" s="162" t="s">
        <v>171</v>
      </c>
      <c r="E364" s="163" t="s">
        <v>706</v>
      </c>
      <c r="F364" s="268" t="s">
        <v>707</v>
      </c>
      <c r="G364" s="268"/>
      <c r="H364" s="268"/>
      <c r="I364" s="268"/>
      <c r="J364" s="164" t="s">
        <v>462</v>
      </c>
      <c r="K364" s="165">
        <v>24.9</v>
      </c>
      <c r="L364" s="324">
        <v>0</v>
      </c>
      <c r="M364" s="324"/>
      <c r="N364" s="312">
        <f>ROUND(L364*K364,3)</f>
        <v>0</v>
      </c>
      <c r="O364" s="312"/>
      <c r="P364" s="312"/>
      <c r="Q364" s="312"/>
      <c r="R364" s="136"/>
      <c r="T364" s="167" t="s">
        <v>5</v>
      </c>
      <c r="U364" s="45" t="s">
        <v>43</v>
      </c>
      <c r="V364" s="37"/>
      <c r="W364" s="168">
        <f>V364*K364</f>
        <v>0</v>
      </c>
      <c r="X364" s="168">
        <v>1.9599999999999999E-3</v>
      </c>
      <c r="Y364" s="168">
        <f>X364*K364</f>
        <v>4.8803999999999993E-2</v>
      </c>
      <c r="Z364" s="168">
        <v>0</v>
      </c>
      <c r="AA364" s="169">
        <f>Z364*K364</f>
        <v>0</v>
      </c>
      <c r="AR364" s="20" t="s">
        <v>243</v>
      </c>
      <c r="AT364" s="20" t="s">
        <v>171</v>
      </c>
      <c r="AU364" s="20" t="s">
        <v>149</v>
      </c>
      <c r="AY364" s="20" t="s">
        <v>170</v>
      </c>
      <c r="BE364" s="107">
        <f>IF(U364="základná",N364,0)</f>
        <v>0</v>
      </c>
      <c r="BF364" s="107">
        <f>IF(U364="znížená",N364,0)</f>
        <v>0</v>
      </c>
      <c r="BG364" s="107">
        <f>IF(U364="zákl. prenesená",N364,0)</f>
        <v>0</v>
      </c>
      <c r="BH364" s="107">
        <f>IF(U364="zníž. prenesená",N364,0)</f>
        <v>0</v>
      </c>
      <c r="BI364" s="107">
        <f>IF(U364="nulová",N364,0)</f>
        <v>0</v>
      </c>
      <c r="BJ364" s="20" t="s">
        <v>149</v>
      </c>
      <c r="BK364" s="170">
        <f>ROUND(L364*K364,3)</f>
        <v>0</v>
      </c>
      <c r="BL364" s="20" t="s">
        <v>243</v>
      </c>
      <c r="BM364" s="20" t="s">
        <v>708</v>
      </c>
    </row>
    <row r="365" spans="2:65" s="10" customFormat="1" ht="22.5" customHeight="1">
      <c r="B365" s="171"/>
      <c r="C365" s="172"/>
      <c r="D365" s="172"/>
      <c r="E365" s="173" t="s">
        <v>5</v>
      </c>
      <c r="F365" s="275" t="s">
        <v>709</v>
      </c>
      <c r="G365" s="276"/>
      <c r="H365" s="276"/>
      <c r="I365" s="276"/>
      <c r="J365" s="172"/>
      <c r="K365" s="174">
        <v>24.9</v>
      </c>
      <c r="L365" s="172"/>
      <c r="M365" s="172"/>
      <c r="N365" s="172"/>
      <c r="O365" s="172"/>
      <c r="P365" s="172"/>
      <c r="Q365" s="172"/>
      <c r="R365" s="175"/>
      <c r="T365" s="176"/>
      <c r="U365" s="172"/>
      <c r="V365" s="172"/>
      <c r="W365" s="172"/>
      <c r="X365" s="172"/>
      <c r="Y365" s="172"/>
      <c r="Z365" s="172"/>
      <c r="AA365" s="177"/>
      <c r="AT365" s="178" t="s">
        <v>186</v>
      </c>
      <c r="AU365" s="178" t="s">
        <v>149</v>
      </c>
      <c r="AV365" s="10" t="s">
        <v>149</v>
      </c>
      <c r="AW365" s="10" t="s">
        <v>32</v>
      </c>
      <c r="AX365" s="10" t="s">
        <v>84</v>
      </c>
      <c r="AY365" s="178" t="s">
        <v>170</v>
      </c>
    </row>
    <row r="366" spans="2:65" s="1" customFormat="1" ht="22.5" customHeight="1">
      <c r="B366" s="133"/>
      <c r="C366" s="195" t="s">
        <v>710</v>
      </c>
      <c r="D366" s="195" t="s">
        <v>415</v>
      </c>
      <c r="E366" s="196" t="s">
        <v>711</v>
      </c>
      <c r="F366" s="267" t="s">
        <v>712</v>
      </c>
      <c r="G366" s="267"/>
      <c r="H366" s="267"/>
      <c r="I366" s="267"/>
      <c r="J366" s="197" t="s">
        <v>267</v>
      </c>
      <c r="K366" s="198">
        <v>6</v>
      </c>
      <c r="L366" s="325">
        <v>0</v>
      </c>
      <c r="M366" s="325"/>
      <c r="N366" s="320">
        <f t="shared" ref="N366:N395" si="45">ROUND(L366*K366,3)</f>
        <v>0</v>
      </c>
      <c r="O366" s="312"/>
      <c r="P366" s="312"/>
      <c r="Q366" s="312"/>
      <c r="R366" s="136"/>
      <c r="T366" s="167" t="s">
        <v>5</v>
      </c>
      <c r="U366" s="45" t="s">
        <v>43</v>
      </c>
      <c r="V366" s="37"/>
      <c r="W366" s="168">
        <f t="shared" ref="W366:W395" si="46">V366*K366</f>
        <v>0</v>
      </c>
      <c r="X366" s="168">
        <v>2.5000000000000001E-4</v>
      </c>
      <c r="Y366" s="168">
        <f t="shared" ref="Y366:Y395" si="47">X366*K366</f>
        <v>1.5E-3</v>
      </c>
      <c r="Z366" s="168">
        <v>0</v>
      </c>
      <c r="AA366" s="169">
        <f t="shared" ref="AA366:AA395" si="48">Z366*K366</f>
        <v>0</v>
      </c>
      <c r="AR366" s="20" t="s">
        <v>320</v>
      </c>
      <c r="AT366" s="20" t="s">
        <v>415</v>
      </c>
      <c r="AU366" s="20" t="s">
        <v>149</v>
      </c>
      <c r="AY366" s="20" t="s">
        <v>170</v>
      </c>
      <c r="BE366" s="107">
        <f t="shared" ref="BE366:BE395" si="49">IF(U366="základná",N366,0)</f>
        <v>0</v>
      </c>
      <c r="BF366" s="107">
        <f t="shared" ref="BF366:BF395" si="50">IF(U366="znížená",N366,0)</f>
        <v>0</v>
      </c>
      <c r="BG366" s="107">
        <f t="shared" ref="BG366:BG395" si="51">IF(U366="zákl. prenesená",N366,0)</f>
        <v>0</v>
      </c>
      <c r="BH366" s="107">
        <f t="shared" ref="BH366:BH395" si="52">IF(U366="zníž. prenesená",N366,0)</f>
        <v>0</v>
      </c>
      <c r="BI366" s="107">
        <f t="shared" ref="BI366:BI395" si="53">IF(U366="nulová",N366,0)</f>
        <v>0</v>
      </c>
      <c r="BJ366" s="20" t="s">
        <v>149</v>
      </c>
      <c r="BK366" s="170">
        <f t="shared" ref="BK366:BK395" si="54">ROUND(L366*K366,3)</f>
        <v>0</v>
      </c>
      <c r="BL366" s="20" t="s">
        <v>243</v>
      </c>
      <c r="BM366" s="20" t="s">
        <v>713</v>
      </c>
    </row>
    <row r="367" spans="2:65" s="1" customFormat="1" ht="22.5" customHeight="1">
      <c r="B367" s="133"/>
      <c r="C367" s="195" t="s">
        <v>714</v>
      </c>
      <c r="D367" s="195" t="s">
        <v>415</v>
      </c>
      <c r="E367" s="196" t="s">
        <v>715</v>
      </c>
      <c r="F367" s="267" t="s">
        <v>716</v>
      </c>
      <c r="G367" s="267"/>
      <c r="H367" s="267"/>
      <c r="I367" s="267"/>
      <c r="J367" s="197" t="s">
        <v>267</v>
      </c>
      <c r="K367" s="198">
        <v>1</v>
      </c>
      <c r="L367" s="325">
        <v>0</v>
      </c>
      <c r="M367" s="325"/>
      <c r="N367" s="320">
        <f t="shared" si="45"/>
        <v>0</v>
      </c>
      <c r="O367" s="312"/>
      <c r="P367" s="312"/>
      <c r="Q367" s="312"/>
      <c r="R367" s="136"/>
      <c r="T367" s="167" t="s">
        <v>5</v>
      </c>
      <c r="U367" s="45" t="s">
        <v>43</v>
      </c>
      <c r="V367" s="37"/>
      <c r="W367" s="168">
        <f t="shared" si="46"/>
        <v>0</v>
      </c>
      <c r="X367" s="168">
        <v>5.0000000000000001E-4</v>
      </c>
      <c r="Y367" s="168">
        <f t="shared" si="47"/>
        <v>5.0000000000000001E-4</v>
      </c>
      <c r="Z367" s="168">
        <v>0</v>
      </c>
      <c r="AA367" s="169">
        <f t="shared" si="48"/>
        <v>0</v>
      </c>
      <c r="AR367" s="20" t="s">
        <v>320</v>
      </c>
      <c r="AT367" s="20" t="s">
        <v>415</v>
      </c>
      <c r="AU367" s="20" t="s">
        <v>149</v>
      </c>
      <c r="AY367" s="20" t="s">
        <v>170</v>
      </c>
      <c r="BE367" s="107">
        <f t="shared" si="49"/>
        <v>0</v>
      </c>
      <c r="BF367" s="107">
        <f t="shared" si="50"/>
        <v>0</v>
      </c>
      <c r="BG367" s="107">
        <f t="shared" si="51"/>
        <v>0</v>
      </c>
      <c r="BH367" s="107">
        <f t="shared" si="52"/>
        <v>0</v>
      </c>
      <c r="BI367" s="107">
        <f t="shared" si="53"/>
        <v>0</v>
      </c>
      <c r="BJ367" s="20" t="s">
        <v>149</v>
      </c>
      <c r="BK367" s="170">
        <f t="shared" si="54"/>
        <v>0</v>
      </c>
      <c r="BL367" s="20" t="s">
        <v>243</v>
      </c>
      <c r="BM367" s="20" t="s">
        <v>717</v>
      </c>
    </row>
    <row r="368" spans="2:65" s="1" customFormat="1" ht="22.5" customHeight="1">
      <c r="B368" s="133"/>
      <c r="C368" s="195" t="s">
        <v>718</v>
      </c>
      <c r="D368" s="195" t="s">
        <v>415</v>
      </c>
      <c r="E368" s="196" t="s">
        <v>719</v>
      </c>
      <c r="F368" s="267" t="s">
        <v>720</v>
      </c>
      <c r="G368" s="267"/>
      <c r="H368" s="267"/>
      <c r="I368" s="267"/>
      <c r="J368" s="197" t="s">
        <v>267</v>
      </c>
      <c r="K368" s="198">
        <v>8</v>
      </c>
      <c r="L368" s="325">
        <v>0</v>
      </c>
      <c r="M368" s="325"/>
      <c r="N368" s="320">
        <f t="shared" si="45"/>
        <v>0</v>
      </c>
      <c r="O368" s="312"/>
      <c r="P368" s="312"/>
      <c r="Q368" s="312"/>
      <c r="R368" s="136"/>
      <c r="T368" s="167" t="s">
        <v>5</v>
      </c>
      <c r="U368" s="45" t="s">
        <v>43</v>
      </c>
      <c r="V368" s="37"/>
      <c r="W368" s="168">
        <f t="shared" si="46"/>
        <v>0</v>
      </c>
      <c r="X368" s="168">
        <v>7.9000000000000001E-4</v>
      </c>
      <c r="Y368" s="168">
        <f t="shared" si="47"/>
        <v>6.3200000000000001E-3</v>
      </c>
      <c r="Z368" s="168">
        <v>0</v>
      </c>
      <c r="AA368" s="169">
        <f t="shared" si="48"/>
        <v>0</v>
      </c>
      <c r="AR368" s="20" t="s">
        <v>320</v>
      </c>
      <c r="AT368" s="20" t="s">
        <v>415</v>
      </c>
      <c r="AU368" s="20" t="s">
        <v>149</v>
      </c>
      <c r="AY368" s="20" t="s">
        <v>170</v>
      </c>
      <c r="BE368" s="107">
        <f t="shared" si="49"/>
        <v>0</v>
      </c>
      <c r="BF368" s="107">
        <f t="shared" si="50"/>
        <v>0</v>
      </c>
      <c r="BG368" s="107">
        <f t="shared" si="51"/>
        <v>0</v>
      </c>
      <c r="BH368" s="107">
        <f t="shared" si="52"/>
        <v>0</v>
      </c>
      <c r="BI368" s="107">
        <f t="shared" si="53"/>
        <v>0</v>
      </c>
      <c r="BJ368" s="20" t="s">
        <v>149</v>
      </c>
      <c r="BK368" s="170">
        <f t="shared" si="54"/>
        <v>0</v>
      </c>
      <c r="BL368" s="20" t="s">
        <v>243</v>
      </c>
      <c r="BM368" s="20" t="s">
        <v>721</v>
      </c>
    </row>
    <row r="369" spans="2:65" s="1" customFormat="1" ht="22.5" customHeight="1">
      <c r="B369" s="133"/>
      <c r="C369" s="195" t="s">
        <v>722</v>
      </c>
      <c r="D369" s="195" t="s">
        <v>415</v>
      </c>
      <c r="E369" s="196" t="s">
        <v>723</v>
      </c>
      <c r="F369" s="267" t="s">
        <v>724</v>
      </c>
      <c r="G369" s="267"/>
      <c r="H369" s="267"/>
      <c r="I369" s="267"/>
      <c r="J369" s="197" t="s">
        <v>267</v>
      </c>
      <c r="K369" s="198">
        <v>3</v>
      </c>
      <c r="L369" s="325">
        <v>0</v>
      </c>
      <c r="M369" s="325"/>
      <c r="N369" s="320">
        <f t="shared" si="45"/>
        <v>0</v>
      </c>
      <c r="O369" s="312"/>
      <c r="P369" s="312"/>
      <c r="Q369" s="312"/>
      <c r="R369" s="136"/>
      <c r="T369" s="167" t="s">
        <v>5</v>
      </c>
      <c r="U369" s="45" t="s">
        <v>43</v>
      </c>
      <c r="V369" s="37"/>
      <c r="W369" s="168">
        <f t="shared" si="46"/>
        <v>0</v>
      </c>
      <c r="X369" s="168">
        <v>5.1000000000000004E-4</v>
      </c>
      <c r="Y369" s="168">
        <f t="shared" si="47"/>
        <v>1.5300000000000001E-3</v>
      </c>
      <c r="Z369" s="168">
        <v>0</v>
      </c>
      <c r="AA369" s="169">
        <f t="shared" si="48"/>
        <v>0</v>
      </c>
      <c r="AR369" s="20" t="s">
        <v>320</v>
      </c>
      <c r="AT369" s="20" t="s">
        <v>415</v>
      </c>
      <c r="AU369" s="20" t="s">
        <v>149</v>
      </c>
      <c r="AY369" s="20" t="s">
        <v>170</v>
      </c>
      <c r="BE369" s="107">
        <f t="shared" si="49"/>
        <v>0</v>
      </c>
      <c r="BF369" s="107">
        <f t="shared" si="50"/>
        <v>0</v>
      </c>
      <c r="BG369" s="107">
        <f t="shared" si="51"/>
        <v>0</v>
      </c>
      <c r="BH369" s="107">
        <f t="shared" si="52"/>
        <v>0</v>
      </c>
      <c r="BI369" s="107">
        <f t="shared" si="53"/>
        <v>0</v>
      </c>
      <c r="BJ369" s="20" t="s">
        <v>149</v>
      </c>
      <c r="BK369" s="170">
        <f t="shared" si="54"/>
        <v>0</v>
      </c>
      <c r="BL369" s="20" t="s">
        <v>243</v>
      </c>
      <c r="BM369" s="20" t="s">
        <v>725</v>
      </c>
    </row>
    <row r="370" spans="2:65" s="1" customFormat="1" ht="22.5" customHeight="1">
      <c r="B370" s="133"/>
      <c r="C370" s="195" t="s">
        <v>726</v>
      </c>
      <c r="D370" s="195" t="s">
        <v>415</v>
      </c>
      <c r="E370" s="196" t="s">
        <v>727</v>
      </c>
      <c r="F370" s="267" t="s">
        <v>728</v>
      </c>
      <c r="G370" s="267"/>
      <c r="H370" s="267"/>
      <c r="I370" s="267"/>
      <c r="J370" s="197" t="s">
        <v>267</v>
      </c>
      <c r="K370" s="198">
        <v>2</v>
      </c>
      <c r="L370" s="325">
        <v>0</v>
      </c>
      <c r="M370" s="325"/>
      <c r="N370" s="320">
        <f t="shared" si="45"/>
        <v>0</v>
      </c>
      <c r="O370" s="312"/>
      <c r="P370" s="312"/>
      <c r="Q370" s="312"/>
      <c r="R370" s="136"/>
      <c r="T370" s="167" t="s">
        <v>5</v>
      </c>
      <c r="U370" s="45" t="s">
        <v>43</v>
      </c>
      <c r="V370" s="37"/>
      <c r="W370" s="168">
        <f t="shared" si="46"/>
        <v>0</v>
      </c>
      <c r="X370" s="168">
        <v>1.9000000000000001E-4</v>
      </c>
      <c r="Y370" s="168">
        <f t="shared" si="47"/>
        <v>3.8000000000000002E-4</v>
      </c>
      <c r="Z370" s="168">
        <v>0</v>
      </c>
      <c r="AA370" s="169">
        <f t="shared" si="48"/>
        <v>0</v>
      </c>
      <c r="AR370" s="20" t="s">
        <v>320</v>
      </c>
      <c r="AT370" s="20" t="s">
        <v>415</v>
      </c>
      <c r="AU370" s="20" t="s">
        <v>149</v>
      </c>
      <c r="AY370" s="20" t="s">
        <v>170</v>
      </c>
      <c r="BE370" s="107">
        <f t="shared" si="49"/>
        <v>0</v>
      </c>
      <c r="BF370" s="107">
        <f t="shared" si="50"/>
        <v>0</v>
      </c>
      <c r="BG370" s="107">
        <f t="shared" si="51"/>
        <v>0</v>
      </c>
      <c r="BH370" s="107">
        <f t="shared" si="52"/>
        <v>0</v>
      </c>
      <c r="BI370" s="107">
        <f t="shared" si="53"/>
        <v>0</v>
      </c>
      <c r="BJ370" s="20" t="s">
        <v>149</v>
      </c>
      <c r="BK370" s="170">
        <f t="shared" si="54"/>
        <v>0</v>
      </c>
      <c r="BL370" s="20" t="s">
        <v>243</v>
      </c>
      <c r="BM370" s="20" t="s">
        <v>729</v>
      </c>
    </row>
    <row r="371" spans="2:65" s="1" customFormat="1" ht="31.5" customHeight="1">
      <c r="B371" s="133"/>
      <c r="C371" s="195" t="s">
        <v>730</v>
      </c>
      <c r="D371" s="195" t="s">
        <v>415</v>
      </c>
      <c r="E371" s="196" t="s">
        <v>731</v>
      </c>
      <c r="F371" s="267" t="s">
        <v>732</v>
      </c>
      <c r="G371" s="267"/>
      <c r="H371" s="267"/>
      <c r="I371" s="267"/>
      <c r="J371" s="197" t="s">
        <v>267</v>
      </c>
      <c r="K371" s="198">
        <v>2</v>
      </c>
      <c r="L371" s="325">
        <v>0</v>
      </c>
      <c r="M371" s="325"/>
      <c r="N371" s="320">
        <f t="shared" si="45"/>
        <v>0</v>
      </c>
      <c r="O371" s="312"/>
      <c r="P371" s="312"/>
      <c r="Q371" s="312"/>
      <c r="R371" s="136"/>
      <c r="T371" s="167" t="s">
        <v>5</v>
      </c>
      <c r="U371" s="45" t="s">
        <v>43</v>
      </c>
      <c r="V371" s="37"/>
      <c r="W371" s="168">
        <f t="shared" si="46"/>
        <v>0</v>
      </c>
      <c r="X371" s="168">
        <v>1.66E-3</v>
      </c>
      <c r="Y371" s="168">
        <f t="shared" si="47"/>
        <v>3.32E-3</v>
      </c>
      <c r="Z371" s="168">
        <v>0</v>
      </c>
      <c r="AA371" s="169">
        <f t="shared" si="48"/>
        <v>0</v>
      </c>
      <c r="AR371" s="20" t="s">
        <v>320</v>
      </c>
      <c r="AT371" s="20" t="s">
        <v>415</v>
      </c>
      <c r="AU371" s="20" t="s">
        <v>149</v>
      </c>
      <c r="AY371" s="20" t="s">
        <v>170</v>
      </c>
      <c r="BE371" s="107">
        <f t="shared" si="49"/>
        <v>0</v>
      </c>
      <c r="BF371" s="107">
        <f t="shared" si="50"/>
        <v>0</v>
      </c>
      <c r="BG371" s="107">
        <f t="shared" si="51"/>
        <v>0</v>
      </c>
      <c r="BH371" s="107">
        <f t="shared" si="52"/>
        <v>0</v>
      </c>
      <c r="BI371" s="107">
        <f t="shared" si="53"/>
        <v>0</v>
      </c>
      <c r="BJ371" s="20" t="s">
        <v>149</v>
      </c>
      <c r="BK371" s="170">
        <f t="shared" si="54"/>
        <v>0</v>
      </c>
      <c r="BL371" s="20" t="s">
        <v>243</v>
      </c>
      <c r="BM371" s="20" t="s">
        <v>733</v>
      </c>
    </row>
    <row r="372" spans="2:65" s="1" customFormat="1" ht="31.5" customHeight="1">
      <c r="B372" s="133"/>
      <c r="C372" s="195" t="s">
        <v>734</v>
      </c>
      <c r="D372" s="195" t="s">
        <v>415</v>
      </c>
      <c r="E372" s="196" t="s">
        <v>735</v>
      </c>
      <c r="F372" s="267" t="s">
        <v>736</v>
      </c>
      <c r="G372" s="267"/>
      <c r="H372" s="267"/>
      <c r="I372" s="267"/>
      <c r="J372" s="197" t="s">
        <v>267</v>
      </c>
      <c r="K372" s="198">
        <v>9</v>
      </c>
      <c r="L372" s="325">
        <v>0</v>
      </c>
      <c r="M372" s="325"/>
      <c r="N372" s="320">
        <f t="shared" si="45"/>
        <v>0</v>
      </c>
      <c r="O372" s="312"/>
      <c r="P372" s="312"/>
      <c r="Q372" s="312"/>
      <c r="R372" s="136"/>
      <c r="T372" s="167" t="s">
        <v>5</v>
      </c>
      <c r="U372" s="45" t="s">
        <v>43</v>
      </c>
      <c r="V372" s="37"/>
      <c r="W372" s="168">
        <f t="shared" si="46"/>
        <v>0</v>
      </c>
      <c r="X372" s="168">
        <v>1.66E-3</v>
      </c>
      <c r="Y372" s="168">
        <f t="shared" si="47"/>
        <v>1.494E-2</v>
      </c>
      <c r="Z372" s="168">
        <v>0</v>
      </c>
      <c r="AA372" s="169">
        <f t="shared" si="48"/>
        <v>0</v>
      </c>
      <c r="AR372" s="20" t="s">
        <v>320</v>
      </c>
      <c r="AT372" s="20" t="s">
        <v>415</v>
      </c>
      <c r="AU372" s="20" t="s">
        <v>149</v>
      </c>
      <c r="AY372" s="20" t="s">
        <v>170</v>
      </c>
      <c r="BE372" s="107">
        <f t="shared" si="49"/>
        <v>0</v>
      </c>
      <c r="BF372" s="107">
        <f t="shared" si="50"/>
        <v>0</v>
      </c>
      <c r="BG372" s="107">
        <f t="shared" si="51"/>
        <v>0</v>
      </c>
      <c r="BH372" s="107">
        <f t="shared" si="52"/>
        <v>0</v>
      </c>
      <c r="BI372" s="107">
        <f t="shared" si="53"/>
        <v>0</v>
      </c>
      <c r="BJ372" s="20" t="s">
        <v>149</v>
      </c>
      <c r="BK372" s="170">
        <f t="shared" si="54"/>
        <v>0</v>
      </c>
      <c r="BL372" s="20" t="s">
        <v>243</v>
      </c>
      <c r="BM372" s="20" t="s">
        <v>737</v>
      </c>
    </row>
    <row r="373" spans="2:65" s="1" customFormat="1" ht="31.5" customHeight="1">
      <c r="B373" s="133"/>
      <c r="C373" s="195" t="s">
        <v>738</v>
      </c>
      <c r="D373" s="195" t="s">
        <v>415</v>
      </c>
      <c r="E373" s="196" t="s">
        <v>739</v>
      </c>
      <c r="F373" s="267" t="s">
        <v>740</v>
      </c>
      <c r="G373" s="267"/>
      <c r="H373" s="267"/>
      <c r="I373" s="267"/>
      <c r="J373" s="197" t="s">
        <v>267</v>
      </c>
      <c r="K373" s="198">
        <v>1</v>
      </c>
      <c r="L373" s="325">
        <v>0</v>
      </c>
      <c r="M373" s="325"/>
      <c r="N373" s="320">
        <f t="shared" si="45"/>
        <v>0</v>
      </c>
      <c r="O373" s="312"/>
      <c r="P373" s="312"/>
      <c r="Q373" s="312"/>
      <c r="R373" s="136"/>
      <c r="T373" s="167" t="s">
        <v>5</v>
      </c>
      <c r="U373" s="45" t="s">
        <v>43</v>
      </c>
      <c r="V373" s="37"/>
      <c r="W373" s="168">
        <f t="shared" si="46"/>
        <v>0</v>
      </c>
      <c r="X373" s="168">
        <v>1.66E-3</v>
      </c>
      <c r="Y373" s="168">
        <f t="shared" si="47"/>
        <v>1.66E-3</v>
      </c>
      <c r="Z373" s="168">
        <v>0</v>
      </c>
      <c r="AA373" s="169">
        <f t="shared" si="48"/>
        <v>0</v>
      </c>
      <c r="AR373" s="20" t="s">
        <v>320</v>
      </c>
      <c r="AT373" s="20" t="s">
        <v>415</v>
      </c>
      <c r="AU373" s="20" t="s">
        <v>149</v>
      </c>
      <c r="AY373" s="20" t="s">
        <v>170</v>
      </c>
      <c r="BE373" s="107">
        <f t="shared" si="49"/>
        <v>0</v>
      </c>
      <c r="BF373" s="107">
        <f t="shared" si="50"/>
        <v>0</v>
      </c>
      <c r="BG373" s="107">
        <f t="shared" si="51"/>
        <v>0</v>
      </c>
      <c r="BH373" s="107">
        <f t="shared" si="52"/>
        <v>0</v>
      </c>
      <c r="BI373" s="107">
        <f t="shared" si="53"/>
        <v>0</v>
      </c>
      <c r="BJ373" s="20" t="s">
        <v>149</v>
      </c>
      <c r="BK373" s="170">
        <f t="shared" si="54"/>
        <v>0</v>
      </c>
      <c r="BL373" s="20" t="s">
        <v>243</v>
      </c>
      <c r="BM373" s="20" t="s">
        <v>741</v>
      </c>
    </row>
    <row r="374" spans="2:65" s="1" customFormat="1" ht="31.5" customHeight="1">
      <c r="B374" s="133"/>
      <c r="C374" s="162" t="s">
        <v>742</v>
      </c>
      <c r="D374" s="162" t="s">
        <v>171</v>
      </c>
      <c r="E374" s="163" t="s">
        <v>743</v>
      </c>
      <c r="F374" s="268" t="s">
        <v>744</v>
      </c>
      <c r="G374" s="268"/>
      <c r="H374" s="268"/>
      <c r="I374" s="268"/>
      <c r="J374" s="164" t="s">
        <v>462</v>
      </c>
      <c r="K374" s="165">
        <v>12</v>
      </c>
      <c r="L374" s="324">
        <v>0</v>
      </c>
      <c r="M374" s="324"/>
      <c r="N374" s="312">
        <f t="shared" si="45"/>
        <v>0</v>
      </c>
      <c r="O374" s="312"/>
      <c r="P374" s="312"/>
      <c r="Q374" s="312"/>
      <c r="R374" s="136"/>
      <c r="T374" s="167" t="s">
        <v>5</v>
      </c>
      <c r="U374" s="45" t="s">
        <v>43</v>
      </c>
      <c r="V374" s="37"/>
      <c r="W374" s="168">
        <f t="shared" si="46"/>
        <v>0</v>
      </c>
      <c r="X374" s="168">
        <v>4.2999999999999999E-4</v>
      </c>
      <c r="Y374" s="168">
        <f t="shared" si="47"/>
        <v>5.1599999999999997E-3</v>
      </c>
      <c r="Z374" s="168">
        <v>0</v>
      </c>
      <c r="AA374" s="169">
        <f t="shared" si="48"/>
        <v>0</v>
      </c>
      <c r="AR374" s="20" t="s">
        <v>243</v>
      </c>
      <c r="AT374" s="20" t="s">
        <v>171</v>
      </c>
      <c r="AU374" s="20" t="s">
        <v>149</v>
      </c>
      <c r="AY374" s="20" t="s">
        <v>170</v>
      </c>
      <c r="BE374" s="107">
        <f t="shared" si="49"/>
        <v>0</v>
      </c>
      <c r="BF374" s="107">
        <f t="shared" si="50"/>
        <v>0</v>
      </c>
      <c r="BG374" s="107">
        <f t="shared" si="51"/>
        <v>0</v>
      </c>
      <c r="BH374" s="107">
        <f t="shared" si="52"/>
        <v>0</v>
      </c>
      <c r="BI374" s="107">
        <f t="shared" si="53"/>
        <v>0</v>
      </c>
      <c r="BJ374" s="20" t="s">
        <v>149</v>
      </c>
      <c r="BK374" s="170">
        <f t="shared" si="54"/>
        <v>0</v>
      </c>
      <c r="BL374" s="20" t="s">
        <v>243</v>
      </c>
      <c r="BM374" s="20" t="s">
        <v>745</v>
      </c>
    </row>
    <row r="375" spans="2:65" s="1" customFormat="1" ht="31.5" customHeight="1">
      <c r="B375" s="133"/>
      <c r="C375" s="162" t="s">
        <v>746</v>
      </c>
      <c r="D375" s="162" t="s">
        <v>171</v>
      </c>
      <c r="E375" s="163" t="s">
        <v>747</v>
      </c>
      <c r="F375" s="268" t="s">
        <v>748</v>
      </c>
      <c r="G375" s="268"/>
      <c r="H375" s="268"/>
      <c r="I375" s="268"/>
      <c r="J375" s="164" t="s">
        <v>462</v>
      </c>
      <c r="K375" s="165">
        <v>1.5</v>
      </c>
      <c r="L375" s="324">
        <v>0</v>
      </c>
      <c r="M375" s="324"/>
      <c r="N375" s="312">
        <f t="shared" si="45"/>
        <v>0</v>
      </c>
      <c r="O375" s="312"/>
      <c r="P375" s="312"/>
      <c r="Q375" s="312"/>
      <c r="R375" s="136"/>
      <c r="T375" s="167" t="s">
        <v>5</v>
      </c>
      <c r="U375" s="45" t="s">
        <v>43</v>
      </c>
      <c r="V375" s="37"/>
      <c r="W375" s="168">
        <f t="shared" si="46"/>
        <v>0</v>
      </c>
      <c r="X375" s="168">
        <v>5.9000000000000003E-4</v>
      </c>
      <c r="Y375" s="168">
        <f t="shared" si="47"/>
        <v>8.8500000000000004E-4</v>
      </c>
      <c r="Z375" s="168">
        <v>0</v>
      </c>
      <c r="AA375" s="169">
        <f t="shared" si="48"/>
        <v>0</v>
      </c>
      <c r="AR375" s="20" t="s">
        <v>243</v>
      </c>
      <c r="AT375" s="20" t="s">
        <v>171</v>
      </c>
      <c r="AU375" s="20" t="s">
        <v>149</v>
      </c>
      <c r="AY375" s="20" t="s">
        <v>170</v>
      </c>
      <c r="BE375" s="107">
        <f t="shared" si="49"/>
        <v>0</v>
      </c>
      <c r="BF375" s="107">
        <f t="shared" si="50"/>
        <v>0</v>
      </c>
      <c r="BG375" s="107">
        <f t="shared" si="51"/>
        <v>0</v>
      </c>
      <c r="BH375" s="107">
        <f t="shared" si="52"/>
        <v>0</v>
      </c>
      <c r="BI375" s="107">
        <f t="shared" si="53"/>
        <v>0</v>
      </c>
      <c r="BJ375" s="20" t="s">
        <v>149</v>
      </c>
      <c r="BK375" s="170">
        <f t="shared" si="54"/>
        <v>0</v>
      </c>
      <c r="BL375" s="20" t="s">
        <v>243</v>
      </c>
      <c r="BM375" s="20" t="s">
        <v>749</v>
      </c>
    </row>
    <row r="376" spans="2:65" s="1" customFormat="1" ht="31.5" customHeight="1">
      <c r="B376" s="133"/>
      <c r="C376" s="162" t="s">
        <v>750</v>
      </c>
      <c r="D376" s="162" t="s">
        <v>171</v>
      </c>
      <c r="E376" s="163" t="s">
        <v>751</v>
      </c>
      <c r="F376" s="268" t="s">
        <v>752</v>
      </c>
      <c r="G376" s="268"/>
      <c r="H376" s="268"/>
      <c r="I376" s="268"/>
      <c r="J376" s="164" t="s">
        <v>462</v>
      </c>
      <c r="K376" s="165">
        <v>25</v>
      </c>
      <c r="L376" s="324">
        <v>0</v>
      </c>
      <c r="M376" s="324"/>
      <c r="N376" s="312">
        <f t="shared" si="45"/>
        <v>0</v>
      </c>
      <c r="O376" s="312"/>
      <c r="P376" s="312"/>
      <c r="Q376" s="312"/>
      <c r="R376" s="136"/>
      <c r="T376" s="167" t="s">
        <v>5</v>
      </c>
      <c r="U376" s="45" t="s">
        <v>43</v>
      </c>
      <c r="V376" s="37"/>
      <c r="W376" s="168">
        <f t="shared" si="46"/>
        <v>0</v>
      </c>
      <c r="X376" s="168">
        <v>1.1000000000000001E-3</v>
      </c>
      <c r="Y376" s="168">
        <f t="shared" si="47"/>
        <v>2.75E-2</v>
      </c>
      <c r="Z376" s="168">
        <v>0</v>
      </c>
      <c r="AA376" s="169">
        <f t="shared" si="48"/>
        <v>0</v>
      </c>
      <c r="AR376" s="20" t="s">
        <v>243</v>
      </c>
      <c r="AT376" s="20" t="s">
        <v>171</v>
      </c>
      <c r="AU376" s="20" t="s">
        <v>149</v>
      </c>
      <c r="AY376" s="20" t="s">
        <v>170</v>
      </c>
      <c r="BE376" s="107">
        <f t="shared" si="49"/>
        <v>0</v>
      </c>
      <c r="BF376" s="107">
        <f t="shared" si="50"/>
        <v>0</v>
      </c>
      <c r="BG376" s="107">
        <f t="shared" si="51"/>
        <v>0</v>
      </c>
      <c r="BH376" s="107">
        <f t="shared" si="52"/>
        <v>0</v>
      </c>
      <c r="BI376" s="107">
        <f t="shared" si="53"/>
        <v>0</v>
      </c>
      <c r="BJ376" s="20" t="s">
        <v>149</v>
      </c>
      <c r="BK376" s="170">
        <f t="shared" si="54"/>
        <v>0</v>
      </c>
      <c r="BL376" s="20" t="s">
        <v>243</v>
      </c>
      <c r="BM376" s="20" t="s">
        <v>753</v>
      </c>
    </row>
    <row r="377" spans="2:65" s="1" customFormat="1" ht="22.5" customHeight="1">
      <c r="B377" s="133"/>
      <c r="C377" s="195" t="s">
        <v>754</v>
      </c>
      <c r="D377" s="195" t="s">
        <v>415</v>
      </c>
      <c r="E377" s="196" t="s">
        <v>755</v>
      </c>
      <c r="F377" s="267" t="s">
        <v>756</v>
      </c>
      <c r="G377" s="267"/>
      <c r="H377" s="267"/>
      <c r="I377" s="267"/>
      <c r="J377" s="197" t="s">
        <v>267</v>
      </c>
      <c r="K377" s="198">
        <v>4</v>
      </c>
      <c r="L377" s="325">
        <v>0</v>
      </c>
      <c r="M377" s="325"/>
      <c r="N377" s="320">
        <f t="shared" si="45"/>
        <v>0</v>
      </c>
      <c r="O377" s="312"/>
      <c r="P377" s="312"/>
      <c r="Q377" s="312"/>
      <c r="R377" s="136"/>
      <c r="T377" s="167" t="s">
        <v>5</v>
      </c>
      <c r="U377" s="45" t="s">
        <v>43</v>
      </c>
      <c r="V377" s="37"/>
      <c r="W377" s="168">
        <f t="shared" si="46"/>
        <v>0</v>
      </c>
      <c r="X377" s="168">
        <v>9.0000000000000006E-5</v>
      </c>
      <c r="Y377" s="168">
        <f t="shared" si="47"/>
        <v>3.6000000000000002E-4</v>
      </c>
      <c r="Z377" s="168">
        <v>0</v>
      </c>
      <c r="AA377" s="169">
        <f t="shared" si="48"/>
        <v>0</v>
      </c>
      <c r="AR377" s="20" t="s">
        <v>320</v>
      </c>
      <c r="AT377" s="20" t="s">
        <v>415</v>
      </c>
      <c r="AU377" s="20" t="s">
        <v>149</v>
      </c>
      <c r="AY377" s="20" t="s">
        <v>170</v>
      </c>
      <c r="BE377" s="107">
        <f t="shared" si="49"/>
        <v>0</v>
      </c>
      <c r="BF377" s="107">
        <f t="shared" si="50"/>
        <v>0</v>
      </c>
      <c r="BG377" s="107">
        <f t="shared" si="51"/>
        <v>0</v>
      </c>
      <c r="BH377" s="107">
        <f t="shared" si="52"/>
        <v>0</v>
      </c>
      <c r="BI377" s="107">
        <f t="shared" si="53"/>
        <v>0</v>
      </c>
      <c r="BJ377" s="20" t="s">
        <v>149</v>
      </c>
      <c r="BK377" s="170">
        <f t="shared" si="54"/>
        <v>0</v>
      </c>
      <c r="BL377" s="20" t="s">
        <v>243</v>
      </c>
      <c r="BM377" s="20" t="s">
        <v>757</v>
      </c>
    </row>
    <row r="378" spans="2:65" s="1" customFormat="1" ht="22.5" customHeight="1">
      <c r="B378" s="133"/>
      <c r="C378" s="195" t="s">
        <v>758</v>
      </c>
      <c r="D378" s="195" t="s">
        <v>415</v>
      </c>
      <c r="E378" s="196" t="s">
        <v>759</v>
      </c>
      <c r="F378" s="267" t="s">
        <v>760</v>
      </c>
      <c r="G378" s="267"/>
      <c r="H378" s="267"/>
      <c r="I378" s="267"/>
      <c r="J378" s="197" t="s">
        <v>267</v>
      </c>
      <c r="K378" s="198">
        <v>2</v>
      </c>
      <c r="L378" s="325">
        <v>0</v>
      </c>
      <c r="M378" s="325"/>
      <c r="N378" s="320">
        <f t="shared" si="45"/>
        <v>0</v>
      </c>
      <c r="O378" s="312"/>
      <c r="P378" s="312"/>
      <c r="Q378" s="312"/>
      <c r="R378" s="136"/>
      <c r="T378" s="167" t="s">
        <v>5</v>
      </c>
      <c r="U378" s="45" t="s">
        <v>43</v>
      </c>
      <c r="V378" s="37"/>
      <c r="W378" s="168">
        <f t="shared" si="46"/>
        <v>0</v>
      </c>
      <c r="X378" s="168">
        <v>6.0000000000000002E-5</v>
      </c>
      <c r="Y378" s="168">
        <f t="shared" si="47"/>
        <v>1.2E-4</v>
      </c>
      <c r="Z378" s="168">
        <v>0</v>
      </c>
      <c r="AA378" s="169">
        <f t="shared" si="48"/>
        <v>0</v>
      </c>
      <c r="AR378" s="20" t="s">
        <v>320</v>
      </c>
      <c r="AT378" s="20" t="s">
        <v>415</v>
      </c>
      <c r="AU378" s="20" t="s">
        <v>149</v>
      </c>
      <c r="AY378" s="20" t="s">
        <v>170</v>
      </c>
      <c r="BE378" s="107">
        <f t="shared" si="49"/>
        <v>0</v>
      </c>
      <c r="BF378" s="107">
        <f t="shared" si="50"/>
        <v>0</v>
      </c>
      <c r="BG378" s="107">
        <f t="shared" si="51"/>
        <v>0</v>
      </c>
      <c r="BH378" s="107">
        <f t="shared" si="52"/>
        <v>0</v>
      </c>
      <c r="BI378" s="107">
        <f t="shared" si="53"/>
        <v>0</v>
      </c>
      <c r="BJ378" s="20" t="s">
        <v>149</v>
      </c>
      <c r="BK378" s="170">
        <f t="shared" si="54"/>
        <v>0</v>
      </c>
      <c r="BL378" s="20" t="s">
        <v>243</v>
      </c>
      <c r="BM378" s="20" t="s">
        <v>761</v>
      </c>
    </row>
    <row r="379" spans="2:65" s="1" customFormat="1" ht="22.5" customHeight="1">
      <c r="B379" s="133"/>
      <c r="C379" s="195" t="s">
        <v>762</v>
      </c>
      <c r="D379" s="195" t="s">
        <v>415</v>
      </c>
      <c r="E379" s="196" t="s">
        <v>763</v>
      </c>
      <c r="F379" s="267" t="s">
        <v>764</v>
      </c>
      <c r="G379" s="267"/>
      <c r="H379" s="267"/>
      <c r="I379" s="267"/>
      <c r="J379" s="197" t="s">
        <v>267</v>
      </c>
      <c r="K379" s="198">
        <v>3</v>
      </c>
      <c r="L379" s="325">
        <v>0</v>
      </c>
      <c r="M379" s="325"/>
      <c r="N379" s="320">
        <f t="shared" si="45"/>
        <v>0</v>
      </c>
      <c r="O379" s="312"/>
      <c r="P379" s="312"/>
      <c r="Q379" s="312"/>
      <c r="R379" s="136"/>
      <c r="T379" s="167" t="s">
        <v>5</v>
      </c>
      <c r="U379" s="45" t="s">
        <v>43</v>
      </c>
      <c r="V379" s="37"/>
      <c r="W379" s="168">
        <f t="shared" si="46"/>
        <v>0</v>
      </c>
      <c r="X379" s="168">
        <v>2.4000000000000001E-4</v>
      </c>
      <c r="Y379" s="168">
        <f t="shared" si="47"/>
        <v>7.2000000000000005E-4</v>
      </c>
      <c r="Z379" s="168">
        <v>0</v>
      </c>
      <c r="AA379" s="169">
        <f t="shared" si="48"/>
        <v>0</v>
      </c>
      <c r="AR379" s="20" t="s">
        <v>320</v>
      </c>
      <c r="AT379" s="20" t="s">
        <v>415</v>
      </c>
      <c r="AU379" s="20" t="s">
        <v>149</v>
      </c>
      <c r="AY379" s="20" t="s">
        <v>170</v>
      </c>
      <c r="BE379" s="107">
        <f t="shared" si="49"/>
        <v>0</v>
      </c>
      <c r="BF379" s="107">
        <f t="shared" si="50"/>
        <v>0</v>
      </c>
      <c r="BG379" s="107">
        <f t="shared" si="51"/>
        <v>0</v>
      </c>
      <c r="BH379" s="107">
        <f t="shared" si="52"/>
        <v>0</v>
      </c>
      <c r="BI379" s="107">
        <f t="shared" si="53"/>
        <v>0</v>
      </c>
      <c r="BJ379" s="20" t="s">
        <v>149</v>
      </c>
      <c r="BK379" s="170">
        <f t="shared" si="54"/>
        <v>0</v>
      </c>
      <c r="BL379" s="20" t="s">
        <v>243</v>
      </c>
      <c r="BM379" s="20" t="s">
        <v>765</v>
      </c>
    </row>
    <row r="380" spans="2:65" s="1" customFormat="1" ht="22.5" customHeight="1">
      <c r="B380" s="133"/>
      <c r="C380" s="195" t="s">
        <v>766</v>
      </c>
      <c r="D380" s="195" t="s">
        <v>415</v>
      </c>
      <c r="E380" s="196" t="s">
        <v>767</v>
      </c>
      <c r="F380" s="267" t="s">
        <v>768</v>
      </c>
      <c r="G380" s="267"/>
      <c r="H380" s="267"/>
      <c r="I380" s="267"/>
      <c r="J380" s="197" t="s">
        <v>267</v>
      </c>
      <c r="K380" s="198">
        <v>1</v>
      </c>
      <c r="L380" s="325">
        <v>0</v>
      </c>
      <c r="M380" s="325"/>
      <c r="N380" s="320">
        <f t="shared" si="45"/>
        <v>0</v>
      </c>
      <c r="O380" s="312"/>
      <c r="P380" s="312"/>
      <c r="Q380" s="312"/>
      <c r="R380" s="136"/>
      <c r="T380" s="167" t="s">
        <v>5</v>
      </c>
      <c r="U380" s="45" t="s">
        <v>43</v>
      </c>
      <c r="V380" s="37"/>
      <c r="W380" s="168">
        <f t="shared" si="46"/>
        <v>0</v>
      </c>
      <c r="X380" s="168">
        <v>1E-4</v>
      </c>
      <c r="Y380" s="168">
        <f t="shared" si="47"/>
        <v>1E-4</v>
      </c>
      <c r="Z380" s="168">
        <v>0</v>
      </c>
      <c r="AA380" s="169">
        <f t="shared" si="48"/>
        <v>0</v>
      </c>
      <c r="AR380" s="20" t="s">
        <v>320</v>
      </c>
      <c r="AT380" s="20" t="s">
        <v>415</v>
      </c>
      <c r="AU380" s="20" t="s">
        <v>149</v>
      </c>
      <c r="AY380" s="20" t="s">
        <v>170</v>
      </c>
      <c r="BE380" s="107">
        <f t="shared" si="49"/>
        <v>0</v>
      </c>
      <c r="BF380" s="107">
        <f t="shared" si="50"/>
        <v>0</v>
      </c>
      <c r="BG380" s="107">
        <f t="shared" si="51"/>
        <v>0</v>
      </c>
      <c r="BH380" s="107">
        <f t="shared" si="52"/>
        <v>0</v>
      </c>
      <c r="BI380" s="107">
        <f t="shared" si="53"/>
        <v>0</v>
      </c>
      <c r="BJ380" s="20" t="s">
        <v>149</v>
      </c>
      <c r="BK380" s="170">
        <f t="shared" si="54"/>
        <v>0</v>
      </c>
      <c r="BL380" s="20" t="s">
        <v>243</v>
      </c>
      <c r="BM380" s="20" t="s">
        <v>769</v>
      </c>
    </row>
    <row r="381" spans="2:65" s="1" customFormat="1" ht="22.5" customHeight="1">
      <c r="B381" s="133"/>
      <c r="C381" s="195" t="s">
        <v>770</v>
      </c>
      <c r="D381" s="195" t="s">
        <v>415</v>
      </c>
      <c r="E381" s="196" t="s">
        <v>771</v>
      </c>
      <c r="F381" s="267" t="s">
        <v>772</v>
      </c>
      <c r="G381" s="267"/>
      <c r="H381" s="267"/>
      <c r="I381" s="267"/>
      <c r="J381" s="197" t="s">
        <v>267</v>
      </c>
      <c r="K381" s="198">
        <v>4</v>
      </c>
      <c r="L381" s="325">
        <v>0</v>
      </c>
      <c r="M381" s="325"/>
      <c r="N381" s="320">
        <f t="shared" si="45"/>
        <v>0</v>
      </c>
      <c r="O381" s="312"/>
      <c r="P381" s="312"/>
      <c r="Q381" s="312"/>
      <c r="R381" s="136"/>
      <c r="T381" s="167" t="s">
        <v>5</v>
      </c>
      <c r="U381" s="45" t="s">
        <v>43</v>
      </c>
      <c r="V381" s="37"/>
      <c r="W381" s="168">
        <f t="shared" si="46"/>
        <v>0</v>
      </c>
      <c r="X381" s="168">
        <v>3.4000000000000002E-4</v>
      </c>
      <c r="Y381" s="168">
        <f t="shared" si="47"/>
        <v>1.3600000000000001E-3</v>
      </c>
      <c r="Z381" s="168">
        <v>0</v>
      </c>
      <c r="AA381" s="169">
        <f t="shared" si="48"/>
        <v>0</v>
      </c>
      <c r="AR381" s="20" t="s">
        <v>320</v>
      </c>
      <c r="AT381" s="20" t="s">
        <v>415</v>
      </c>
      <c r="AU381" s="20" t="s">
        <v>149</v>
      </c>
      <c r="AY381" s="20" t="s">
        <v>170</v>
      </c>
      <c r="BE381" s="107">
        <f t="shared" si="49"/>
        <v>0</v>
      </c>
      <c r="BF381" s="107">
        <f t="shared" si="50"/>
        <v>0</v>
      </c>
      <c r="BG381" s="107">
        <f t="shared" si="51"/>
        <v>0</v>
      </c>
      <c r="BH381" s="107">
        <f t="shared" si="52"/>
        <v>0</v>
      </c>
      <c r="BI381" s="107">
        <f t="shared" si="53"/>
        <v>0</v>
      </c>
      <c r="BJ381" s="20" t="s">
        <v>149</v>
      </c>
      <c r="BK381" s="170">
        <f t="shared" si="54"/>
        <v>0</v>
      </c>
      <c r="BL381" s="20" t="s">
        <v>243</v>
      </c>
      <c r="BM381" s="20" t="s">
        <v>773</v>
      </c>
    </row>
    <row r="382" spans="2:65" s="1" customFormat="1" ht="22.5" customHeight="1">
      <c r="B382" s="133"/>
      <c r="C382" s="195" t="s">
        <v>774</v>
      </c>
      <c r="D382" s="195" t="s">
        <v>415</v>
      </c>
      <c r="E382" s="196" t="s">
        <v>775</v>
      </c>
      <c r="F382" s="267" t="s">
        <v>776</v>
      </c>
      <c r="G382" s="267"/>
      <c r="H382" s="267"/>
      <c r="I382" s="267"/>
      <c r="J382" s="197" t="s">
        <v>267</v>
      </c>
      <c r="K382" s="198">
        <v>3</v>
      </c>
      <c r="L382" s="325">
        <v>0</v>
      </c>
      <c r="M382" s="325"/>
      <c r="N382" s="320">
        <f t="shared" si="45"/>
        <v>0</v>
      </c>
      <c r="O382" s="312"/>
      <c r="P382" s="312"/>
      <c r="Q382" s="312"/>
      <c r="R382" s="136"/>
      <c r="T382" s="167" t="s">
        <v>5</v>
      </c>
      <c r="U382" s="45" t="s">
        <v>43</v>
      </c>
      <c r="V382" s="37"/>
      <c r="W382" s="168">
        <f t="shared" si="46"/>
        <v>0</v>
      </c>
      <c r="X382" s="168">
        <v>6.0000000000000002E-5</v>
      </c>
      <c r="Y382" s="168">
        <f t="shared" si="47"/>
        <v>1.8000000000000001E-4</v>
      </c>
      <c r="Z382" s="168">
        <v>0</v>
      </c>
      <c r="AA382" s="169">
        <f t="shared" si="48"/>
        <v>0</v>
      </c>
      <c r="AR382" s="20" t="s">
        <v>320</v>
      </c>
      <c r="AT382" s="20" t="s">
        <v>415</v>
      </c>
      <c r="AU382" s="20" t="s">
        <v>149</v>
      </c>
      <c r="AY382" s="20" t="s">
        <v>170</v>
      </c>
      <c r="BE382" s="107">
        <f t="shared" si="49"/>
        <v>0</v>
      </c>
      <c r="BF382" s="107">
        <f t="shared" si="50"/>
        <v>0</v>
      </c>
      <c r="BG382" s="107">
        <f t="shared" si="51"/>
        <v>0</v>
      </c>
      <c r="BH382" s="107">
        <f t="shared" si="52"/>
        <v>0</v>
      </c>
      <c r="BI382" s="107">
        <f t="shared" si="53"/>
        <v>0</v>
      </c>
      <c r="BJ382" s="20" t="s">
        <v>149</v>
      </c>
      <c r="BK382" s="170">
        <f t="shared" si="54"/>
        <v>0</v>
      </c>
      <c r="BL382" s="20" t="s">
        <v>243</v>
      </c>
      <c r="BM382" s="20" t="s">
        <v>777</v>
      </c>
    </row>
    <row r="383" spans="2:65" s="1" customFormat="1" ht="22.5" customHeight="1">
      <c r="B383" s="133"/>
      <c r="C383" s="195" t="s">
        <v>778</v>
      </c>
      <c r="D383" s="195" t="s">
        <v>415</v>
      </c>
      <c r="E383" s="196" t="s">
        <v>779</v>
      </c>
      <c r="F383" s="267" t="s">
        <v>780</v>
      </c>
      <c r="G383" s="267"/>
      <c r="H383" s="267"/>
      <c r="I383" s="267"/>
      <c r="J383" s="197" t="s">
        <v>267</v>
      </c>
      <c r="K383" s="198">
        <v>3</v>
      </c>
      <c r="L383" s="325">
        <v>0</v>
      </c>
      <c r="M383" s="325"/>
      <c r="N383" s="320">
        <f t="shared" si="45"/>
        <v>0</v>
      </c>
      <c r="O383" s="312"/>
      <c r="P383" s="312"/>
      <c r="Q383" s="312"/>
      <c r="R383" s="136"/>
      <c r="T383" s="167" t="s">
        <v>5</v>
      </c>
      <c r="U383" s="45" t="s">
        <v>43</v>
      </c>
      <c r="V383" s="37"/>
      <c r="W383" s="168">
        <f t="shared" si="46"/>
        <v>0</v>
      </c>
      <c r="X383" s="168">
        <v>1.2E-4</v>
      </c>
      <c r="Y383" s="168">
        <f t="shared" si="47"/>
        <v>3.6000000000000002E-4</v>
      </c>
      <c r="Z383" s="168">
        <v>0</v>
      </c>
      <c r="AA383" s="169">
        <f t="shared" si="48"/>
        <v>0</v>
      </c>
      <c r="AR383" s="20" t="s">
        <v>320</v>
      </c>
      <c r="AT383" s="20" t="s">
        <v>415</v>
      </c>
      <c r="AU383" s="20" t="s">
        <v>149</v>
      </c>
      <c r="AY383" s="20" t="s">
        <v>170</v>
      </c>
      <c r="BE383" s="107">
        <f t="shared" si="49"/>
        <v>0</v>
      </c>
      <c r="BF383" s="107">
        <f t="shared" si="50"/>
        <v>0</v>
      </c>
      <c r="BG383" s="107">
        <f t="shared" si="51"/>
        <v>0</v>
      </c>
      <c r="BH383" s="107">
        <f t="shared" si="52"/>
        <v>0</v>
      </c>
      <c r="BI383" s="107">
        <f t="shared" si="53"/>
        <v>0</v>
      </c>
      <c r="BJ383" s="20" t="s">
        <v>149</v>
      </c>
      <c r="BK383" s="170">
        <f t="shared" si="54"/>
        <v>0</v>
      </c>
      <c r="BL383" s="20" t="s">
        <v>243</v>
      </c>
      <c r="BM383" s="20" t="s">
        <v>781</v>
      </c>
    </row>
    <row r="384" spans="2:65" s="1" customFormat="1" ht="22.5" customHeight="1">
      <c r="B384" s="133"/>
      <c r="C384" s="195" t="s">
        <v>782</v>
      </c>
      <c r="D384" s="195" t="s">
        <v>415</v>
      </c>
      <c r="E384" s="196" t="s">
        <v>783</v>
      </c>
      <c r="F384" s="267" t="s">
        <v>784</v>
      </c>
      <c r="G384" s="267"/>
      <c r="H384" s="267"/>
      <c r="I384" s="267"/>
      <c r="J384" s="197" t="s">
        <v>267</v>
      </c>
      <c r="K384" s="198">
        <v>2</v>
      </c>
      <c r="L384" s="325">
        <v>0</v>
      </c>
      <c r="M384" s="325"/>
      <c r="N384" s="320">
        <f t="shared" si="45"/>
        <v>0</v>
      </c>
      <c r="O384" s="312"/>
      <c r="P384" s="312"/>
      <c r="Q384" s="312"/>
      <c r="R384" s="136"/>
      <c r="T384" s="167" t="s">
        <v>5</v>
      </c>
      <c r="U384" s="45" t="s">
        <v>43</v>
      </c>
      <c r="V384" s="37"/>
      <c r="W384" s="168">
        <f t="shared" si="46"/>
        <v>0</v>
      </c>
      <c r="X384" s="168">
        <v>1.4999999999999999E-4</v>
      </c>
      <c r="Y384" s="168">
        <f t="shared" si="47"/>
        <v>2.9999999999999997E-4</v>
      </c>
      <c r="Z384" s="168">
        <v>0</v>
      </c>
      <c r="AA384" s="169">
        <f t="shared" si="48"/>
        <v>0</v>
      </c>
      <c r="AR384" s="20" t="s">
        <v>320</v>
      </c>
      <c r="AT384" s="20" t="s">
        <v>415</v>
      </c>
      <c r="AU384" s="20" t="s">
        <v>149</v>
      </c>
      <c r="AY384" s="20" t="s">
        <v>170</v>
      </c>
      <c r="BE384" s="107">
        <f t="shared" si="49"/>
        <v>0</v>
      </c>
      <c r="BF384" s="107">
        <f t="shared" si="50"/>
        <v>0</v>
      </c>
      <c r="BG384" s="107">
        <f t="shared" si="51"/>
        <v>0</v>
      </c>
      <c r="BH384" s="107">
        <f t="shared" si="52"/>
        <v>0</v>
      </c>
      <c r="BI384" s="107">
        <f t="shared" si="53"/>
        <v>0</v>
      </c>
      <c r="BJ384" s="20" t="s">
        <v>149</v>
      </c>
      <c r="BK384" s="170">
        <f t="shared" si="54"/>
        <v>0</v>
      </c>
      <c r="BL384" s="20" t="s">
        <v>243</v>
      </c>
      <c r="BM384" s="20" t="s">
        <v>785</v>
      </c>
    </row>
    <row r="385" spans="2:65" s="1" customFormat="1" ht="22.5" customHeight="1">
      <c r="B385" s="133"/>
      <c r="C385" s="195" t="s">
        <v>786</v>
      </c>
      <c r="D385" s="195" t="s">
        <v>415</v>
      </c>
      <c r="E385" s="196" t="s">
        <v>787</v>
      </c>
      <c r="F385" s="267" t="s">
        <v>788</v>
      </c>
      <c r="G385" s="267"/>
      <c r="H385" s="267"/>
      <c r="I385" s="267"/>
      <c r="J385" s="197" t="s">
        <v>267</v>
      </c>
      <c r="K385" s="198">
        <v>6</v>
      </c>
      <c r="L385" s="325">
        <v>0</v>
      </c>
      <c r="M385" s="325"/>
      <c r="N385" s="320">
        <f t="shared" si="45"/>
        <v>0</v>
      </c>
      <c r="O385" s="312"/>
      <c r="P385" s="312"/>
      <c r="Q385" s="312"/>
      <c r="R385" s="136"/>
      <c r="T385" s="167" t="s">
        <v>5</v>
      </c>
      <c r="U385" s="45" t="s">
        <v>43</v>
      </c>
      <c r="V385" s="37"/>
      <c r="W385" s="168">
        <f t="shared" si="46"/>
        <v>0</v>
      </c>
      <c r="X385" s="168">
        <v>3.5E-4</v>
      </c>
      <c r="Y385" s="168">
        <f t="shared" si="47"/>
        <v>2.0999999999999999E-3</v>
      </c>
      <c r="Z385" s="168">
        <v>0</v>
      </c>
      <c r="AA385" s="169">
        <f t="shared" si="48"/>
        <v>0</v>
      </c>
      <c r="AR385" s="20" t="s">
        <v>320</v>
      </c>
      <c r="AT385" s="20" t="s">
        <v>415</v>
      </c>
      <c r="AU385" s="20" t="s">
        <v>149</v>
      </c>
      <c r="AY385" s="20" t="s">
        <v>170</v>
      </c>
      <c r="BE385" s="107">
        <f t="shared" si="49"/>
        <v>0</v>
      </c>
      <c r="BF385" s="107">
        <f t="shared" si="50"/>
        <v>0</v>
      </c>
      <c r="BG385" s="107">
        <f t="shared" si="51"/>
        <v>0</v>
      </c>
      <c r="BH385" s="107">
        <f t="shared" si="52"/>
        <v>0</v>
      </c>
      <c r="BI385" s="107">
        <f t="shared" si="53"/>
        <v>0</v>
      </c>
      <c r="BJ385" s="20" t="s">
        <v>149</v>
      </c>
      <c r="BK385" s="170">
        <f t="shared" si="54"/>
        <v>0</v>
      </c>
      <c r="BL385" s="20" t="s">
        <v>243</v>
      </c>
      <c r="BM385" s="20" t="s">
        <v>789</v>
      </c>
    </row>
    <row r="386" spans="2:65" s="1" customFormat="1" ht="31.5" customHeight="1">
      <c r="B386" s="133"/>
      <c r="C386" s="162" t="s">
        <v>790</v>
      </c>
      <c r="D386" s="162" t="s">
        <v>171</v>
      </c>
      <c r="E386" s="163" t="s">
        <v>791</v>
      </c>
      <c r="F386" s="268" t="s">
        <v>792</v>
      </c>
      <c r="G386" s="268"/>
      <c r="H386" s="268"/>
      <c r="I386" s="268"/>
      <c r="J386" s="164" t="s">
        <v>267</v>
      </c>
      <c r="K386" s="165">
        <v>3</v>
      </c>
      <c r="L386" s="324">
        <v>0</v>
      </c>
      <c r="M386" s="324"/>
      <c r="N386" s="312">
        <f t="shared" si="45"/>
        <v>0</v>
      </c>
      <c r="O386" s="312"/>
      <c r="P386" s="312"/>
      <c r="Q386" s="312"/>
      <c r="R386" s="136"/>
      <c r="T386" s="167" t="s">
        <v>5</v>
      </c>
      <c r="U386" s="45" t="s">
        <v>43</v>
      </c>
      <c r="V386" s="37"/>
      <c r="W386" s="168">
        <f t="shared" si="46"/>
        <v>0</v>
      </c>
      <c r="X386" s="168">
        <v>2.9999999999999997E-4</v>
      </c>
      <c r="Y386" s="168">
        <f t="shared" si="47"/>
        <v>8.9999999999999998E-4</v>
      </c>
      <c r="Z386" s="168">
        <v>0</v>
      </c>
      <c r="AA386" s="169">
        <f t="shared" si="48"/>
        <v>0</v>
      </c>
      <c r="AR386" s="20" t="s">
        <v>243</v>
      </c>
      <c r="AT386" s="20" t="s">
        <v>171</v>
      </c>
      <c r="AU386" s="20" t="s">
        <v>149</v>
      </c>
      <c r="AY386" s="20" t="s">
        <v>170</v>
      </c>
      <c r="BE386" s="107">
        <f t="shared" si="49"/>
        <v>0</v>
      </c>
      <c r="BF386" s="107">
        <f t="shared" si="50"/>
        <v>0</v>
      </c>
      <c r="BG386" s="107">
        <f t="shared" si="51"/>
        <v>0</v>
      </c>
      <c r="BH386" s="107">
        <f t="shared" si="52"/>
        <v>0</v>
      </c>
      <c r="BI386" s="107">
        <f t="shared" si="53"/>
        <v>0</v>
      </c>
      <c r="BJ386" s="20" t="s">
        <v>149</v>
      </c>
      <c r="BK386" s="170">
        <f t="shared" si="54"/>
        <v>0</v>
      </c>
      <c r="BL386" s="20" t="s">
        <v>243</v>
      </c>
      <c r="BM386" s="20" t="s">
        <v>793</v>
      </c>
    </row>
    <row r="387" spans="2:65" s="1" customFormat="1" ht="31.5" customHeight="1">
      <c r="B387" s="133"/>
      <c r="C387" s="162" t="s">
        <v>794</v>
      </c>
      <c r="D387" s="162" t="s">
        <v>171</v>
      </c>
      <c r="E387" s="163" t="s">
        <v>795</v>
      </c>
      <c r="F387" s="268" t="s">
        <v>796</v>
      </c>
      <c r="G387" s="268"/>
      <c r="H387" s="268"/>
      <c r="I387" s="268"/>
      <c r="J387" s="164" t="s">
        <v>267</v>
      </c>
      <c r="K387" s="165">
        <v>2</v>
      </c>
      <c r="L387" s="324">
        <v>0</v>
      </c>
      <c r="M387" s="324"/>
      <c r="N387" s="312">
        <f t="shared" si="45"/>
        <v>0</v>
      </c>
      <c r="O387" s="312"/>
      <c r="P387" s="312"/>
      <c r="Q387" s="312"/>
      <c r="R387" s="136"/>
      <c r="T387" s="167" t="s">
        <v>5</v>
      </c>
      <c r="U387" s="45" t="s">
        <v>43</v>
      </c>
      <c r="V387" s="37"/>
      <c r="W387" s="168">
        <f t="shared" si="46"/>
        <v>0</v>
      </c>
      <c r="X387" s="168">
        <v>3.5E-4</v>
      </c>
      <c r="Y387" s="168">
        <f t="shared" si="47"/>
        <v>6.9999999999999999E-4</v>
      </c>
      <c r="Z387" s="168">
        <v>0</v>
      </c>
      <c r="AA387" s="169">
        <f t="shared" si="48"/>
        <v>0</v>
      </c>
      <c r="AR387" s="20" t="s">
        <v>243</v>
      </c>
      <c r="AT387" s="20" t="s">
        <v>171</v>
      </c>
      <c r="AU387" s="20" t="s">
        <v>149</v>
      </c>
      <c r="AY387" s="20" t="s">
        <v>170</v>
      </c>
      <c r="BE387" s="107">
        <f t="shared" si="49"/>
        <v>0</v>
      </c>
      <c r="BF387" s="107">
        <f t="shared" si="50"/>
        <v>0</v>
      </c>
      <c r="BG387" s="107">
        <f t="shared" si="51"/>
        <v>0</v>
      </c>
      <c r="BH387" s="107">
        <f t="shared" si="52"/>
        <v>0</v>
      </c>
      <c r="BI387" s="107">
        <f t="shared" si="53"/>
        <v>0</v>
      </c>
      <c r="BJ387" s="20" t="s">
        <v>149</v>
      </c>
      <c r="BK387" s="170">
        <f t="shared" si="54"/>
        <v>0</v>
      </c>
      <c r="BL387" s="20" t="s">
        <v>243</v>
      </c>
      <c r="BM387" s="20" t="s">
        <v>797</v>
      </c>
    </row>
    <row r="388" spans="2:65" s="1" customFormat="1" ht="44.25" customHeight="1">
      <c r="B388" s="133"/>
      <c r="C388" s="195" t="s">
        <v>798</v>
      </c>
      <c r="D388" s="195" t="s">
        <v>415</v>
      </c>
      <c r="E388" s="196" t="s">
        <v>799</v>
      </c>
      <c r="F388" s="267" t="s">
        <v>800</v>
      </c>
      <c r="G388" s="267"/>
      <c r="H388" s="267"/>
      <c r="I388" s="267"/>
      <c r="J388" s="197" t="s">
        <v>267</v>
      </c>
      <c r="K388" s="198">
        <v>2</v>
      </c>
      <c r="L388" s="325">
        <v>0</v>
      </c>
      <c r="M388" s="325"/>
      <c r="N388" s="320">
        <f t="shared" si="45"/>
        <v>0</v>
      </c>
      <c r="O388" s="312"/>
      <c r="P388" s="312"/>
      <c r="Q388" s="312"/>
      <c r="R388" s="136"/>
      <c r="T388" s="167" t="s">
        <v>5</v>
      </c>
      <c r="U388" s="45" t="s">
        <v>43</v>
      </c>
      <c r="V388" s="37"/>
      <c r="W388" s="168">
        <f t="shared" si="46"/>
        <v>0</v>
      </c>
      <c r="X388" s="168">
        <v>5.5999999999999995E-4</v>
      </c>
      <c r="Y388" s="168">
        <f t="shared" si="47"/>
        <v>1.1199999999999999E-3</v>
      </c>
      <c r="Z388" s="168">
        <v>0</v>
      </c>
      <c r="AA388" s="169">
        <f t="shared" si="48"/>
        <v>0</v>
      </c>
      <c r="AR388" s="20" t="s">
        <v>320</v>
      </c>
      <c r="AT388" s="20" t="s">
        <v>415</v>
      </c>
      <c r="AU388" s="20" t="s">
        <v>149</v>
      </c>
      <c r="AY388" s="20" t="s">
        <v>170</v>
      </c>
      <c r="BE388" s="107">
        <f t="shared" si="49"/>
        <v>0</v>
      </c>
      <c r="BF388" s="107">
        <f t="shared" si="50"/>
        <v>0</v>
      </c>
      <c r="BG388" s="107">
        <f t="shared" si="51"/>
        <v>0</v>
      </c>
      <c r="BH388" s="107">
        <f t="shared" si="52"/>
        <v>0</v>
      </c>
      <c r="BI388" s="107">
        <f t="shared" si="53"/>
        <v>0</v>
      </c>
      <c r="BJ388" s="20" t="s">
        <v>149</v>
      </c>
      <c r="BK388" s="170">
        <f t="shared" si="54"/>
        <v>0</v>
      </c>
      <c r="BL388" s="20" t="s">
        <v>243</v>
      </c>
      <c r="BM388" s="20" t="s">
        <v>801</v>
      </c>
    </row>
    <row r="389" spans="2:65" s="1" customFormat="1" ht="22.5" customHeight="1">
      <c r="B389" s="133"/>
      <c r="C389" s="162" t="s">
        <v>802</v>
      </c>
      <c r="D389" s="162" t="s">
        <v>171</v>
      </c>
      <c r="E389" s="163" t="s">
        <v>803</v>
      </c>
      <c r="F389" s="268" t="s">
        <v>804</v>
      </c>
      <c r="G389" s="268"/>
      <c r="H389" s="268"/>
      <c r="I389" s="268"/>
      <c r="J389" s="164" t="s">
        <v>267</v>
      </c>
      <c r="K389" s="165">
        <v>2</v>
      </c>
      <c r="L389" s="324">
        <v>0</v>
      </c>
      <c r="M389" s="324"/>
      <c r="N389" s="312">
        <f t="shared" si="45"/>
        <v>0</v>
      </c>
      <c r="O389" s="312"/>
      <c r="P389" s="312"/>
      <c r="Q389" s="312"/>
      <c r="R389" s="136"/>
      <c r="T389" s="167" t="s">
        <v>5</v>
      </c>
      <c r="U389" s="45" t="s">
        <v>43</v>
      </c>
      <c r="V389" s="37"/>
      <c r="W389" s="168">
        <f t="shared" si="46"/>
        <v>0</v>
      </c>
      <c r="X389" s="168">
        <v>3.9899999999999996E-3</v>
      </c>
      <c r="Y389" s="168">
        <f t="shared" si="47"/>
        <v>7.9799999999999992E-3</v>
      </c>
      <c r="Z389" s="168">
        <v>0</v>
      </c>
      <c r="AA389" s="169">
        <f t="shared" si="48"/>
        <v>0</v>
      </c>
      <c r="AR389" s="20" t="s">
        <v>243</v>
      </c>
      <c r="AT389" s="20" t="s">
        <v>171</v>
      </c>
      <c r="AU389" s="20" t="s">
        <v>149</v>
      </c>
      <c r="AY389" s="20" t="s">
        <v>170</v>
      </c>
      <c r="BE389" s="107">
        <f t="shared" si="49"/>
        <v>0</v>
      </c>
      <c r="BF389" s="107">
        <f t="shared" si="50"/>
        <v>0</v>
      </c>
      <c r="BG389" s="107">
        <f t="shared" si="51"/>
        <v>0</v>
      </c>
      <c r="BH389" s="107">
        <f t="shared" si="52"/>
        <v>0</v>
      </c>
      <c r="BI389" s="107">
        <f t="shared" si="53"/>
        <v>0</v>
      </c>
      <c r="BJ389" s="20" t="s">
        <v>149</v>
      </c>
      <c r="BK389" s="170">
        <f t="shared" si="54"/>
        <v>0</v>
      </c>
      <c r="BL389" s="20" t="s">
        <v>243</v>
      </c>
      <c r="BM389" s="20" t="s">
        <v>805</v>
      </c>
    </row>
    <row r="390" spans="2:65" s="1" customFormat="1" ht="31.5" customHeight="1">
      <c r="B390" s="133"/>
      <c r="C390" s="162" t="s">
        <v>806</v>
      </c>
      <c r="D390" s="162" t="s">
        <v>171</v>
      </c>
      <c r="E390" s="163" t="s">
        <v>807</v>
      </c>
      <c r="F390" s="268" t="s">
        <v>808</v>
      </c>
      <c r="G390" s="268"/>
      <c r="H390" s="268"/>
      <c r="I390" s="268"/>
      <c r="J390" s="164" t="s">
        <v>267</v>
      </c>
      <c r="K390" s="165">
        <v>2</v>
      </c>
      <c r="L390" s="324">
        <v>0</v>
      </c>
      <c r="M390" s="324"/>
      <c r="N390" s="312">
        <f t="shared" si="45"/>
        <v>0</v>
      </c>
      <c r="O390" s="312"/>
      <c r="P390" s="312"/>
      <c r="Q390" s="312"/>
      <c r="R390" s="136"/>
      <c r="T390" s="167" t="s">
        <v>5</v>
      </c>
      <c r="U390" s="45" t="s">
        <v>43</v>
      </c>
      <c r="V390" s="37"/>
      <c r="W390" s="168">
        <f t="shared" si="46"/>
        <v>0</v>
      </c>
      <c r="X390" s="168">
        <v>2.9999999999999997E-4</v>
      </c>
      <c r="Y390" s="168">
        <f t="shared" si="47"/>
        <v>5.9999999999999995E-4</v>
      </c>
      <c r="Z390" s="168">
        <v>0</v>
      </c>
      <c r="AA390" s="169">
        <f t="shared" si="48"/>
        <v>0</v>
      </c>
      <c r="AR390" s="20" t="s">
        <v>243</v>
      </c>
      <c r="AT390" s="20" t="s">
        <v>171</v>
      </c>
      <c r="AU390" s="20" t="s">
        <v>149</v>
      </c>
      <c r="AY390" s="20" t="s">
        <v>170</v>
      </c>
      <c r="BE390" s="107">
        <f t="shared" si="49"/>
        <v>0</v>
      </c>
      <c r="BF390" s="107">
        <f t="shared" si="50"/>
        <v>0</v>
      </c>
      <c r="BG390" s="107">
        <f t="shared" si="51"/>
        <v>0</v>
      </c>
      <c r="BH390" s="107">
        <f t="shared" si="52"/>
        <v>0</v>
      </c>
      <c r="BI390" s="107">
        <f t="shared" si="53"/>
        <v>0</v>
      </c>
      <c r="BJ390" s="20" t="s">
        <v>149</v>
      </c>
      <c r="BK390" s="170">
        <f t="shared" si="54"/>
        <v>0</v>
      </c>
      <c r="BL390" s="20" t="s">
        <v>243</v>
      </c>
      <c r="BM390" s="20" t="s">
        <v>809</v>
      </c>
    </row>
    <row r="391" spans="2:65" s="1" customFormat="1" ht="44.25" customHeight="1">
      <c r="B391" s="133"/>
      <c r="C391" s="195" t="s">
        <v>810</v>
      </c>
      <c r="D391" s="195" t="s">
        <v>415</v>
      </c>
      <c r="E391" s="196" t="s">
        <v>811</v>
      </c>
      <c r="F391" s="267" t="s">
        <v>812</v>
      </c>
      <c r="G391" s="267"/>
      <c r="H391" s="267"/>
      <c r="I391" s="267"/>
      <c r="J391" s="197" t="s">
        <v>267</v>
      </c>
      <c r="K391" s="198">
        <v>2</v>
      </c>
      <c r="L391" s="325">
        <v>0</v>
      </c>
      <c r="M391" s="325"/>
      <c r="N391" s="320">
        <f t="shared" si="45"/>
        <v>0</v>
      </c>
      <c r="O391" s="312"/>
      <c r="P391" s="312"/>
      <c r="Q391" s="312"/>
      <c r="R391" s="136"/>
      <c r="T391" s="167" t="s">
        <v>5</v>
      </c>
      <c r="U391" s="45" t="s">
        <v>43</v>
      </c>
      <c r="V391" s="37"/>
      <c r="W391" s="168">
        <f t="shared" si="46"/>
        <v>0</v>
      </c>
      <c r="X391" s="168">
        <v>3.3E-4</v>
      </c>
      <c r="Y391" s="168">
        <f t="shared" si="47"/>
        <v>6.6E-4</v>
      </c>
      <c r="Z391" s="168">
        <v>0</v>
      </c>
      <c r="AA391" s="169">
        <f t="shared" si="48"/>
        <v>0</v>
      </c>
      <c r="AR391" s="20" t="s">
        <v>320</v>
      </c>
      <c r="AT391" s="20" t="s">
        <v>415</v>
      </c>
      <c r="AU391" s="20" t="s">
        <v>149</v>
      </c>
      <c r="AY391" s="20" t="s">
        <v>170</v>
      </c>
      <c r="BE391" s="107">
        <f t="shared" si="49"/>
        <v>0</v>
      </c>
      <c r="BF391" s="107">
        <f t="shared" si="50"/>
        <v>0</v>
      </c>
      <c r="BG391" s="107">
        <f t="shared" si="51"/>
        <v>0</v>
      </c>
      <c r="BH391" s="107">
        <f t="shared" si="52"/>
        <v>0</v>
      </c>
      <c r="BI391" s="107">
        <f t="shared" si="53"/>
        <v>0</v>
      </c>
      <c r="BJ391" s="20" t="s">
        <v>149</v>
      </c>
      <c r="BK391" s="170">
        <f t="shared" si="54"/>
        <v>0</v>
      </c>
      <c r="BL391" s="20" t="s">
        <v>243</v>
      </c>
      <c r="BM391" s="20" t="s">
        <v>813</v>
      </c>
    </row>
    <row r="392" spans="2:65" s="1" customFormat="1" ht="31.5" customHeight="1">
      <c r="B392" s="133"/>
      <c r="C392" s="162" t="s">
        <v>814</v>
      </c>
      <c r="D392" s="162" t="s">
        <v>171</v>
      </c>
      <c r="E392" s="163" t="s">
        <v>815</v>
      </c>
      <c r="F392" s="268" t="s">
        <v>816</v>
      </c>
      <c r="G392" s="268"/>
      <c r="H392" s="268"/>
      <c r="I392" s="268"/>
      <c r="J392" s="164" t="s">
        <v>267</v>
      </c>
      <c r="K392" s="165">
        <v>3</v>
      </c>
      <c r="L392" s="324">
        <v>0</v>
      </c>
      <c r="M392" s="324"/>
      <c r="N392" s="312">
        <f t="shared" si="45"/>
        <v>0</v>
      </c>
      <c r="O392" s="312"/>
      <c r="P392" s="312"/>
      <c r="Q392" s="312"/>
      <c r="R392" s="136"/>
      <c r="T392" s="167" t="s">
        <v>5</v>
      </c>
      <c r="U392" s="45" t="s">
        <v>43</v>
      </c>
      <c r="V392" s="37"/>
      <c r="W392" s="168">
        <f t="shared" si="46"/>
        <v>0</v>
      </c>
      <c r="X392" s="168">
        <v>0</v>
      </c>
      <c r="Y392" s="168">
        <f t="shared" si="47"/>
        <v>0</v>
      </c>
      <c r="Z392" s="168">
        <v>0</v>
      </c>
      <c r="AA392" s="169">
        <f t="shared" si="48"/>
        <v>0</v>
      </c>
      <c r="AR392" s="20" t="s">
        <v>243</v>
      </c>
      <c r="AT392" s="20" t="s">
        <v>171</v>
      </c>
      <c r="AU392" s="20" t="s">
        <v>149</v>
      </c>
      <c r="AY392" s="20" t="s">
        <v>170</v>
      </c>
      <c r="BE392" s="107">
        <f t="shared" si="49"/>
        <v>0</v>
      </c>
      <c r="BF392" s="107">
        <f t="shared" si="50"/>
        <v>0</v>
      </c>
      <c r="BG392" s="107">
        <f t="shared" si="51"/>
        <v>0</v>
      </c>
      <c r="BH392" s="107">
        <f t="shared" si="52"/>
        <v>0</v>
      </c>
      <c r="BI392" s="107">
        <f t="shared" si="53"/>
        <v>0</v>
      </c>
      <c r="BJ392" s="20" t="s">
        <v>149</v>
      </c>
      <c r="BK392" s="170">
        <f t="shared" si="54"/>
        <v>0</v>
      </c>
      <c r="BL392" s="20" t="s">
        <v>243</v>
      </c>
      <c r="BM392" s="20" t="s">
        <v>817</v>
      </c>
    </row>
    <row r="393" spans="2:65" s="1" customFormat="1" ht="44.25" customHeight="1">
      <c r="B393" s="133"/>
      <c r="C393" s="195" t="s">
        <v>818</v>
      </c>
      <c r="D393" s="195" t="s">
        <v>415</v>
      </c>
      <c r="E393" s="196" t="s">
        <v>819</v>
      </c>
      <c r="F393" s="267" t="s">
        <v>820</v>
      </c>
      <c r="G393" s="267"/>
      <c r="H393" s="267"/>
      <c r="I393" s="267"/>
      <c r="J393" s="197" t="s">
        <v>267</v>
      </c>
      <c r="K393" s="198">
        <v>3</v>
      </c>
      <c r="L393" s="325">
        <v>0</v>
      </c>
      <c r="M393" s="325"/>
      <c r="N393" s="320">
        <f t="shared" si="45"/>
        <v>0</v>
      </c>
      <c r="O393" s="312"/>
      <c r="P393" s="312"/>
      <c r="Q393" s="312"/>
      <c r="R393" s="136"/>
      <c r="T393" s="167" t="s">
        <v>5</v>
      </c>
      <c r="U393" s="45" t="s">
        <v>43</v>
      </c>
      <c r="V393" s="37"/>
      <c r="W393" s="168">
        <f t="shared" si="46"/>
        <v>0</v>
      </c>
      <c r="X393" s="168">
        <v>4.6000000000000001E-4</v>
      </c>
      <c r="Y393" s="168">
        <f t="shared" si="47"/>
        <v>1.3800000000000002E-3</v>
      </c>
      <c r="Z393" s="168">
        <v>0</v>
      </c>
      <c r="AA393" s="169">
        <f t="shared" si="48"/>
        <v>0</v>
      </c>
      <c r="AR393" s="20" t="s">
        <v>320</v>
      </c>
      <c r="AT393" s="20" t="s">
        <v>415</v>
      </c>
      <c r="AU393" s="20" t="s">
        <v>149</v>
      </c>
      <c r="AY393" s="20" t="s">
        <v>170</v>
      </c>
      <c r="BE393" s="107">
        <f t="shared" si="49"/>
        <v>0</v>
      </c>
      <c r="BF393" s="107">
        <f t="shared" si="50"/>
        <v>0</v>
      </c>
      <c r="BG393" s="107">
        <f t="shared" si="51"/>
        <v>0</v>
      </c>
      <c r="BH393" s="107">
        <f t="shared" si="52"/>
        <v>0</v>
      </c>
      <c r="BI393" s="107">
        <f t="shared" si="53"/>
        <v>0</v>
      </c>
      <c r="BJ393" s="20" t="s">
        <v>149</v>
      </c>
      <c r="BK393" s="170">
        <f t="shared" si="54"/>
        <v>0</v>
      </c>
      <c r="BL393" s="20" t="s">
        <v>243</v>
      </c>
      <c r="BM393" s="20" t="s">
        <v>821</v>
      </c>
    </row>
    <row r="394" spans="2:65" s="1" customFormat="1" ht="31.5" customHeight="1">
      <c r="B394" s="133"/>
      <c r="C394" s="162" t="s">
        <v>822</v>
      </c>
      <c r="D394" s="162" t="s">
        <v>171</v>
      </c>
      <c r="E394" s="163" t="s">
        <v>823</v>
      </c>
      <c r="F394" s="268" t="s">
        <v>824</v>
      </c>
      <c r="G394" s="268"/>
      <c r="H394" s="268"/>
      <c r="I394" s="268"/>
      <c r="J394" s="164" t="s">
        <v>462</v>
      </c>
      <c r="K394" s="165">
        <v>65</v>
      </c>
      <c r="L394" s="324">
        <v>0</v>
      </c>
      <c r="M394" s="324"/>
      <c r="N394" s="312">
        <f t="shared" si="45"/>
        <v>0</v>
      </c>
      <c r="O394" s="312"/>
      <c r="P394" s="312"/>
      <c r="Q394" s="312"/>
      <c r="R394" s="136"/>
      <c r="T394" s="167" t="s">
        <v>5</v>
      </c>
      <c r="U394" s="45" t="s">
        <v>43</v>
      </c>
      <c r="V394" s="37"/>
      <c r="W394" s="168">
        <f t="shared" si="46"/>
        <v>0</v>
      </c>
      <c r="X394" s="168">
        <v>0</v>
      </c>
      <c r="Y394" s="168">
        <f t="shared" si="47"/>
        <v>0</v>
      </c>
      <c r="Z394" s="168">
        <v>0</v>
      </c>
      <c r="AA394" s="169">
        <f t="shared" si="48"/>
        <v>0</v>
      </c>
      <c r="AR394" s="20" t="s">
        <v>243</v>
      </c>
      <c r="AT394" s="20" t="s">
        <v>171</v>
      </c>
      <c r="AU394" s="20" t="s">
        <v>149</v>
      </c>
      <c r="AY394" s="20" t="s">
        <v>170</v>
      </c>
      <c r="BE394" s="107">
        <f t="shared" si="49"/>
        <v>0</v>
      </c>
      <c r="BF394" s="107">
        <f t="shared" si="50"/>
        <v>0</v>
      </c>
      <c r="BG394" s="107">
        <f t="shared" si="51"/>
        <v>0</v>
      </c>
      <c r="BH394" s="107">
        <f t="shared" si="52"/>
        <v>0</v>
      </c>
      <c r="BI394" s="107">
        <f t="shared" si="53"/>
        <v>0</v>
      </c>
      <c r="BJ394" s="20" t="s">
        <v>149</v>
      </c>
      <c r="BK394" s="170">
        <f t="shared" si="54"/>
        <v>0</v>
      </c>
      <c r="BL394" s="20" t="s">
        <v>243</v>
      </c>
      <c r="BM394" s="20" t="s">
        <v>825</v>
      </c>
    </row>
    <row r="395" spans="2:65" s="1" customFormat="1" ht="31.5" customHeight="1">
      <c r="B395" s="133"/>
      <c r="C395" s="162" t="s">
        <v>826</v>
      </c>
      <c r="D395" s="162" t="s">
        <v>171</v>
      </c>
      <c r="E395" s="163" t="s">
        <v>827</v>
      </c>
      <c r="F395" s="268" t="s">
        <v>828</v>
      </c>
      <c r="G395" s="268"/>
      <c r="H395" s="268"/>
      <c r="I395" s="268"/>
      <c r="J395" s="164" t="s">
        <v>219</v>
      </c>
      <c r="K395" s="165">
        <v>0.13400000000000001</v>
      </c>
      <c r="L395" s="324">
        <v>0</v>
      </c>
      <c r="M395" s="324"/>
      <c r="N395" s="312">
        <f t="shared" si="45"/>
        <v>0</v>
      </c>
      <c r="O395" s="312"/>
      <c r="P395" s="312"/>
      <c r="Q395" s="312"/>
      <c r="R395" s="136"/>
      <c r="T395" s="167" t="s">
        <v>5</v>
      </c>
      <c r="U395" s="45" t="s">
        <v>43</v>
      </c>
      <c r="V395" s="37"/>
      <c r="W395" s="168">
        <f t="shared" si="46"/>
        <v>0</v>
      </c>
      <c r="X395" s="168">
        <v>0</v>
      </c>
      <c r="Y395" s="168">
        <f t="shared" si="47"/>
        <v>0</v>
      </c>
      <c r="Z395" s="168">
        <v>0</v>
      </c>
      <c r="AA395" s="169">
        <f t="shared" si="48"/>
        <v>0</v>
      </c>
      <c r="AR395" s="20" t="s">
        <v>243</v>
      </c>
      <c r="AT395" s="20" t="s">
        <v>171</v>
      </c>
      <c r="AU395" s="20" t="s">
        <v>149</v>
      </c>
      <c r="AY395" s="20" t="s">
        <v>170</v>
      </c>
      <c r="BE395" s="107">
        <f t="shared" si="49"/>
        <v>0</v>
      </c>
      <c r="BF395" s="107">
        <f t="shared" si="50"/>
        <v>0</v>
      </c>
      <c r="BG395" s="107">
        <f t="shared" si="51"/>
        <v>0</v>
      </c>
      <c r="BH395" s="107">
        <f t="shared" si="52"/>
        <v>0</v>
      </c>
      <c r="BI395" s="107">
        <f t="shared" si="53"/>
        <v>0</v>
      </c>
      <c r="BJ395" s="20" t="s">
        <v>149</v>
      </c>
      <c r="BK395" s="170">
        <f t="shared" si="54"/>
        <v>0</v>
      </c>
      <c r="BL395" s="20" t="s">
        <v>243</v>
      </c>
      <c r="BM395" s="20" t="s">
        <v>829</v>
      </c>
    </row>
    <row r="396" spans="2:65" s="9" customFormat="1" ht="29.85" customHeight="1">
      <c r="B396" s="151"/>
      <c r="C396" s="152"/>
      <c r="D396" s="161" t="s">
        <v>127</v>
      </c>
      <c r="E396" s="161"/>
      <c r="F396" s="161"/>
      <c r="G396" s="161"/>
      <c r="H396" s="161"/>
      <c r="I396" s="161"/>
      <c r="J396" s="161"/>
      <c r="K396" s="161"/>
      <c r="L396" s="161"/>
      <c r="M396" s="161"/>
      <c r="N396" s="316">
        <f>BK396</f>
        <v>0</v>
      </c>
      <c r="O396" s="317"/>
      <c r="P396" s="317"/>
      <c r="Q396" s="317"/>
      <c r="R396" s="154"/>
      <c r="T396" s="155"/>
      <c r="U396" s="152"/>
      <c r="V396" s="152"/>
      <c r="W396" s="156">
        <f>SUM(W397:W421)</f>
        <v>0</v>
      </c>
      <c r="X396" s="152"/>
      <c r="Y396" s="156">
        <f>SUM(Y397:Y421)</f>
        <v>0.21007799999999999</v>
      </c>
      <c r="Z396" s="152"/>
      <c r="AA396" s="157">
        <f>SUM(AA397:AA421)</f>
        <v>0</v>
      </c>
      <c r="AR396" s="158" t="s">
        <v>149</v>
      </c>
      <c r="AT396" s="159" t="s">
        <v>75</v>
      </c>
      <c r="AU396" s="159" t="s">
        <v>84</v>
      </c>
      <c r="AY396" s="158" t="s">
        <v>170</v>
      </c>
      <c r="BK396" s="160">
        <f>SUM(BK397:BK421)</f>
        <v>0</v>
      </c>
    </row>
    <row r="397" spans="2:65" s="1" customFormat="1" ht="31.5" customHeight="1">
      <c r="B397" s="133"/>
      <c r="C397" s="162" t="s">
        <v>830</v>
      </c>
      <c r="D397" s="162" t="s">
        <v>171</v>
      </c>
      <c r="E397" s="163" t="s">
        <v>831</v>
      </c>
      <c r="F397" s="268" t="s">
        <v>832</v>
      </c>
      <c r="G397" s="268"/>
      <c r="H397" s="268"/>
      <c r="I397" s="268"/>
      <c r="J397" s="164" t="s">
        <v>462</v>
      </c>
      <c r="K397" s="165">
        <v>43</v>
      </c>
      <c r="L397" s="324">
        <v>0</v>
      </c>
      <c r="M397" s="324"/>
      <c r="N397" s="312">
        <f t="shared" ref="N397:N421" si="55">ROUND(L397*K397,3)</f>
        <v>0</v>
      </c>
      <c r="O397" s="312"/>
      <c r="P397" s="312"/>
      <c r="Q397" s="312"/>
      <c r="R397" s="136"/>
      <c r="T397" s="167" t="s">
        <v>5</v>
      </c>
      <c r="U397" s="45" t="s">
        <v>43</v>
      </c>
      <c r="V397" s="37"/>
      <c r="W397" s="168">
        <f t="shared" ref="W397:W421" si="56">V397*K397</f>
        <v>0</v>
      </c>
      <c r="X397" s="168">
        <v>2.7E-4</v>
      </c>
      <c r="Y397" s="168">
        <f t="shared" ref="Y397:Y421" si="57">X397*K397</f>
        <v>1.1610000000000001E-2</v>
      </c>
      <c r="Z397" s="168">
        <v>0</v>
      </c>
      <c r="AA397" s="169">
        <f t="shared" ref="AA397:AA421" si="58">Z397*K397</f>
        <v>0</v>
      </c>
      <c r="AR397" s="20" t="s">
        <v>243</v>
      </c>
      <c r="AT397" s="20" t="s">
        <v>171</v>
      </c>
      <c r="AU397" s="20" t="s">
        <v>149</v>
      </c>
      <c r="AY397" s="20" t="s">
        <v>170</v>
      </c>
      <c r="BE397" s="107">
        <f t="shared" ref="BE397:BE421" si="59">IF(U397="základná",N397,0)</f>
        <v>0</v>
      </c>
      <c r="BF397" s="107">
        <f t="shared" ref="BF397:BF421" si="60">IF(U397="znížená",N397,0)</f>
        <v>0</v>
      </c>
      <c r="BG397" s="107">
        <f t="shared" ref="BG397:BG421" si="61">IF(U397="zákl. prenesená",N397,0)</f>
        <v>0</v>
      </c>
      <c r="BH397" s="107">
        <f t="shared" ref="BH397:BH421" si="62">IF(U397="zníž. prenesená",N397,0)</f>
        <v>0</v>
      </c>
      <c r="BI397" s="107">
        <f t="shared" ref="BI397:BI421" si="63">IF(U397="nulová",N397,0)</f>
        <v>0</v>
      </c>
      <c r="BJ397" s="20" t="s">
        <v>149</v>
      </c>
      <c r="BK397" s="170">
        <f t="shared" ref="BK397:BK421" si="64">ROUND(L397*K397,3)</f>
        <v>0</v>
      </c>
      <c r="BL397" s="20" t="s">
        <v>243</v>
      </c>
      <c r="BM397" s="20" t="s">
        <v>833</v>
      </c>
    </row>
    <row r="398" spans="2:65" s="1" customFormat="1" ht="31.5" customHeight="1">
      <c r="B398" s="133"/>
      <c r="C398" s="162" t="s">
        <v>834</v>
      </c>
      <c r="D398" s="162" t="s">
        <v>171</v>
      </c>
      <c r="E398" s="163" t="s">
        <v>835</v>
      </c>
      <c r="F398" s="268" t="s">
        <v>836</v>
      </c>
      <c r="G398" s="268"/>
      <c r="H398" s="268"/>
      <c r="I398" s="268"/>
      <c r="J398" s="164" t="s">
        <v>462</v>
      </c>
      <c r="K398" s="165">
        <v>29</v>
      </c>
      <c r="L398" s="324">
        <v>0</v>
      </c>
      <c r="M398" s="324"/>
      <c r="N398" s="312">
        <f t="shared" si="55"/>
        <v>0</v>
      </c>
      <c r="O398" s="312"/>
      <c r="P398" s="312"/>
      <c r="Q398" s="312"/>
      <c r="R398" s="136"/>
      <c r="T398" s="167" t="s">
        <v>5</v>
      </c>
      <c r="U398" s="45" t="s">
        <v>43</v>
      </c>
      <c r="V398" s="37"/>
      <c r="W398" s="168">
        <f t="shared" si="56"/>
        <v>0</v>
      </c>
      <c r="X398" s="168">
        <v>2.4000000000000001E-4</v>
      </c>
      <c r="Y398" s="168">
        <f t="shared" si="57"/>
        <v>6.96E-3</v>
      </c>
      <c r="Z398" s="168">
        <v>0</v>
      </c>
      <c r="AA398" s="169">
        <f t="shared" si="58"/>
        <v>0</v>
      </c>
      <c r="AR398" s="20" t="s">
        <v>243</v>
      </c>
      <c r="AT398" s="20" t="s">
        <v>171</v>
      </c>
      <c r="AU398" s="20" t="s">
        <v>149</v>
      </c>
      <c r="AY398" s="20" t="s">
        <v>170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0" t="s">
        <v>149</v>
      </c>
      <c r="BK398" s="170">
        <f t="shared" si="64"/>
        <v>0</v>
      </c>
      <c r="BL398" s="20" t="s">
        <v>243</v>
      </c>
      <c r="BM398" s="20" t="s">
        <v>837</v>
      </c>
    </row>
    <row r="399" spans="2:65" s="1" customFormat="1" ht="31.5" customHeight="1">
      <c r="B399" s="133"/>
      <c r="C399" s="162" t="s">
        <v>838</v>
      </c>
      <c r="D399" s="162" t="s">
        <v>171</v>
      </c>
      <c r="E399" s="163" t="s">
        <v>839</v>
      </c>
      <c r="F399" s="268" t="s">
        <v>840</v>
      </c>
      <c r="G399" s="268"/>
      <c r="H399" s="268"/>
      <c r="I399" s="268"/>
      <c r="J399" s="164" t="s">
        <v>462</v>
      </c>
      <c r="K399" s="165">
        <v>44</v>
      </c>
      <c r="L399" s="324">
        <v>0</v>
      </c>
      <c r="M399" s="324"/>
      <c r="N399" s="312">
        <f t="shared" si="55"/>
        <v>0</v>
      </c>
      <c r="O399" s="312"/>
      <c r="P399" s="312"/>
      <c r="Q399" s="312"/>
      <c r="R399" s="136"/>
      <c r="T399" s="167" t="s">
        <v>5</v>
      </c>
      <c r="U399" s="45" t="s">
        <v>43</v>
      </c>
      <c r="V399" s="37"/>
      <c r="W399" s="168">
        <f t="shared" si="56"/>
        <v>0</v>
      </c>
      <c r="X399" s="168">
        <v>3.8999999999999999E-4</v>
      </c>
      <c r="Y399" s="168">
        <f t="shared" si="57"/>
        <v>1.7159999999999998E-2</v>
      </c>
      <c r="Z399" s="168">
        <v>0</v>
      </c>
      <c r="AA399" s="169">
        <f t="shared" si="58"/>
        <v>0</v>
      </c>
      <c r="AR399" s="20" t="s">
        <v>243</v>
      </c>
      <c r="AT399" s="20" t="s">
        <v>171</v>
      </c>
      <c r="AU399" s="20" t="s">
        <v>149</v>
      </c>
      <c r="AY399" s="20" t="s">
        <v>170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0" t="s">
        <v>149</v>
      </c>
      <c r="BK399" s="170">
        <f t="shared" si="64"/>
        <v>0</v>
      </c>
      <c r="BL399" s="20" t="s">
        <v>243</v>
      </c>
      <c r="BM399" s="20" t="s">
        <v>841</v>
      </c>
    </row>
    <row r="400" spans="2:65" s="1" customFormat="1" ht="31.5" customHeight="1">
      <c r="B400" s="133"/>
      <c r="C400" s="162" t="s">
        <v>842</v>
      </c>
      <c r="D400" s="162" t="s">
        <v>171</v>
      </c>
      <c r="E400" s="163" t="s">
        <v>843</v>
      </c>
      <c r="F400" s="268" t="s">
        <v>844</v>
      </c>
      <c r="G400" s="268"/>
      <c r="H400" s="268"/>
      <c r="I400" s="268"/>
      <c r="J400" s="164" t="s">
        <v>462</v>
      </c>
      <c r="K400" s="165">
        <v>39</v>
      </c>
      <c r="L400" s="324">
        <v>0</v>
      </c>
      <c r="M400" s="324"/>
      <c r="N400" s="312">
        <f t="shared" si="55"/>
        <v>0</v>
      </c>
      <c r="O400" s="312"/>
      <c r="P400" s="312"/>
      <c r="Q400" s="312"/>
      <c r="R400" s="136"/>
      <c r="T400" s="167" t="s">
        <v>5</v>
      </c>
      <c r="U400" s="45" t="s">
        <v>43</v>
      </c>
      <c r="V400" s="37"/>
      <c r="W400" s="168">
        <f t="shared" si="56"/>
        <v>0</v>
      </c>
      <c r="X400" s="168">
        <v>7.6999999999999996E-4</v>
      </c>
      <c r="Y400" s="168">
        <f t="shared" si="57"/>
        <v>3.0029999999999998E-2</v>
      </c>
      <c r="Z400" s="168">
        <v>0</v>
      </c>
      <c r="AA400" s="169">
        <f t="shared" si="58"/>
        <v>0</v>
      </c>
      <c r="AR400" s="20" t="s">
        <v>243</v>
      </c>
      <c r="AT400" s="20" t="s">
        <v>171</v>
      </c>
      <c r="AU400" s="20" t="s">
        <v>149</v>
      </c>
      <c r="AY400" s="20" t="s">
        <v>170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0" t="s">
        <v>149</v>
      </c>
      <c r="BK400" s="170">
        <f t="shared" si="64"/>
        <v>0</v>
      </c>
      <c r="BL400" s="20" t="s">
        <v>243</v>
      </c>
      <c r="BM400" s="20" t="s">
        <v>845</v>
      </c>
    </row>
    <row r="401" spans="2:65" s="1" customFormat="1" ht="31.5" customHeight="1">
      <c r="B401" s="133"/>
      <c r="C401" s="162" t="s">
        <v>846</v>
      </c>
      <c r="D401" s="162" t="s">
        <v>171</v>
      </c>
      <c r="E401" s="163" t="s">
        <v>847</v>
      </c>
      <c r="F401" s="268" t="s">
        <v>848</v>
      </c>
      <c r="G401" s="268"/>
      <c r="H401" s="268"/>
      <c r="I401" s="268"/>
      <c r="J401" s="164" t="s">
        <v>462</v>
      </c>
      <c r="K401" s="165">
        <v>22</v>
      </c>
      <c r="L401" s="324">
        <v>0</v>
      </c>
      <c r="M401" s="324"/>
      <c r="N401" s="312">
        <f t="shared" si="55"/>
        <v>0</v>
      </c>
      <c r="O401" s="312"/>
      <c r="P401" s="312"/>
      <c r="Q401" s="312"/>
      <c r="R401" s="136"/>
      <c r="T401" s="167" t="s">
        <v>5</v>
      </c>
      <c r="U401" s="45" t="s">
        <v>43</v>
      </c>
      <c r="V401" s="37"/>
      <c r="W401" s="168">
        <f t="shared" si="56"/>
        <v>0</v>
      </c>
      <c r="X401" s="168">
        <v>9.7999999999999997E-4</v>
      </c>
      <c r="Y401" s="168">
        <f t="shared" si="57"/>
        <v>2.1559999999999999E-2</v>
      </c>
      <c r="Z401" s="168">
        <v>0</v>
      </c>
      <c r="AA401" s="169">
        <f t="shared" si="58"/>
        <v>0</v>
      </c>
      <c r="AR401" s="20" t="s">
        <v>243</v>
      </c>
      <c r="AT401" s="20" t="s">
        <v>171</v>
      </c>
      <c r="AU401" s="20" t="s">
        <v>149</v>
      </c>
      <c r="AY401" s="20" t="s">
        <v>170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0" t="s">
        <v>149</v>
      </c>
      <c r="BK401" s="170">
        <f t="shared" si="64"/>
        <v>0</v>
      </c>
      <c r="BL401" s="20" t="s">
        <v>243</v>
      </c>
      <c r="BM401" s="20" t="s">
        <v>849</v>
      </c>
    </row>
    <row r="402" spans="2:65" s="1" customFormat="1" ht="31.5" customHeight="1">
      <c r="B402" s="133"/>
      <c r="C402" s="162" t="s">
        <v>850</v>
      </c>
      <c r="D402" s="162" t="s">
        <v>171</v>
      </c>
      <c r="E402" s="163" t="s">
        <v>851</v>
      </c>
      <c r="F402" s="268" t="s">
        <v>852</v>
      </c>
      <c r="G402" s="268"/>
      <c r="H402" s="268"/>
      <c r="I402" s="268"/>
      <c r="J402" s="164" t="s">
        <v>853</v>
      </c>
      <c r="K402" s="165">
        <v>11</v>
      </c>
      <c r="L402" s="324">
        <v>0</v>
      </c>
      <c r="M402" s="324"/>
      <c r="N402" s="312">
        <f t="shared" si="55"/>
        <v>0</v>
      </c>
      <c r="O402" s="312"/>
      <c r="P402" s="312"/>
      <c r="Q402" s="312"/>
      <c r="R402" s="136"/>
      <c r="T402" s="167" t="s">
        <v>5</v>
      </c>
      <c r="U402" s="45" t="s">
        <v>43</v>
      </c>
      <c r="V402" s="37"/>
      <c r="W402" s="168">
        <f t="shared" si="56"/>
        <v>0</v>
      </c>
      <c r="X402" s="168">
        <v>2.5999999999999998E-4</v>
      </c>
      <c r="Y402" s="168">
        <f t="shared" si="57"/>
        <v>2.8599999999999997E-3</v>
      </c>
      <c r="Z402" s="168">
        <v>0</v>
      </c>
      <c r="AA402" s="169">
        <f t="shared" si="58"/>
        <v>0</v>
      </c>
      <c r="AR402" s="20" t="s">
        <v>243</v>
      </c>
      <c r="AT402" s="20" t="s">
        <v>171</v>
      </c>
      <c r="AU402" s="20" t="s">
        <v>149</v>
      </c>
      <c r="AY402" s="20" t="s">
        <v>170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0" t="s">
        <v>149</v>
      </c>
      <c r="BK402" s="170">
        <f t="shared" si="64"/>
        <v>0</v>
      </c>
      <c r="BL402" s="20" t="s">
        <v>243</v>
      </c>
      <c r="BM402" s="20" t="s">
        <v>854</v>
      </c>
    </row>
    <row r="403" spans="2:65" s="1" customFormat="1" ht="22.5" customHeight="1">
      <c r="B403" s="133"/>
      <c r="C403" s="195" t="s">
        <v>855</v>
      </c>
      <c r="D403" s="195" t="s">
        <v>415</v>
      </c>
      <c r="E403" s="196" t="s">
        <v>856</v>
      </c>
      <c r="F403" s="267" t="s">
        <v>857</v>
      </c>
      <c r="G403" s="267"/>
      <c r="H403" s="267"/>
      <c r="I403" s="267"/>
      <c r="J403" s="197" t="s">
        <v>267</v>
      </c>
      <c r="K403" s="198">
        <v>11</v>
      </c>
      <c r="L403" s="325">
        <v>0</v>
      </c>
      <c r="M403" s="325"/>
      <c r="N403" s="320">
        <f t="shared" si="55"/>
        <v>0</v>
      </c>
      <c r="O403" s="312"/>
      <c r="P403" s="312"/>
      <c r="Q403" s="312"/>
      <c r="R403" s="136"/>
      <c r="T403" s="167" t="s">
        <v>5</v>
      </c>
      <c r="U403" s="45" t="s">
        <v>43</v>
      </c>
      <c r="V403" s="37"/>
      <c r="W403" s="168">
        <f t="shared" si="56"/>
        <v>0</v>
      </c>
      <c r="X403" s="168">
        <v>1.9000000000000001E-4</v>
      </c>
      <c r="Y403" s="168">
        <f t="shared" si="57"/>
        <v>2.0900000000000003E-3</v>
      </c>
      <c r="Z403" s="168">
        <v>0</v>
      </c>
      <c r="AA403" s="169">
        <f t="shared" si="58"/>
        <v>0</v>
      </c>
      <c r="AR403" s="20" t="s">
        <v>320</v>
      </c>
      <c r="AT403" s="20" t="s">
        <v>415</v>
      </c>
      <c r="AU403" s="20" t="s">
        <v>149</v>
      </c>
      <c r="AY403" s="20" t="s">
        <v>170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0" t="s">
        <v>149</v>
      </c>
      <c r="BK403" s="170">
        <f t="shared" si="64"/>
        <v>0</v>
      </c>
      <c r="BL403" s="20" t="s">
        <v>243</v>
      </c>
      <c r="BM403" s="20" t="s">
        <v>858</v>
      </c>
    </row>
    <row r="404" spans="2:65" s="1" customFormat="1" ht="31.5" customHeight="1">
      <c r="B404" s="133"/>
      <c r="C404" s="162" t="s">
        <v>859</v>
      </c>
      <c r="D404" s="162" t="s">
        <v>171</v>
      </c>
      <c r="E404" s="163" t="s">
        <v>860</v>
      </c>
      <c r="F404" s="268" t="s">
        <v>861</v>
      </c>
      <c r="G404" s="268"/>
      <c r="H404" s="268"/>
      <c r="I404" s="268"/>
      <c r="J404" s="164" t="s">
        <v>267</v>
      </c>
      <c r="K404" s="165">
        <v>2</v>
      </c>
      <c r="L404" s="324">
        <v>0</v>
      </c>
      <c r="M404" s="324"/>
      <c r="N404" s="312">
        <f t="shared" si="55"/>
        <v>0</v>
      </c>
      <c r="O404" s="312"/>
      <c r="P404" s="312"/>
      <c r="Q404" s="312"/>
      <c r="R404" s="136"/>
      <c r="T404" s="167" t="s">
        <v>5</v>
      </c>
      <c r="U404" s="45" t="s">
        <v>43</v>
      </c>
      <c r="V404" s="37"/>
      <c r="W404" s="168">
        <f t="shared" si="56"/>
        <v>0</v>
      </c>
      <c r="X404" s="168">
        <v>2.0000000000000002E-5</v>
      </c>
      <c r="Y404" s="168">
        <f t="shared" si="57"/>
        <v>4.0000000000000003E-5</v>
      </c>
      <c r="Z404" s="168">
        <v>0</v>
      </c>
      <c r="AA404" s="169">
        <f t="shared" si="58"/>
        <v>0</v>
      </c>
      <c r="AR404" s="20" t="s">
        <v>243</v>
      </c>
      <c r="AT404" s="20" t="s">
        <v>171</v>
      </c>
      <c r="AU404" s="20" t="s">
        <v>149</v>
      </c>
      <c r="AY404" s="20" t="s">
        <v>170</v>
      </c>
      <c r="BE404" s="107">
        <f t="shared" si="59"/>
        <v>0</v>
      </c>
      <c r="BF404" s="107">
        <f t="shared" si="60"/>
        <v>0</v>
      </c>
      <c r="BG404" s="107">
        <f t="shared" si="61"/>
        <v>0</v>
      </c>
      <c r="BH404" s="107">
        <f t="shared" si="62"/>
        <v>0</v>
      </c>
      <c r="BI404" s="107">
        <f t="shared" si="63"/>
        <v>0</v>
      </c>
      <c r="BJ404" s="20" t="s">
        <v>149</v>
      </c>
      <c r="BK404" s="170">
        <f t="shared" si="64"/>
        <v>0</v>
      </c>
      <c r="BL404" s="20" t="s">
        <v>243</v>
      </c>
      <c r="BM404" s="20" t="s">
        <v>862</v>
      </c>
    </row>
    <row r="405" spans="2:65" s="1" customFormat="1" ht="22.5" customHeight="1">
      <c r="B405" s="133"/>
      <c r="C405" s="195" t="s">
        <v>863</v>
      </c>
      <c r="D405" s="195" t="s">
        <v>415</v>
      </c>
      <c r="E405" s="196" t="s">
        <v>864</v>
      </c>
      <c r="F405" s="267" t="s">
        <v>865</v>
      </c>
      <c r="G405" s="267"/>
      <c r="H405" s="267"/>
      <c r="I405" s="267"/>
      <c r="J405" s="197" t="s">
        <v>267</v>
      </c>
      <c r="K405" s="198">
        <v>2</v>
      </c>
      <c r="L405" s="325">
        <v>0</v>
      </c>
      <c r="M405" s="325"/>
      <c r="N405" s="320">
        <f t="shared" si="55"/>
        <v>0</v>
      </c>
      <c r="O405" s="312"/>
      <c r="P405" s="312"/>
      <c r="Q405" s="312"/>
      <c r="R405" s="136"/>
      <c r="T405" s="167" t="s">
        <v>5</v>
      </c>
      <c r="U405" s="45" t="s">
        <v>43</v>
      </c>
      <c r="V405" s="37"/>
      <c r="W405" s="168">
        <f t="shared" si="56"/>
        <v>0</v>
      </c>
      <c r="X405" s="168">
        <v>3.1999999999999999E-5</v>
      </c>
      <c r="Y405" s="168">
        <f t="shared" si="57"/>
        <v>6.3999999999999997E-5</v>
      </c>
      <c r="Z405" s="168">
        <v>0</v>
      </c>
      <c r="AA405" s="169">
        <f t="shared" si="58"/>
        <v>0</v>
      </c>
      <c r="AR405" s="20" t="s">
        <v>320</v>
      </c>
      <c r="AT405" s="20" t="s">
        <v>415</v>
      </c>
      <c r="AU405" s="20" t="s">
        <v>149</v>
      </c>
      <c r="AY405" s="20" t="s">
        <v>170</v>
      </c>
      <c r="BE405" s="107">
        <f t="shared" si="59"/>
        <v>0</v>
      </c>
      <c r="BF405" s="107">
        <f t="shared" si="60"/>
        <v>0</v>
      </c>
      <c r="BG405" s="107">
        <f t="shared" si="61"/>
        <v>0</v>
      </c>
      <c r="BH405" s="107">
        <f t="shared" si="62"/>
        <v>0</v>
      </c>
      <c r="BI405" s="107">
        <f t="shared" si="63"/>
        <v>0</v>
      </c>
      <c r="BJ405" s="20" t="s">
        <v>149</v>
      </c>
      <c r="BK405" s="170">
        <f t="shared" si="64"/>
        <v>0</v>
      </c>
      <c r="BL405" s="20" t="s">
        <v>243</v>
      </c>
      <c r="BM405" s="20" t="s">
        <v>866</v>
      </c>
    </row>
    <row r="406" spans="2:65" s="1" customFormat="1" ht="31.5" customHeight="1">
      <c r="B406" s="133"/>
      <c r="C406" s="162" t="s">
        <v>867</v>
      </c>
      <c r="D406" s="162" t="s">
        <v>171</v>
      </c>
      <c r="E406" s="163" t="s">
        <v>868</v>
      </c>
      <c r="F406" s="268" t="s">
        <v>869</v>
      </c>
      <c r="G406" s="268"/>
      <c r="H406" s="268"/>
      <c r="I406" s="268"/>
      <c r="J406" s="164" t="s">
        <v>267</v>
      </c>
      <c r="K406" s="165">
        <v>4</v>
      </c>
      <c r="L406" s="324">
        <v>0</v>
      </c>
      <c r="M406" s="324"/>
      <c r="N406" s="312">
        <f t="shared" si="55"/>
        <v>0</v>
      </c>
      <c r="O406" s="312"/>
      <c r="P406" s="312"/>
      <c r="Q406" s="312"/>
      <c r="R406" s="136"/>
      <c r="T406" s="167" t="s">
        <v>5</v>
      </c>
      <c r="U406" s="45" t="s">
        <v>43</v>
      </c>
      <c r="V406" s="37"/>
      <c r="W406" s="168">
        <f t="shared" si="56"/>
        <v>0</v>
      </c>
      <c r="X406" s="168">
        <v>4.0000000000000003E-5</v>
      </c>
      <c r="Y406" s="168">
        <f t="shared" si="57"/>
        <v>1.6000000000000001E-4</v>
      </c>
      <c r="Z406" s="168">
        <v>0</v>
      </c>
      <c r="AA406" s="169">
        <f t="shared" si="58"/>
        <v>0</v>
      </c>
      <c r="AR406" s="20" t="s">
        <v>243</v>
      </c>
      <c r="AT406" s="20" t="s">
        <v>171</v>
      </c>
      <c r="AU406" s="20" t="s">
        <v>149</v>
      </c>
      <c r="AY406" s="20" t="s">
        <v>170</v>
      </c>
      <c r="BE406" s="107">
        <f t="shared" si="59"/>
        <v>0</v>
      </c>
      <c r="BF406" s="107">
        <f t="shared" si="60"/>
        <v>0</v>
      </c>
      <c r="BG406" s="107">
        <f t="shared" si="61"/>
        <v>0</v>
      </c>
      <c r="BH406" s="107">
        <f t="shared" si="62"/>
        <v>0</v>
      </c>
      <c r="BI406" s="107">
        <f t="shared" si="63"/>
        <v>0</v>
      </c>
      <c r="BJ406" s="20" t="s">
        <v>149</v>
      </c>
      <c r="BK406" s="170">
        <f t="shared" si="64"/>
        <v>0</v>
      </c>
      <c r="BL406" s="20" t="s">
        <v>243</v>
      </c>
      <c r="BM406" s="20" t="s">
        <v>870</v>
      </c>
    </row>
    <row r="407" spans="2:65" s="1" customFormat="1" ht="22.5" customHeight="1">
      <c r="B407" s="133"/>
      <c r="C407" s="195" t="s">
        <v>871</v>
      </c>
      <c r="D407" s="195" t="s">
        <v>415</v>
      </c>
      <c r="E407" s="196" t="s">
        <v>872</v>
      </c>
      <c r="F407" s="267" t="s">
        <v>873</v>
      </c>
      <c r="G407" s="267"/>
      <c r="H407" s="267"/>
      <c r="I407" s="267"/>
      <c r="J407" s="197" t="s">
        <v>267</v>
      </c>
      <c r="K407" s="198">
        <v>4</v>
      </c>
      <c r="L407" s="325">
        <v>0</v>
      </c>
      <c r="M407" s="325"/>
      <c r="N407" s="320">
        <f t="shared" si="55"/>
        <v>0</v>
      </c>
      <c r="O407" s="312"/>
      <c r="P407" s="312"/>
      <c r="Q407" s="312"/>
      <c r="R407" s="136"/>
      <c r="T407" s="167" t="s">
        <v>5</v>
      </c>
      <c r="U407" s="45" t="s">
        <v>43</v>
      </c>
      <c r="V407" s="37"/>
      <c r="W407" s="168">
        <f t="shared" si="56"/>
        <v>0</v>
      </c>
      <c r="X407" s="168">
        <v>4.1999999999999998E-5</v>
      </c>
      <c r="Y407" s="168">
        <f t="shared" si="57"/>
        <v>1.6799999999999999E-4</v>
      </c>
      <c r="Z407" s="168">
        <v>0</v>
      </c>
      <c r="AA407" s="169">
        <f t="shared" si="58"/>
        <v>0</v>
      </c>
      <c r="AR407" s="20" t="s">
        <v>320</v>
      </c>
      <c r="AT407" s="20" t="s">
        <v>415</v>
      </c>
      <c r="AU407" s="20" t="s">
        <v>149</v>
      </c>
      <c r="AY407" s="20" t="s">
        <v>170</v>
      </c>
      <c r="BE407" s="107">
        <f t="shared" si="59"/>
        <v>0</v>
      </c>
      <c r="BF407" s="107">
        <f t="shared" si="60"/>
        <v>0</v>
      </c>
      <c r="BG407" s="107">
        <f t="shared" si="61"/>
        <v>0</v>
      </c>
      <c r="BH407" s="107">
        <f t="shared" si="62"/>
        <v>0</v>
      </c>
      <c r="BI407" s="107">
        <f t="shared" si="63"/>
        <v>0</v>
      </c>
      <c r="BJ407" s="20" t="s">
        <v>149</v>
      </c>
      <c r="BK407" s="170">
        <f t="shared" si="64"/>
        <v>0</v>
      </c>
      <c r="BL407" s="20" t="s">
        <v>243</v>
      </c>
      <c r="BM407" s="20" t="s">
        <v>874</v>
      </c>
    </row>
    <row r="408" spans="2:65" s="1" customFormat="1" ht="31.5" customHeight="1">
      <c r="B408" s="133"/>
      <c r="C408" s="162" t="s">
        <v>875</v>
      </c>
      <c r="D408" s="162" t="s">
        <v>171</v>
      </c>
      <c r="E408" s="163" t="s">
        <v>876</v>
      </c>
      <c r="F408" s="268" t="s">
        <v>877</v>
      </c>
      <c r="G408" s="268"/>
      <c r="H408" s="268"/>
      <c r="I408" s="268"/>
      <c r="J408" s="164" t="s">
        <v>267</v>
      </c>
      <c r="K408" s="165">
        <v>3</v>
      </c>
      <c r="L408" s="324">
        <v>0</v>
      </c>
      <c r="M408" s="324"/>
      <c r="N408" s="312">
        <f t="shared" si="55"/>
        <v>0</v>
      </c>
      <c r="O408" s="312"/>
      <c r="P408" s="312"/>
      <c r="Q408" s="312"/>
      <c r="R408" s="136"/>
      <c r="T408" s="167" t="s">
        <v>5</v>
      </c>
      <c r="U408" s="45" t="s">
        <v>43</v>
      </c>
      <c r="V408" s="37"/>
      <c r="W408" s="168">
        <f t="shared" si="56"/>
        <v>0</v>
      </c>
      <c r="X408" s="168">
        <v>5.0000000000000002E-5</v>
      </c>
      <c r="Y408" s="168">
        <f t="shared" si="57"/>
        <v>1.5000000000000001E-4</v>
      </c>
      <c r="Z408" s="168">
        <v>0</v>
      </c>
      <c r="AA408" s="169">
        <f t="shared" si="58"/>
        <v>0</v>
      </c>
      <c r="AR408" s="20" t="s">
        <v>243</v>
      </c>
      <c r="AT408" s="20" t="s">
        <v>171</v>
      </c>
      <c r="AU408" s="20" t="s">
        <v>149</v>
      </c>
      <c r="AY408" s="20" t="s">
        <v>170</v>
      </c>
      <c r="BE408" s="107">
        <f t="shared" si="59"/>
        <v>0</v>
      </c>
      <c r="BF408" s="107">
        <f t="shared" si="60"/>
        <v>0</v>
      </c>
      <c r="BG408" s="107">
        <f t="shared" si="61"/>
        <v>0</v>
      </c>
      <c r="BH408" s="107">
        <f t="shared" si="62"/>
        <v>0</v>
      </c>
      <c r="BI408" s="107">
        <f t="shared" si="63"/>
        <v>0</v>
      </c>
      <c r="BJ408" s="20" t="s">
        <v>149</v>
      </c>
      <c r="BK408" s="170">
        <f t="shared" si="64"/>
        <v>0</v>
      </c>
      <c r="BL408" s="20" t="s">
        <v>243</v>
      </c>
      <c r="BM408" s="20" t="s">
        <v>878</v>
      </c>
    </row>
    <row r="409" spans="2:65" s="1" customFormat="1" ht="22.5" customHeight="1">
      <c r="B409" s="133"/>
      <c r="C409" s="195" t="s">
        <v>879</v>
      </c>
      <c r="D409" s="195" t="s">
        <v>415</v>
      </c>
      <c r="E409" s="196" t="s">
        <v>880</v>
      </c>
      <c r="F409" s="267" t="s">
        <v>881</v>
      </c>
      <c r="G409" s="267"/>
      <c r="H409" s="267"/>
      <c r="I409" s="267"/>
      <c r="J409" s="197" t="s">
        <v>267</v>
      </c>
      <c r="K409" s="198">
        <v>3</v>
      </c>
      <c r="L409" s="325">
        <v>0</v>
      </c>
      <c r="M409" s="325"/>
      <c r="N409" s="320">
        <f t="shared" si="55"/>
        <v>0</v>
      </c>
      <c r="O409" s="312"/>
      <c r="P409" s="312"/>
      <c r="Q409" s="312"/>
      <c r="R409" s="136"/>
      <c r="T409" s="167" t="s">
        <v>5</v>
      </c>
      <c r="U409" s="45" t="s">
        <v>43</v>
      </c>
      <c r="V409" s="37"/>
      <c r="W409" s="168">
        <f t="shared" si="56"/>
        <v>0</v>
      </c>
      <c r="X409" s="168">
        <v>8.0000000000000007E-5</v>
      </c>
      <c r="Y409" s="168">
        <f t="shared" si="57"/>
        <v>2.4000000000000003E-4</v>
      </c>
      <c r="Z409" s="168">
        <v>0</v>
      </c>
      <c r="AA409" s="169">
        <f t="shared" si="58"/>
        <v>0</v>
      </c>
      <c r="AR409" s="20" t="s">
        <v>320</v>
      </c>
      <c r="AT409" s="20" t="s">
        <v>415</v>
      </c>
      <c r="AU409" s="20" t="s">
        <v>149</v>
      </c>
      <c r="AY409" s="20" t="s">
        <v>170</v>
      </c>
      <c r="BE409" s="107">
        <f t="shared" si="59"/>
        <v>0</v>
      </c>
      <c r="BF409" s="107">
        <f t="shared" si="60"/>
        <v>0</v>
      </c>
      <c r="BG409" s="107">
        <f t="shared" si="61"/>
        <v>0</v>
      </c>
      <c r="BH409" s="107">
        <f t="shared" si="62"/>
        <v>0</v>
      </c>
      <c r="BI409" s="107">
        <f t="shared" si="63"/>
        <v>0</v>
      </c>
      <c r="BJ409" s="20" t="s">
        <v>149</v>
      </c>
      <c r="BK409" s="170">
        <f t="shared" si="64"/>
        <v>0</v>
      </c>
      <c r="BL409" s="20" t="s">
        <v>243</v>
      </c>
      <c r="BM409" s="20" t="s">
        <v>882</v>
      </c>
    </row>
    <row r="410" spans="2:65" s="1" customFormat="1" ht="31.5" customHeight="1">
      <c r="B410" s="133"/>
      <c r="C410" s="162" t="s">
        <v>883</v>
      </c>
      <c r="D410" s="162" t="s">
        <v>171</v>
      </c>
      <c r="E410" s="163" t="s">
        <v>884</v>
      </c>
      <c r="F410" s="268" t="s">
        <v>885</v>
      </c>
      <c r="G410" s="268"/>
      <c r="H410" s="268"/>
      <c r="I410" s="268"/>
      <c r="J410" s="164" t="s">
        <v>267</v>
      </c>
      <c r="K410" s="165">
        <v>2</v>
      </c>
      <c r="L410" s="324">
        <v>0</v>
      </c>
      <c r="M410" s="324"/>
      <c r="N410" s="312">
        <f t="shared" si="55"/>
        <v>0</v>
      </c>
      <c r="O410" s="312"/>
      <c r="P410" s="312"/>
      <c r="Q410" s="312"/>
      <c r="R410" s="136"/>
      <c r="T410" s="167" t="s">
        <v>5</v>
      </c>
      <c r="U410" s="45" t="s">
        <v>43</v>
      </c>
      <c r="V410" s="37"/>
      <c r="W410" s="168">
        <f t="shared" si="56"/>
        <v>0</v>
      </c>
      <c r="X410" s="168">
        <v>2.0000000000000002E-5</v>
      </c>
      <c r="Y410" s="168">
        <f t="shared" si="57"/>
        <v>4.0000000000000003E-5</v>
      </c>
      <c r="Z410" s="168">
        <v>0</v>
      </c>
      <c r="AA410" s="169">
        <f t="shared" si="58"/>
        <v>0</v>
      </c>
      <c r="AR410" s="20" t="s">
        <v>243</v>
      </c>
      <c r="AT410" s="20" t="s">
        <v>171</v>
      </c>
      <c r="AU410" s="20" t="s">
        <v>149</v>
      </c>
      <c r="AY410" s="20" t="s">
        <v>170</v>
      </c>
      <c r="BE410" s="107">
        <f t="shared" si="59"/>
        <v>0</v>
      </c>
      <c r="BF410" s="107">
        <f t="shared" si="60"/>
        <v>0</v>
      </c>
      <c r="BG410" s="107">
        <f t="shared" si="61"/>
        <v>0</v>
      </c>
      <c r="BH410" s="107">
        <f t="shared" si="62"/>
        <v>0</v>
      </c>
      <c r="BI410" s="107">
        <f t="shared" si="63"/>
        <v>0</v>
      </c>
      <c r="BJ410" s="20" t="s">
        <v>149</v>
      </c>
      <c r="BK410" s="170">
        <f t="shared" si="64"/>
        <v>0</v>
      </c>
      <c r="BL410" s="20" t="s">
        <v>243</v>
      </c>
      <c r="BM410" s="20" t="s">
        <v>886</v>
      </c>
    </row>
    <row r="411" spans="2:65" s="1" customFormat="1" ht="22.5" customHeight="1">
      <c r="B411" s="133"/>
      <c r="C411" s="195" t="s">
        <v>887</v>
      </c>
      <c r="D411" s="195" t="s">
        <v>415</v>
      </c>
      <c r="E411" s="196" t="s">
        <v>888</v>
      </c>
      <c r="F411" s="267" t="s">
        <v>889</v>
      </c>
      <c r="G411" s="267"/>
      <c r="H411" s="267"/>
      <c r="I411" s="267"/>
      <c r="J411" s="197" t="s">
        <v>267</v>
      </c>
      <c r="K411" s="198">
        <v>2</v>
      </c>
      <c r="L411" s="325">
        <v>0</v>
      </c>
      <c r="M411" s="325"/>
      <c r="N411" s="320">
        <f t="shared" si="55"/>
        <v>0</v>
      </c>
      <c r="O411" s="312"/>
      <c r="P411" s="312"/>
      <c r="Q411" s="312"/>
      <c r="R411" s="136"/>
      <c r="T411" s="167" t="s">
        <v>5</v>
      </c>
      <c r="U411" s="45" t="s">
        <v>43</v>
      </c>
      <c r="V411" s="37"/>
      <c r="W411" s="168">
        <f t="shared" si="56"/>
        <v>0</v>
      </c>
      <c r="X411" s="168">
        <v>4.4000000000000002E-4</v>
      </c>
      <c r="Y411" s="168">
        <f t="shared" si="57"/>
        <v>8.8000000000000003E-4</v>
      </c>
      <c r="Z411" s="168">
        <v>0</v>
      </c>
      <c r="AA411" s="169">
        <f t="shared" si="58"/>
        <v>0</v>
      </c>
      <c r="AR411" s="20" t="s">
        <v>320</v>
      </c>
      <c r="AT411" s="20" t="s">
        <v>415</v>
      </c>
      <c r="AU411" s="20" t="s">
        <v>149</v>
      </c>
      <c r="AY411" s="20" t="s">
        <v>170</v>
      </c>
      <c r="BE411" s="107">
        <f t="shared" si="59"/>
        <v>0</v>
      </c>
      <c r="BF411" s="107">
        <f t="shared" si="60"/>
        <v>0</v>
      </c>
      <c r="BG411" s="107">
        <f t="shared" si="61"/>
        <v>0</v>
      </c>
      <c r="BH411" s="107">
        <f t="shared" si="62"/>
        <v>0</v>
      </c>
      <c r="BI411" s="107">
        <f t="shared" si="63"/>
        <v>0</v>
      </c>
      <c r="BJ411" s="20" t="s">
        <v>149</v>
      </c>
      <c r="BK411" s="170">
        <f t="shared" si="64"/>
        <v>0</v>
      </c>
      <c r="BL411" s="20" t="s">
        <v>243</v>
      </c>
      <c r="BM411" s="20" t="s">
        <v>890</v>
      </c>
    </row>
    <row r="412" spans="2:65" s="1" customFormat="1" ht="31.5" customHeight="1">
      <c r="B412" s="133"/>
      <c r="C412" s="162" t="s">
        <v>891</v>
      </c>
      <c r="D412" s="162" t="s">
        <v>171</v>
      </c>
      <c r="E412" s="163" t="s">
        <v>892</v>
      </c>
      <c r="F412" s="268" t="s">
        <v>893</v>
      </c>
      <c r="G412" s="268"/>
      <c r="H412" s="268"/>
      <c r="I412" s="268"/>
      <c r="J412" s="164" t="s">
        <v>267</v>
      </c>
      <c r="K412" s="165">
        <v>18</v>
      </c>
      <c r="L412" s="324">
        <v>0</v>
      </c>
      <c r="M412" s="324"/>
      <c r="N412" s="312">
        <f t="shared" si="55"/>
        <v>0</v>
      </c>
      <c r="O412" s="312"/>
      <c r="P412" s="312"/>
      <c r="Q412" s="312"/>
      <c r="R412" s="136"/>
      <c r="T412" s="167" t="s">
        <v>5</v>
      </c>
      <c r="U412" s="45" t="s">
        <v>43</v>
      </c>
      <c r="V412" s="37"/>
      <c r="W412" s="168">
        <f t="shared" si="56"/>
        <v>0</v>
      </c>
      <c r="X412" s="168">
        <v>2.0000000000000002E-5</v>
      </c>
      <c r="Y412" s="168">
        <f t="shared" si="57"/>
        <v>3.6000000000000002E-4</v>
      </c>
      <c r="Z412" s="168">
        <v>0</v>
      </c>
      <c r="AA412" s="169">
        <f t="shared" si="58"/>
        <v>0</v>
      </c>
      <c r="AR412" s="20" t="s">
        <v>243</v>
      </c>
      <c r="AT412" s="20" t="s">
        <v>171</v>
      </c>
      <c r="AU412" s="20" t="s">
        <v>149</v>
      </c>
      <c r="AY412" s="20" t="s">
        <v>170</v>
      </c>
      <c r="BE412" s="107">
        <f t="shared" si="59"/>
        <v>0</v>
      </c>
      <c r="BF412" s="107">
        <f t="shared" si="60"/>
        <v>0</v>
      </c>
      <c r="BG412" s="107">
        <f t="shared" si="61"/>
        <v>0</v>
      </c>
      <c r="BH412" s="107">
        <f t="shared" si="62"/>
        <v>0</v>
      </c>
      <c r="BI412" s="107">
        <f t="shared" si="63"/>
        <v>0</v>
      </c>
      <c r="BJ412" s="20" t="s">
        <v>149</v>
      </c>
      <c r="BK412" s="170">
        <f t="shared" si="64"/>
        <v>0</v>
      </c>
      <c r="BL412" s="20" t="s">
        <v>243</v>
      </c>
      <c r="BM412" s="20" t="s">
        <v>894</v>
      </c>
    </row>
    <row r="413" spans="2:65" s="1" customFormat="1" ht="22.5" customHeight="1">
      <c r="B413" s="133"/>
      <c r="C413" s="195" t="s">
        <v>895</v>
      </c>
      <c r="D413" s="195" t="s">
        <v>415</v>
      </c>
      <c r="E413" s="196" t="s">
        <v>896</v>
      </c>
      <c r="F413" s="267" t="s">
        <v>897</v>
      </c>
      <c r="G413" s="267"/>
      <c r="H413" s="267"/>
      <c r="I413" s="267"/>
      <c r="J413" s="197" t="s">
        <v>267</v>
      </c>
      <c r="K413" s="198">
        <v>18</v>
      </c>
      <c r="L413" s="325">
        <v>0</v>
      </c>
      <c r="M413" s="325"/>
      <c r="N413" s="320">
        <f t="shared" si="55"/>
        <v>0</v>
      </c>
      <c r="O413" s="312"/>
      <c r="P413" s="312"/>
      <c r="Q413" s="312"/>
      <c r="R413" s="136"/>
      <c r="T413" s="167" t="s">
        <v>5</v>
      </c>
      <c r="U413" s="45" t="s">
        <v>43</v>
      </c>
      <c r="V413" s="37"/>
      <c r="W413" s="168">
        <f t="shared" si="56"/>
        <v>0</v>
      </c>
      <c r="X413" s="168">
        <v>2.5000000000000001E-4</v>
      </c>
      <c r="Y413" s="168">
        <f t="shared" si="57"/>
        <v>4.5000000000000005E-3</v>
      </c>
      <c r="Z413" s="168">
        <v>0</v>
      </c>
      <c r="AA413" s="169">
        <f t="shared" si="58"/>
        <v>0</v>
      </c>
      <c r="AR413" s="20" t="s">
        <v>320</v>
      </c>
      <c r="AT413" s="20" t="s">
        <v>415</v>
      </c>
      <c r="AU413" s="20" t="s">
        <v>149</v>
      </c>
      <c r="AY413" s="20" t="s">
        <v>170</v>
      </c>
      <c r="BE413" s="107">
        <f t="shared" si="59"/>
        <v>0</v>
      </c>
      <c r="BF413" s="107">
        <f t="shared" si="60"/>
        <v>0</v>
      </c>
      <c r="BG413" s="107">
        <f t="shared" si="61"/>
        <v>0</v>
      </c>
      <c r="BH413" s="107">
        <f t="shared" si="62"/>
        <v>0</v>
      </c>
      <c r="BI413" s="107">
        <f t="shared" si="63"/>
        <v>0</v>
      </c>
      <c r="BJ413" s="20" t="s">
        <v>149</v>
      </c>
      <c r="BK413" s="170">
        <f t="shared" si="64"/>
        <v>0</v>
      </c>
      <c r="BL413" s="20" t="s">
        <v>243</v>
      </c>
      <c r="BM413" s="20" t="s">
        <v>898</v>
      </c>
    </row>
    <row r="414" spans="2:65" s="1" customFormat="1" ht="22.5" customHeight="1">
      <c r="B414" s="133"/>
      <c r="C414" s="162" t="s">
        <v>899</v>
      </c>
      <c r="D414" s="162" t="s">
        <v>171</v>
      </c>
      <c r="E414" s="163" t="s">
        <v>900</v>
      </c>
      <c r="F414" s="268" t="s">
        <v>901</v>
      </c>
      <c r="G414" s="268"/>
      <c r="H414" s="268"/>
      <c r="I414" s="268"/>
      <c r="J414" s="164" t="s">
        <v>267</v>
      </c>
      <c r="K414" s="165">
        <v>1</v>
      </c>
      <c r="L414" s="324">
        <v>0</v>
      </c>
      <c r="M414" s="324"/>
      <c r="N414" s="312">
        <f t="shared" si="55"/>
        <v>0</v>
      </c>
      <c r="O414" s="312"/>
      <c r="P414" s="312"/>
      <c r="Q414" s="312"/>
      <c r="R414" s="136"/>
      <c r="T414" s="167" t="s">
        <v>5</v>
      </c>
      <c r="U414" s="45" t="s">
        <v>43</v>
      </c>
      <c r="V414" s="37"/>
      <c r="W414" s="168">
        <f t="shared" si="56"/>
        <v>0</v>
      </c>
      <c r="X414" s="168">
        <v>2.0000000000000002E-5</v>
      </c>
      <c r="Y414" s="168">
        <f t="shared" si="57"/>
        <v>2.0000000000000002E-5</v>
      </c>
      <c r="Z414" s="168">
        <v>0</v>
      </c>
      <c r="AA414" s="169">
        <f t="shared" si="58"/>
        <v>0</v>
      </c>
      <c r="AR414" s="20" t="s">
        <v>243</v>
      </c>
      <c r="AT414" s="20" t="s">
        <v>171</v>
      </c>
      <c r="AU414" s="20" t="s">
        <v>149</v>
      </c>
      <c r="AY414" s="20" t="s">
        <v>170</v>
      </c>
      <c r="BE414" s="107">
        <f t="shared" si="59"/>
        <v>0</v>
      </c>
      <c r="BF414" s="107">
        <f t="shared" si="60"/>
        <v>0</v>
      </c>
      <c r="BG414" s="107">
        <f t="shared" si="61"/>
        <v>0</v>
      </c>
      <c r="BH414" s="107">
        <f t="shared" si="62"/>
        <v>0</v>
      </c>
      <c r="BI414" s="107">
        <f t="shared" si="63"/>
        <v>0</v>
      </c>
      <c r="BJ414" s="20" t="s">
        <v>149</v>
      </c>
      <c r="BK414" s="170">
        <f t="shared" si="64"/>
        <v>0</v>
      </c>
      <c r="BL414" s="20" t="s">
        <v>243</v>
      </c>
      <c r="BM414" s="20" t="s">
        <v>902</v>
      </c>
    </row>
    <row r="415" spans="2:65" s="1" customFormat="1" ht="22.5" customHeight="1">
      <c r="B415" s="133"/>
      <c r="C415" s="162" t="s">
        <v>903</v>
      </c>
      <c r="D415" s="162" t="s">
        <v>171</v>
      </c>
      <c r="E415" s="163" t="s">
        <v>904</v>
      </c>
      <c r="F415" s="268" t="s">
        <v>905</v>
      </c>
      <c r="G415" s="268"/>
      <c r="H415" s="268"/>
      <c r="I415" s="268"/>
      <c r="J415" s="164" t="s">
        <v>267</v>
      </c>
      <c r="K415" s="165">
        <v>1</v>
      </c>
      <c r="L415" s="324">
        <v>0</v>
      </c>
      <c r="M415" s="324"/>
      <c r="N415" s="312">
        <f t="shared" si="55"/>
        <v>0</v>
      </c>
      <c r="O415" s="312"/>
      <c r="P415" s="312"/>
      <c r="Q415" s="312"/>
      <c r="R415" s="136"/>
      <c r="T415" s="167" t="s">
        <v>5</v>
      </c>
      <c r="U415" s="45" t="s">
        <v>43</v>
      </c>
      <c r="V415" s="37"/>
      <c r="W415" s="168">
        <f t="shared" si="56"/>
        <v>0</v>
      </c>
      <c r="X415" s="168">
        <v>4.0000000000000003E-5</v>
      </c>
      <c r="Y415" s="168">
        <f t="shared" si="57"/>
        <v>4.0000000000000003E-5</v>
      </c>
      <c r="Z415" s="168">
        <v>0</v>
      </c>
      <c r="AA415" s="169">
        <f t="shared" si="58"/>
        <v>0</v>
      </c>
      <c r="AR415" s="20" t="s">
        <v>243</v>
      </c>
      <c r="AT415" s="20" t="s">
        <v>171</v>
      </c>
      <c r="AU415" s="20" t="s">
        <v>149</v>
      </c>
      <c r="AY415" s="20" t="s">
        <v>170</v>
      </c>
      <c r="BE415" s="107">
        <f t="shared" si="59"/>
        <v>0</v>
      </c>
      <c r="BF415" s="107">
        <f t="shared" si="60"/>
        <v>0</v>
      </c>
      <c r="BG415" s="107">
        <f t="shared" si="61"/>
        <v>0</v>
      </c>
      <c r="BH415" s="107">
        <f t="shared" si="62"/>
        <v>0</v>
      </c>
      <c r="BI415" s="107">
        <f t="shared" si="63"/>
        <v>0</v>
      </c>
      <c r="BJ415" s="20" t="s">
        <v>149</v>
      </c>
      <c r="BK415" s="170">
        <f t="shared" si="64"/>
        <v>0</v>
      </c>
      <c r="BL415" s="20" t="s">
        <v>243</v>
      </c>
      <c r="BM415" s="20" t="s">
        <v>906</v>
      </c>
    </row>
    <row r="416" spans="2:65" s="1" customFormat="1" ht="22.5" customHeight="1">
      <c r="B416" s="133"/>
      <c r="C416" s="162" t="s">
        <v>907</v>
      </c>
      <c r="D416" s="162" t="s">
        <v>171</v>
      </c>
      <c r="E416" s="163" t="s">
        <v>908</v>
      </c>
      <c r="F416" s="268" t="s">
        <v>909</v>
      </c>
      <c r="G416" s="268"/>
      <c r="H416" s="268"/>
      <c r="I416" s="268"/>
      <c r="J416" s="164" t="s">
        <v>267</v>
      </c>
      <c r="K416" s="165">
        <v>2</v>
      </c>
      <c r="L416" s="324">
        <v>0</v>
      </c>
      <c r="M416" s="324"/>
      <c r="N416" s="312">
        <f t="shared" si="55"/>
        <v>0</v>
      </c>
      <c r="O416" s="312"/>
      <c r="P416" s="312"/>
      <c r="Q416" s="312"/>
      <c r="R416" s="136"/>
      <c r="T416" s="167" t="s">
        <v>5</v>
      </c>
      <c r="U416" s="45" t="s">
        <v>43</v>
      </c>
      <c r="V416" s="37"/>
      <c r="W416" s="168">
        <f t="shared" si="56"/>
        <v>0</v>
      </c>
      <c r="X416" s="168">
        <v>4.0000000000000003E-5</v>
      </c>
      <c r="Y416" s="168">
        <f t="shared" si="57"/>
        <v>8.0000000000000007E-5</v>
      </c>
      <c r="Z416" s="168">
        <v>0</v>
      </c>
      <c r="AA416" s="169">
        <f t="shared" si="58"/>
        <v>0</v>
      </c>
      <c r="AR416" s="20" t="s">
        <v>243</v>
      </c>
      <c r="AT416" s="20" t="s">
        <v>171</v>
      </c>
      <c r="AU416" s="20" t="s">
        <v>149</v>
      </c>
      <c r="AY416" s="20" t="s">
        <v>170</v>
      </c>
      <c r="BE416" s="107">
        <f t="shared" si="59"/>
        <v>0</v>
      </c>
      <c r="BF416" s="107">
        <f t="shared" si="60"/>
        <v>0</v>
      </c>
      <c r="BG416" s="107">
        <f t="shared" si="61"/>
        <v>0</v>
      </c>
      <c r="BH416" s="107">
        <f t="shared" si="62"/>
        <v>0</v>
      </c>
      <c r="BI416" s="107">
        <f t="shared" si="63"/>
        <v>0</v>
      </c>
      <c r="BJ416" s="20" t="s">
        <v>149</v>
      </c>
      <c r="BK416" s="170">
        <f t="shared" si="64"/>
        <v>0</v>
      </c>
      <c r="BL416" s="20" t="s">
        <v>243</v>
      </c>
      <c r="BM416" s="20" t="s">
        <v>910</v>
      </c>
    </row>
    <row r="417" spans="2:65" s="1" customFormat="1" ht="22.5" customHeight="1">
      <c r="B417" s="133"/>
      <c r="C417" s="195" t="s">
        <v>911</v>
      </c>
      <c r="D417" s="195" t="s">
        <v>415</v>
      </c>
      <c r="E417" s="196" t="s">
        <v>912</v>
      </c>
      <c r="F417" s="267" t="s">
        <v>913</v>
      </c>
      <c r="G417" s="267"/>
      <c r="H417" s="267"/>
      <c r="I417" s="267"/>
      <c r="J417" s="197" t="s">
        <v>267</v>
      </c>
      <c r="K417" s="198">
        <v>2</v>
      </c>
      <c r="L417" s="325">
        <v>0</v>
      </c>
      <c r="M417" s="325"/>
      <c r="N417" s="320">
        <f t="shared" si="55"/>
        <v>0</v>
      </c>
      <c r="O417" s="312"/>
      <c r="P417" s="312"/>
      <c r="Q417" s="312"/>
      <c r="R417" s="136"/>
      <c r="T417" s="167" t="s">
        <v>5</v>
      </c>
      <c r="U417" s="45" t="s">
        <v>43</v>
      </c>
      <c r="V417" s="37"/>
      <c r="W417" s="168">
        <f t="shared" si="56"/>
        <v>0</v>
      </c>
      <c r="X417" s="168">
        <v>7.18E-4</v>
      </c>
      <c r="Y417" s="168">
        <f t="shared" si="57"/>
        <v>1.436E-3</v>
      </c>
      <c r="Z417" s="168">
        <v>0</v>
      </c>
      <c r="AA417" s="169">
        <f t="shared" si="58"/>
        <v>0</v>
      </c>
      <c r="AR417" s="20" t="s">
        <v>320</v>
      </c>
      <c r="AT417" s="20" t="s">
        <v>415</v>
      </c>
      <c r="AU417" s="20" t="s">
        <v>149</v>
      </c>
      <c r="AY417" s="20" t="s">
        <v>170</v>
      </c>
      <c r="BE417" s="107">
        <f t="shared" si="59"/>
        <v>0</v>
      </c>
      <c r="BF417" s="107">
        <f t="shared" si="60"/>
        <v>0</v>
      </c>
      <c r="BG417" s="107">
        <f t="shared" si="61"/>
        <v>0</v>
      </c>
      <c r="BH417" s="107">
        <f t="shared" si="62"/>
        <v>0</v>
      </c>
      <c r="BI417" s="107">
        <f t="shared" si="63"/>
        <v>0</v>
      </c>
      <c r="BJ417" s="20" t="s">
        <v>149</v>
      </c>
      <c r="BK417" s="170">
        <f t="shared" si="64"/>
        <v>0</v>
      </c>
      <c r="BL417" s="20" t="s">
        <v>243</v>
      </c>
      <c r="BM417" s="20" t="s">
        <v>914</v>
      </c>
    </row>
    <row r="418" spans="2:65" s="1" customFormat="1" ht="22.5" customHeight="1">
      <c r="B418" s="133"/>
      <c r="C418" s="162" t="s">
        <v>915</v>
      </c>
      <c r="D418" s="162" t="s">
        <v>171</v>
      </c>
      <c r="E418" s="163" t="s">
        <v>916</v>
      </c>
      <c r="F418" s="268" t="s">
        <v>917</v>
      </c>
      <c r="G418" s="268"/>
      <c r="H418" s="268"/>
      <c r="I418" s="268"/>
      <c r="J418" s="164" t="s">
        <v>462</v>
      </c>
      <c r="K418" s="165">
        <v>177</v>
      </c>
      <c r="L418" s="324">
        <v>0</v>
      </c>
      <c r="M418" s="324"/>
      <c r="N418" s="312">
        <f t="shared" si="55"/>
        <v>0</v>
      </c>
      <c r="O418" s="312"/>
      <c r="P418" s="312"/>
      <c r="Q418" s="312"/>
      <c r="R418" s="136"/>
      <c r="T418" s="167" t="s">
        <v>5</v>
      </c>
      <c r="U418" s="45" t="s">
        <v>43</v>
      </c>
      <c r="V418" s="37"/>
      <c r="W418" s="168">
        <f t="shared" si="56"/>
        <v>0</v>
      </c>
      <c r="X418" s="168">
        <v>1.8000000000000001E-4</v>
      </c>
      <c r="Y418" s="168">
        <f t="shared" si="57"/>
        <v>3.1859999999999999E-2</v>
      </c>
      <c r="Z418" s="168">
        <v>0</v>
      </c>
      <c r="AA418" s="169">
        <f t="shared" si="58"/>
        <v>0</v>
      </c>
      <c r="AR418" s="20" t="s">
        <v>243</v>
      </c>
      <c r="AT418" s="20" t="s">
        <v>171</v>
      </c>
      <c r="AU418" s="20" t="s">
        <v>149</v>
      </c>
      <c r="AY418" s="20" t="s">
        <v>170</v>
      </c>
      <c r="BE418" s="107">
        <f t="shared" si="59"/>
        <v>0</v>
      </c>
      <c r="BF418" s="107">
        <f t="shared" si="60"/>
        <v>0</v>
      </c>
      <c r="BG418" s="107">
        <f t="shared" si="61"/>
        <v>0</v>
      </c>
      <c r="BH418" s="107">
        <f t="shared" si="62"/>
        <v>0</v>
      </c>
      <c r="BI418" s="107">
        <f t="shared" si="63"/>
        <v>0</v>
      </c>
      <c r="BJ418" s="20" t="s">
        <v>149</v>
      </c>
      <c r="BK418" s="170">
        <f t="shared" si="64"/>
        <v>0</v>
      </c>
      <c r="BL418" s="20" t="s">
        <v>243</v>
      </c>
      <c r="BM418" s="20" t="s">
        <v>918</v>
      </c>
    </row>
    <row r="419" spans="2:65" s="1" customFormat="1" ht="31.5" customHeight="1">
      <c r="B419" s="133"/>
      <c r="C419" s="162" t="s">
        <v>919</v>
      </c>
      <c r="D419" s="162" t="s">
        <v>171</v>
      </c>
      <c r="E419" s="163" t="s">
        <v>920</v>
      </c>
      <c r="F419" s="268" t="s">
        <v>921</v>
      </c>
      <c r="G419" s="268"/>
      <c r="H419" s="268"/>
      <c r="I419" s="268"/>
      <c r="J419" s="164" t="s">
        <v>462</v>
      </c>
      <c r="K419" s="165">
        <v>177</v>
      </c>
      <c r="L419" s="324">
        <v>0</v>
      </c>
      <c r="M419" s="324"/>
      <c r="N419" s="312">
        <f t="shared" si="55"/>
        <v>0</v>
      </c>
      <c r="O419" s="312"/>
      <c r="P419" s="312"/>
      <c r="Q419" s="312"/>
      <c r="R419" s="136"/>
      <c r="T419" s="167" t="s">
        <v>5</v>
      </c>
      <c r="U419" s="45" t="s">
        <v>43</v>
      </c>
      <c r="V419" s="37"/>
      <c r="W419" s="168">
        <f t="shared" si="56"/>
        <v>0</v>
      </c>
      <c r="X419" s="168">
        <v>1.0000000000000001E-5</v>
      </c>
      <c r="Y419" s="168">
        <f t="shared" si="57"/>
        <v>1.7700000000000001E-3</v>
      </c>
      <c r="Z419" s="168">
        <v>0</v>
      </c>
      <c r="AA419" s="169">
        <f t="shared" si="58"/>
        <v>0</v>
      </c>
      <c r="AR419" s="20" t="s">
        <v>243</v>
      </c>
      <c r="AT419" s="20" t="s">
        <v>171</v>
      </c>
      <c r="AU419" s="20" t="s">
        <v>149</v>
      </c>
      <c r="AY419" s="20" t="s">
        <v>170</v>
      </c>
      <c r="BE419" s="107">
        <f t="shared" si="59"/>
        <v>0</v>
      </c>
      <c r="BF419" s="107">
        <f t="shared" si="60"/>
        <v>0</v>
      </c>
      <c r="BG419" s="107">
        <f t="shared" si="61"/>
        <v>0</v>
      </c>
      <c r="BH419" s="107">
        <f t="shared" si="62"/>
        <v>0</v>
      </c>
      <c r="BI419" s="107">
        <f t="shared" si="63"/>
        <v>0</v>
      </c>
      <c r="BJ419" s="20" t="s">
        <v>149</v>
      </c>
      <c r="BK419" s="170">
        <f t="shared" si="64"/>
        <v>0</v>
      </c>
      <c r="BL419" s="20" t="s">
        <v>243</v>
      </c>
      <c r="BM419" s="20" t="s">
        <v>922</v>
      </c>
    </row>
    <row r="420" spans="2:65" s="1" customFormat="1" ht="31.5" customHeight="1">
      <c r="B420" s="133"/>
      <c r="C420" s="162" t="s">
        <v>923</v>
      </c>
      <c r="D420" s="162" t="s">
        <v>171</v>
      </c>
      <c r="E420" s="163" t="s">
        <v>924</v>
      </c>
      <c r="F420" s="268" t="s">
        <v>925</v>
      </c>
      <c r="G420" s="268"/>
      <c r="H420" s="268"/>
      <c r="I420" s="268"/>
      <c r="J420" s="164" t="s">
        <v>462</v>
      </c>
      <c r="K420" s="165">
        <v>38</v>
      </c>
      <c r="L420" s="324">
        <v>0</v>
      </c>
      <c r="M420" s="324"/>
      <c r="N420" s="312">
        <f t="shared" si="55"/>
        <v>0</v>
      </c>
      <c r="O420" s="312"/>
      <c r="P420" s="312"/>
      <c r="Q420" s="312"/>
      <c r="R420" s="136"/>
      <c r="T420" s="167" t="s">
        <v>5</v>
      </c>
      <c r="U420" s="45" t="s">
        <v>43</v>
      </c>
      <c r="V420" s="37"/>
      <c r="W420" s="168">
        <f t="shared" si="56"/>
        <v>0</v>
      </c>
      <c r="X420" s="168">
        <v>2E-3</v>
      </c>
      <c r="Y420" s="168">
        <f t="shared" si="57"/>
        <v>7.5999999999999998E-2</v>
      </c>
      <c r="Z420" s="168">
        <v>0</v>
      </c>
      <c r="AA420" s="169">
        <f t="shared" si="58"/>
        <v>0</v>
      </c>
      <c r="AR420" s="20" t="s">
        <v>243</v>
      </c>
      <c r="AT420" s="20" t="s">
        <v>171</v>
      </c>
      <c r="AU420" s="20" t="s">
        <v>149</v>
      </c>
      <c r="AY420" s="20" t="s">
        <v>170</v>
      </c>
      <c r="BE420" s="107">
        <f t="shared" si="59"/>
        <v>0</v>
      </c>
      <c r="BF420" s="107">
        <f t="shared" si="60"/>
        <v>0</v>
      </c>
      <c r="BG420" s="107">
        <f t="shared" si="61"/>
        <v>0</v>
      </c>
      <c r="BH420" s="107">
        <f t="shared" si="62"/>
        <v>0</v>
      </c>
      <c r="BI420" s="107">
        <f t="shared" si="63"/>
        <v>0</v>
      </c>
      <c r="BJ420" s="20" t="s">
        <v>149</v>
      </c>
      <c r="BK420" s="170">
        <f t="shared" si="64"/>
        <v>0</v>
      </c>
      <c r="BL420" s="20" t="s">
        <v>243</v>
      </c>
      <c r="BM420" s="20" t="s">
        <v>926</v>
      </c>
    </row>
    <row r="421" spans="2:65" s="1" customFormat="1" ht="31.5" customHeight="1">
      <c r="B421" s="133"/>
      <c r="C421" s="162" t="s">
        <v>927</v>
      </c>
      <c r="D421" s="162" t="s">
        <v>171</v>
      </c>
      <c r="E421" s="163" t="s">
        <v>928</v>
      </c>
      <c r="F421" s="268" t="s">
        <v>929</v>
      </c>
      <c r="G421" s="268"/>
      <c r="H421" s="268"/>
      <c r="I421" s="268"/>
      <c r="J421" s="164" t="s">
        <v>219</v>
      </c>
      <c r="K421" s="165">
        <v>0.21</v>
      </c>
      <c r="L421" s="324">
        <v>0</v>
      </c>
      <c r="M421" s="324"/>
      <c r="N421" s="312">
        <f t="shared" si="55"/>
        <v>0</v>
      </c>
      <c r="O421" s="312"/>
      <c r="P421" s="312"/>
      <c r="Q421" s="312"/>
      <c r="R421" s="136"/>
      <c r="T421" s="167" t="s">
        <v>5</v>
      </c>
      <c r="U421" s="45" t="s">
        <v>43</v>
      </c>
      <c r="V421" s="37"/>
      <c r="W421" s="168">
        <f t="shared" si="56"/>
        <v>0</v>
      </c>
      <c r="X421" s="168">
        <v>0</v>
      </c>
      <c r="Y421" s="168">
        <f t="shared" si="57"/>
        <v>0</v>
      </c>
      <c r="Z421" s="168">
        <v>0</v>
      </c>
      <c r="AA421" s="169">
        <f t="shared" si="58"/>
        <v>0</v>
      </c>
      <c r="AR421" s="20" t="s">
        <v>243</v>
      </c>
      <c r="AT421" s="20" t="s">
        <v>171</v>
      </c>
      <c r="AU421" s="20" t="s">
        <v>149</v>
      </c>
      <c r="AY421" s="20" t="s">
        <v>170</v>
      </c>
      <c r="BE421" s="107">
        <f t="shared" si="59"/>
        <v>0</v>
      </c>
      <c r="BF421" s="107">
        <f t="shared" si="60"/>
        <v>0</v>
      </c>
      <c r="BG421" s="107">
        <f t="shared" si="61"/>
        <v>0</v>
      </c>
      <c r="BH421" s="107">
        <f t="shared" si="62"/>
        <v>0</v>
      </c>
      <c r="BI421" s="107">
        <f t="shared" si="63"/>
        <v>0</v>
      </c>
      <c r="BJ421" s="20" t="s">
        <v>149</v>
      </c>
      <c r="BK421" s="170">
        <f t="shared" si="64"/>
        <v>0</v>
      </c>
      <c r="BL421" s="20" t="s">
        <v>243</v>
      </c>
      <c r="BM421" s="20" t="s">
        <v>930</v>
      </c>
    </row>
    <row r="422" spans="2:65" s="9" customFormat="1" ht="29.85" customHeight="1">
      <c r="B422" s="151"/>
      <c r="C422" s="152"/>
      <c r="D422" s="161" t="s">
        <v>128</v>
      </c>
      <c r="E422" s="161"/>
      <c r="F422" s="161"/>
      <c r="G422" s="161"/>
      <c r="H422" s="161"/>
      <c r="I422" s="161"/>
      <c r="J422" s="161"/>
      <c r="K422" s="161"/>
      <c r="L422" s="161"/>
      <c r="M422" s="161"/>
      <c r="N422" s="316">
        <f>BK422</f>
        <v>0</v>
      </c>
      <c r="O422" s="317"/>
      <c r="P422" s="317"/>
      <c r="Q422" s="317"/>
      <c r="R422" s="154"/>
      <c r="T422" s="155"/>
      <c r="U422" s="152"/>
      <c r="V422" s="152"/>
      <c r="W422" s="156">
        <f>SUM(W423:W449)</f>
        <v>0</v>
      </c>
      <c r="X422" s="152"/>
      <c r="Y422" s="156">
        <f>SUM(Y423:Y449)</f>
        <v>0.34999995669962503</v>
      </c>
      <c r="Z422" s="152"/>
      <c r="AA422" s="157">
        <f>SUM(AA423:AA449)</f>
        <v>0</v>
      </c>
      <c r="AR422" s="158" t="s">
        <v>149</v>
      </c>
      <c r="AT422" s="159" t="s">
        <v>75</v>
      </c>
      <c r="AU422" s="159" t="s">
        <v>84</v>
      </c>
      <c r="AY422" s="158" t="s">
        <v>170</v>
      </c>
      <c r="BK422" s="160">
        <f>SUM(BK423:BK449)</f>
        <v>0</v>
      </c>
    </row>
    <row r="423" spans="2:65" s="1" customFormat="1" ht="31.5" customHeight="1">
      <c r="B423" s="133"/>
      <c r="C423" s="162" t="s">
        <v>931</v>
      </c>
      <c r="D423" s="162" t="s">
        <v>171</v>
      </c>
      <c r="E423" s="163" t="s">
        <v>932</v>
      </c>
      <c r="F423" s="268" t="s">
        <v>933</v>
      </c>
      <c r="G423" s="268"/>
      <c r="H423" s="268"/>
      <c r="I423" s="268"/>
      <c r="J423" s="164" t="s">
        <v>934</v>
      </c>
      <c r="K423" s="165">
        <v>7</v>
      </c>
      <c r="L423" s="324">
        <v>0</v>
      </c>
      <c r="M423" s="324"/>
      <c r="N423" s="312">
        <f t="shared" ref="N423:N449" si="65">ROUND(L423*K423,3)</f>
        <v>0</v>
      </c>
      <c r="O423" s="312"/>
      <c r="P423" s="312"/>
      <c r="Q423" s="312"/>
      <c r="R423" s="136"/>
      <c r="T423" s="167" t="s">
        <v>5</v>
      </c>
      <c r="U423" s="45" t="s">
        <v>43</v>
      </c>
      <c r="V423" s="37"/>
      <c r="W423" s="168">
        <f t="shared" ref="W423:W449" si="66">V423*K423</f>
        <v>0</v>
      </c>
      <c r="X423" s="168">
        <v>7.3999999999999999E-4</v>
      </c>
      <c r="Y423" s="168">
        <f t="shared" ref="Y423:Y449" si="67">X423*K423</f>
        <v>5.1799999999999997E-3</v>
      </c>
      <c r="Z423" s="168">
        <v>0</v>
      </c>
      <c r="AA423" s="169">
        <f t="shared" ref="AA423:AA449" si="68">Z423*K423</f>
        <v>0</v>
      </c>
      <c r="AR423" s="20" t="s">
        <v>243</v>
      </c>
      <c r="AT423" s="20" t="s">
        <v>171</v>
      </c>
      <c r="AU423" s="20" t="s">
        <v>149</v>
      </c>
      <c r="AY423" s="20" t="s">
        <v>170</v>
      </c>
      <c r="BE423" s="107">
        <f t="shared" ref="BE423:BE449" si="69">IF(U423="základná",N423,0)</f>
        <v>0</v>
      </c>
      <c r="BF423" s="107">
        <f t="shared" ref="BF423:BF449" si="70">IF(U423="znížená",N423,0)</f>
        <v>0</v>
      </c>
      <c r="BG423" s="107">
        <f t="shared" ref="BG423:BG449" si="71">IF(U423="zákl. prenesená",N423,0)</f>
        <v>0</v>
      </c>
      <c r="BH423" s="107">
        <f t="shared" ref="BH423:BH449" si="72">IF(U423="zníž. prenesená",N423,0)</f>
        <v>0</v>
      </c>
      <c r="BI423" s="107">
        <f t="shared" ref="BI423:BI449" si="73">IF(U423="nulová",N423,0)</f>
        <v>0</v>
      </c>
      <c r="BJ423" s="20" t="s">
        <v>149</v>
      </c>
      <c r="BK423" s="170">
        <f t="shared" ref="BK423:BK449" si="74">ROUND(L423*K423,3)</f>
        <v>0</v>
      </c>
      <c r="BL423" s="20" t="s">
        <v>243</v>
      </c>
      <c r="BM423" s="20" t="s">
        <v>935</v>
      </c>
    </row>
    <row r="424" spans="2:65" s="1" customFormat="1" ht="22.5" customHeight="1">
      <c r="B424" s="133"/>
      <c r="C424" s="195" t="s">
        <v>936</v>
      </c>
      <c r="D424" s="195" t="s">
        <v>415</v>
      </c>
      <c r="E424" s="196" t="s">
        <v>937</v>
      </c>
      <c r="F424" s="267" t="s">
        <v>938</v>
      </c>
      <c r="G424" s="267"/>
      <c r="H424" s="267"/>
      <c r="I424" s="267"/>
      <c r="J424" s="197" t="s">
        <v>267</v>
      </c>
      <c r="K424" s="198">
        <v>2</v>
      </c>
      <c r="L424" s="325">
        <v>0</v>
      </c>
      <c r="M424" s="325"/>
      <c r="N424" s="320">
        <f t="shared" si="65"/>
        <v>0</v>
      </c>
      <c r="O424" s="312"/>
      <c r="P424" s="312"/>
      <c r="Q424" s="312"/>
      <c r="R424" s="136"/>
      <c r="T424" s="167" t="s">
        <v>5</v>
      </c>
      <c r="U424" s="45" t="s">
        <v>43</v>
      </c>
      <c r="V424" s="37"/>
      <c r="W424" s="168">
        <f t="shared" si="66"/>
        <v>0</v>
      </c>
      <c r="X424" s="168">
        <v>1.4999999999999999E-2</v>
      </c>
      <c r="Y424" s="168">
        <f t="shared" si="67"/>
        <v>0.03</v>
      </c>
      <c r="Z424" s="168">
        <v>0</v>
      </c>
      <c r="AA424" s="169">
        <f t="shared" si="68"/>
        <v>0</v>
      </c>
      <c r="AR424" s="20" t="s">
        <v>320</v>
      </c>
      <c r="AT424" s="20" t="s">
        <v>415</v>
      </c>
      <c r="AU424" s="20" t="s">
        <v>149</v>
      </c>
      <c r="AY424" s="20" t="s">
        <v>170</v>
      </c>
      <c r="BE424" s="107">
        <f t="shared" si="69"/>
        <v>0</v>
      </c>
      <c r="BF424" s="107">
        <f t="shared" si="70"/>
        <v>0</v>
      </c>
      <c r="BG424" s="107">
        <f t="shared" si="71"/>
        <v>0</v>
      </c>
      <c r="BH424" s="107">
        <f t="shared" si="72"/>
        <v>0</v>
      </c>
      <c r="BI424" s="107">
        <f t="shared" si="73"/>
        <v>0</v>
      </c>
      <c r="BJ424" s="20" t="s">
        <v>149</v>
      </c>
      <c r="BK424" s="170">
        <f t="shared" si="74"/>
        <v>0</v>
      </c>
      <c r="BL424" s="20" t="s">
        <v>243</v>
      </c>
      <c r="BM424" s="20" t="s">
        <v>939</v>
      </c>
    </row>
    <row r="425" spans="2:65" s="1" customFormat="1" ht="22.5" customHeight="1">
      <c r="B425" s="133"/>
      <c r="C425" s="195" t="s">
        <v>940</v>
      </c>
      <c r="D425" s="195" t="s">
        <v>415</v>
      </c>
      <c r="E425" s="196" t="s">
        <v>941</v>
      </c>
      <c r="F425" s="267" t="s">
        <v>942</v>
      </c>
      <c r="G425" s="267"/>
      <c r="H425" s="267"/>
      <c r="I425" s="267"/>
      <c r="J425" s="197" t="s">
        <v>267</v>
      </c>
      <c r="K425" s="198">
        <v>5</v>
      </c>
      <c r="L425" s="325">
        <v>0</v>
      </c>
      <c r="M425" s="325"/>
      <c r="N425" s="320">
        <f t="shared" si="65"/>
        <v>0</v>
      </c>
      <c r="O425" s="312"/>
      <c r="P425" s="312"/>
      <c r="Q425" s="312"/>
      <c r="R425" s="136"/>
      <c r="T425" s="167" t="s">
        <v>5</v>
      </c>
      <c r="U425" s="45" t="s">
        <v>43</v>
      </c>
      <c r="V425" s="37"/>
      <c r="W425" s="168">
        <f t="shared" si="66"/>
        <v>0</v>
      </c>
      <c r="X425" s="168">
        <v>2.35E-2</v>
      </c>
      <c r="Y425" s="168">
        <f t="shared" si="67"/>
        <v>0.11749999999999999</v>
      </c>
      <c r="Z425" s="168">
        <v>0</v>
      </c>
      <c r="AA425" s="169">
        <f t="shared" si="68"/>
        <v>0</v>
      </c>
      <c r="AR425" s="20" t="s">
        <v>320</v>
      </c>
      <c r="AT425" s="20" t="s">
        <v>415</v>
      </c>
      <c r="AU425" s="20" t="s">
        <v>149</v>
      </c>
      <c r="AY425" s="20" t="s">
        <v>170</v>
      </c>
      <c r="BE425" s="107">
        <f t="shared" si="69"/>
        <v>0</v>
      </c>
      <c r="BF425" s="107">
        <f t="shared" si="70"/>
        <v>0</v>
      </c>
      <c r="BG425" s="107">
        <f t="shared" si="71"/>
        <v>0</v>
      </c>
      <c r="BH425" s="107">
        <f t="shared" si="72"/>
        <v>0</v>
      </c>
      <c r="BI425" s="107">
        <f t="shared" si="73"/>
        <v>0</v>
      </c>
      <c r="BJ425" s="20" t="s">
        <v>149</v>
      </c>
      <c r="BK425" s="170">
        <f t="shared" si="74"/>
        <v>0</v>
      </c>
      <c r="BL425" s="20" t="s">
        <v>243</v>
      </c>
      <c r="BM425" s="20" t="s">
        <v>943</v>
      </c>
    </row>
    <row r="426" spans="2:65" s="1" customFormat="1" ht="31.5" customHeight="1">
      <c r="B426" s="133"/>
      <c r="C426" s="162" t="s">
        <v>944</v>
      </c>
      <c r="D426" s="162" t="s">
        <v>171</v>
      </c>
      <c r="E426" s="163" t="s">
        <v>945</v>
      </c>
      <c r="F426" s="268" t="s">
        <v>946</v>
      </c>
      <c r="G426" s="268"/>
      <c r="H426" s="268"/>
      <c r="I426" s="268"/>
      <c r="J426" s="164" t="s">
        <v>934</v>
      </c>
      <c r="K426" s="165">
        <v>8</v>
      </c>
      <c r="L426" s="324">
        <v>0</v>
      </c>
      <c r="M426" s="324"/>
      <c r="N426" s="312">
        <f t="shared" si="65"/>
        <v>0</v>
      </c>
      <c r="O426" s="312"/>
      <c r="P426" s="312"/>
      <c r="Q426" s="312"/>
      <c r="R426" s="136"/>
      <c r="T426" s="167" t="s">
        <v>5</v>
      </c>
      <c r="U426" s="45" t="s">
        <v>43</v>
      </c>
      <c r="V426" s="37"/>
      <c r="W426" s="168">
        <f t="shared" si="66"/>
        <v>0</v>
      </c>
      <c r="X426" s="168">
        <v>5.6999999999999998E-4</v>
      </c>
      <c r="Y426" s="168">
        <f t="shared" si="67"/>
        <v>4.5599999999999998E-3</v>
      </c>
      <c r="Z426" s="168">
        <v>0</v>
      </c>
      <c r="AA426" s="169">
        <f t="shared" si="68"/>
        <v>0</v>
      </c>
      <c r="AR426" s="20" t="s">
        <v>243</v>
      </c>
      <c r="AT426" s="20" t="s">
        <v>171</v>
      </c>
      <c r="AU426" s="20" t="s">
        <v>149</v>
      </c>
      <c r="AY426" s="20" t="s">
        <v>170</v>
      </c>
      <c r="BE426" s="107">
        <f t="shared" si="69"/>
        <v>0</v>
      </c>
      <c r="BF426" s="107">
        <f t="shared" si="70"/>
        <v>0</v>
      </c>
      <c r="BG426" s="107">
        <f t="shared" si="71"/>
        <v>0</v>
      </c>
      <c r="BH426" s="107">
        <f t="shared" si="72"/>
        <v>0</v>
      </c>
      <c r="BI426" s="107">
        <f t="shared" si="73"/>
        <v>0</v>
      </c>
      <c r="BJ426" s="20" t="s">
        <v>149</v>
      </c>
      <c r="BK426" s="170">
        <f t="shared" si="74"/>
        <v>0</v>
      </c>
      <c r="BL426" s="20" t="s">
        <v>243</v>
      </c>
      <c r="BM426" s="20" t="s">
        <v>947</v>
      </c>
    </row>
    <row r="427" spans="2:65" s="1" customFormat="1" ht="22.5" customHeight="1">
      <c r="B427" s="133"/>
      <c r="C427" s="195" t="s">
        <v>948</v>
      </c>
      <c r="D427" s="195" t="s">
        <v>415</v>
      </c>
      <c r="E427" s="196" t="s">
        <v>949</v>
      </c>
      <c r="F427" s="267" t="s">
        <v>950</v>
      </c>
      <c r="G427" s="267"/>
      <c r="H427" s="267"/>
      <c r="I427" s="267"/>
      <c r="J427" s="197" t="s">
        <v>267</v>
      </c>
      <c r="K427" s="198">
        <v>2</v>
      </c>
      <c r="L427" s="325">
        <v>0</v>
      </c>
      <c r="M427" s="325"/>
      <c r="N427" s="320">
        <f t="shared" si="65"/>
        <v>0</v>
      </c>
      <c r="O427" s="312"/>
      <c r="P427" s="312"/>
      <c r="Q427" s="312"/>
      <c r="R427" s="136"/>
      <c r="T427" s="167" t="s">
        <v>5</v>
      </c>
      <c r="U427" s="45" t="s">
        <v>43</v>
      </c>
      <c r="V427" s="37"/>
      <c r="W427" s="168">
        <f t="shared" si="66"/>
        <v>0</v>
      </c>
      <c r="X427" s="168">
        <v>1.2999999999999999E-2</v>
      </c>
      <c r="Y427" s="168">
        <f t="shared" si="67"/>
        <v>2.5999999999999999E-2</v>
      </c>
      <c r="Z427" s="168">
        <v>0</v>
      </c>
      <c r="AA427" s="169">
        <f t="shared" si="68"/>
        <v>0</v>
      </c>
      <c r="AR427" s="20" t="s">
        <v>320</v>
      </c>
      <c r="AT427" s="20" t="s">
        <v>415</v>
      </c>
      <c r="AU427" s="20" t="s">
        <v>149</v>
      </c>
      <c r="AY427" s="20" t="s">
        <v>170</v>
      </c>
      <c r="BE427" s="107">
        <f t="shared" si="69"/>
        <v>0</v>
      </c>
      <c r="BF427" s="107">
        <f t="shared" si="70"/>
        <v>0</v>
      </c>
      <c r="BG427" s="107">
        <f t="shared" si="71"/>
        <v>0</v>
      </c>
      <c r="BH427" s="107">
        <f t="shared" si="72"/>
        <v>0</v>
      </c>
      <c r="BI427" s="107">
        <f t="shared" si="73"/>
        <v>0</v>
      </c>
      <c r="BJ427" s="20" t="s">
        <v>149</v>
      </c>
      <c r="BK427" s="170">
        <f t="shared" si="74"/>
        <v>0</v>
      </c>
      <c r="BL427" s="20" t="s">
        <v>243</v>
      </c>
      <c r="BM427" s="20" t="s">
        <v>951</v>
      </c>
    </row>
    <row r="428" spans="2:65" s="1" customFormat="1" ht="22.5" customHeight="1">
      <c r="B428" s="133"/>
      <c r="C428" s="195" t="s">
        <v>952</v>
      </c>
      <c r="D428" s="195" t="s">
        <v>415</v>
      </c>
      <c r="E428" s="196" t="s">
        <v>953</v>
      </c>
      <c r="F428" s="267" t="s">
        <v>954</v>
      </c>
      <c r="G428" s="267"/>
      <c r="H428" s="267"/>
      <c r="I428" s="267"/>
      <c r="J428" s="197" t="s">
        <v>267</v>
      </c>
      <c r="K428" s="198">
        <v>6</v>
      </c>
      <c r="L428" s="325">
        <v>0</v>
      </c>
      <c r="M428" s="325"/>
      <c r="N428" s="320">
        <f t="shared" si="65"/>
        <v>0</v>
      </c>
      <c r="O428" s="312"/>
      <c r="P428" s="312"/>
      <c r="Q428" s="312"/>
      <c r="R428" s="136"/>
      <c r="T428" s="167" t="s">
        <v>5</v>
      </c>
      <c r="U428" s="45" t="s">
        <v>43</v>
      </c>
      <c r="V428" s="37"/>
      <c r="W428" s="168">
        <f t="shared" si="66"/>
        <v>0</v>
      </c>
      <c r="X428" s="168">
        <v>8.0000000000000002E-3</v>
      </c>
      <c r="Y428" s="168">
        <f t="shared" si="67"/>
        <v>4.8000000000000001E-2</v>
      </c>
      <c r="Z428" s="168">
        <v>0</v>
      </c>
      <c r="AA428" s="169">
        <f t="shared" si="68"/>
        <v>0</v>
      </c>
      <c r="AR428" s="20" t="s">
        <v>320</v>
      </c>
      <c r="AT428" s="20" t="s">
        <v>415</v>
      </c>
      <c r="AU428" s="20" t="s">
        <v>149</v>
      </c>
      <c r="AY428" s="20" t="s">
        <v>170</v>
      </c>
      <c r="BE428" s="107">
        <f t="shared" si="69"/>
        <v>0</v>
      </c>
      <c r="BF428" s="107">
        <f t="shared" si="70"/>
        <v>0</v>
      </c>
      <c r="BG428" s="107">
        <f t="shared" si="71"/>
        <v>0</v>
      </c>
      <c r="BH428" s="107">
        <f t="shared" si="72"/>
        <v>0</v>
      </c>
      <c r="BI428" s="107">
        <f t="shared" si="73"/>
        <v>0</v>
      </c>
      <c r="BJ428" s="20" t="s">
        <v>149</v>
      </c>
      <c r="BK428" s="170">
        <f t="shared" si="74"/>
        <v>0</v>
      </c>
      <c r="BL428" s="20" t="s">
        <v>243</v>
      </c>
      <c r="BM428" s="20" t="s">
        <v>955</v>
      </c>
    </row>
    <row r="429" spans="2:65" s="1" customFormat="1" ht="31.5" customHeight="1">
      <c r="B429" s="133"/>
      <c r="C429" s="162" t="s">
        <v>956</v>
      </c>
      <c r="D429" s="162" t="s">
        <v>171</v>
      </c>
      <c r="E429" s="163" t="s">
        <v>957</v>
      </c>
      <c r="F429" s="268" t="s">
        <v>958</v>
      </c>
      <c r="G429" s="268"/>
      <c r="H429" s="268"/>
      <c r="I429" s="268"/>
      <c r="J429" s="164" t="s">
        <v>959</v>
      </c>
      <c r="K429" s="165">
        <v>2</v>
      </c>
      <c r="L429" s="324">
        <v>0</v>
      </c>
      <c r="M429" s="324"/>
      <c r="N429" s="312">
        <f t="shared" si="65"/>
        <v>0</v>
      </c>
      <c r="O429" s="312"/>
      <c r="P429" s="312"/>
      <c r="Q429" s="312"/>
      <c r="R429" s="136"/>
      <c r="T429" s="167" t="s">
        <v>5</v>
      </c>
      <c r="U429" s="45" t="s">
        <v>43</v>
      </c>
      <c r="V429" s="37"/>
      <c r="W429" s="168">
        <f t="shared" si="66"/>
        <v>0</v>
      </c>
      <c r="X429" s="168">
        <v>3.4000000000000002E-4</v>
      </c>
      <c r="Y429" s="168">
        <f t="shared" si="67"/>
        <v>6.8000000000000005E-4</v>
      </c>
      <c r="Z429" s="168">
        <v>0</v>
      </c>
      <c r="AA429" s="169">
        <f t="shared" si="68"/>
        <v>0</v>
      </c>
      <c r="AR429" s="20" t="s">
        <v>243</v>
      </c>
      <c r="AT429" s="20" t="s">
        <v>171</v>
      </c>
      <c r="AU429" s="20" t="s">
        <v>149</v>
      </c>
      <c r="AY429" s="20" t="s">
        <v>170</v>
      </c>
      <c r="BE429" s="107">
        <f t="shared" si="69"/>
        <v>0</v>
      </c>
      <c r="BF429" s="107">
        <f t="shared" si="70"/>
        <v>0</v>
      </c>
      <c r="BG429" s="107">
        <f t="shared" si="71"/>
        <v>0</v>
      </c>
      <c r="BH429" s="107">
        <f t="shared" si="72"/>
        <v>0</v>
      </c>
      <c r="BI429" s="107">
        <f t="shared" si="73"/>
        <v>0</v>
      </c>
      <c r="BJ429" s="20" t="s">
        <v>149</v>
      </c>
      <c r="BK429" s="170">
        <f t="shared" si="74"/>
        <v>0</v>
      </c>
      <c r="BL429" s="20" t="s">
        <v>243</v>
      </c>
      <c r="BM429" s="20" t="s">
        <v>960</v>
      </c>
    </row>
    <row r="430" spans="2:65" s="1" customFormat="1" ht="22.5" customHeight="1">
      <c r="B430" s="133"/>
      <c r="C430" s="195" t="s">
        <v>961</v>
      </c>
      <c r="D430" s="195" t="s">
        <v>415</v>
      </c>
      <c r="E430" s="196" t="s">
        <v>962</v>
      </c>
      <c r="F430" s="267" t="s">
        <v>963</v>
      </c>
      <c r="G430" s="267"/>
      <c r="H430" s="267"/>
      <c r="I430" s="267"/>
      <c r="J430" s="197" t="s">
        <v>267</v>
      </c>
      <c r="K430" s="198">
        <v>2</v>
      </c>
      <c r="L430" s="325">
        <v>0</v>
      </c>
      <c r="M430" s="325"/>
      <c r="N430" s="320">
        <f t="shared" si="65"/>
        <v>0</v>
      </c>
      <c r="O430" s="312"/>
      <c r="P430" s="312"/>
      <c r="Q430" s="312"/>
      <c r="R430" s="136"/>
      <c r="T430" s="167" t="s">
        <v>5</v>
      </c>
      <c r="U430" s="45" t="s">
        <v>43</v>
      </c>
      <c r="V430" s="37"/>
      <c r="W430" s="168">
        <f t="shared" si="66"/>
        <v>0</v>
      </c>
      <c r="X430" s="168">
        <v>1.2999999999999999E-2</v>
      </c>
      <c r="Y430" s="168">
        <f t="shared" si="67"/>
        <v>2.5999999999999999E-2</v>
      </c>
      <c r="Z430" s="168">
        <v>0</v>
      </c>
      <c r="AA430" s="169">
        <f t="shared" si="68"/>
        <v>0</v>
      </c>
      <c r="AR430" s="20" t="s">
        <v>320</v>
      </c>
      <c r="AT430" s="20" t="s">
        <v>415</v>
      </c>
      <c r="AU430" s="20" t="s">
        <v>149</v>
      </c>
      <c r="AY430" s="20" t="s">
        <v>170</v>
      </c>
      <c r="BE430" s="107">
        <f t="shared" si="69"/>
        <v>0</v>
      </c>
      <c r="BF430" s="107">
        <f t="shared" si="70"/>
        <v>0</v>
      </c>
      <c r="BG430" s="107">
        <f t="shared" si="71"/>
        <v>0</v>
      </c>
      <c r="BH430" s="107">
        <f t="shared" si="72"/>
        <v>0</v>
      </c>
      <c r="BI430" s="107">
        <f t="shared" si="73"/>
        <v>0</v>
      </c>
      <c r="BJ430" s="20" t="s">
        <v>149</v>
      </c>
      <c r="BK430" s="170">
        <f t="shared" si="74"/>
        <v>0</v>
      </c>
      <c r="BL430" s="20" t="s">
        <v>243</v>
      </c>
      <c r="BM430" s="20" t="s">
        <v>964</v>
      </c>
    </row>
    <row r="431" spans="2:65" s="1" customFormat="1" ht="31.5" customHeight="1">
      <c r="B431" s="133"/>
      <c r="C431" s="162" t="s">
        <v>965</v>
      </c>
      <c r="D431" s="162" t="s">
        <v>171</v>
      </c>
      <c r="E431" s="163" t="s">
        <v>966</v>
      </c>
      <c r="F431" s="268" t="s">
        <v>967</v>
      </c>
      <c r="G431" s="268"/>
      <c r="H431" s="268"/>
      <c r="I431" s="268"/>
      <c r="J431" s="164" t="s">
        <v>934</v>
      </c>
      <c r="K431" s="165">
        <v>2</v>
      </c>
      <c r="L431" s="324">
        <v>0</v>
      </c>
      <c r="M431" s="324"/>
      <c r="N431" s="312">
        <f t="shared" si="65"/>
        <v>0</v>
      </c>
      <c r="O431" s="312"/>
      <c r="P431" s="312"/>
      <c r="Q431" s="312"/>
      <c r="R431" s="136"/>
      <c r="T431" s="167" t="s">
        <v>5</v>
      </c>
      <c r="U431" s="45" t="s">
        <v>43</v>
      </c>
      <c r="V431" s="37"/>
      <c r="W431" s="168">
        <f t="shared" si="66"/>
        <v>0</v>
      </c>
      <c r="X431" s="168">
        <v>3.4000000000000002E-4</v>
      </c>
      <c r="Y431" s="168">
        <f t="shared" si="67"/>
        <v>6.8000000000000005E-4</v>
      </c>
      <c r="Z431" s="168">
        <v>0</v>
      </c>
      <c r="AA431" s="169">
        <f t="shared" si="68"/>
        <v>0</v>
      </c>
      <c r="AR431" s="20" t="s">
        <v>243</v>
      </c>
      <c r="AT431" s="20" t="s">
        <v>171</v>
      </c>
      <c r="AU431" s="20" t="s">
        <v>149</v>
      </c>
      <c r="AY431" s="20" t="s">
        <v>170</v>
      </c>
      <c r="BE431" s="107">
        <f t="shared" si="69"/>
        <v>0</v>
      </c>
      <c r="BF431" s="107">
        <f t="shared" si="70"/>
        <v>0</v>
      </c>
      <c r="BG431" s="107">
        <f t="shared" si="71"/>
        <v>0</v>
      </c>
      <c r="BH431" s="107">
        <f t="shared" si="72"/>
        <v>0</v>
      </c>
      <c r="BI431" s="107">
        <f t="shared" si="73"/>
        <v>0</v>
      </c>
      <c r="BJ431" s="20" t="s">
        <v>149</v>
      </c>
      <c r="BK431" s="170">
        <f t="shared" si="74"/>
        <v>0</v>
      </c>
      <c r="BL431" s="20" t="s">
        <v>243</v>
      </c>
      <c r="BM431" s="20" t="s">
        <v>968</v>
      </c>
    </row>
    <row r="432" spans="2:65" s="1" customFormat="1" ht="22.5" customHeight="1">
      <c r="B432" s="133"/>
      <c r="C432" s="195" t="s">
        <v>969</v>
      </c>
      <c r="D432" s="195" t="s">
        <v>415</v>
      </c>
      <c r="E432" s="196" t="s">
        <v>970</v>
      </c>
      <c r="F432" s="267" t="s">
        <v>971</v>
      </c>
      <c r="G432" s="267"/>
      <c r="H432" s="267"/>
      <c r="I432" s="267"/>
      <c r="J432" s="197" t="s">
        <v>267</v>
      </c>
      <c r="K432" s="198">
        <v>2</v>
      </c>
      <c r="L432" s="325">
        <v>0</v>
      </c>
      <c r="M432" s="325"/>
      <c r="N432" s="320">
        <f t="shared" si="65"/>
        <v>0</v>
      </c>
      <c r="O432" s="312"/>
      <c r="P432" s="312"/>
      <c r="Q432" s="312"/>
      <c r="R432" s="136"/>
      <c r="T432" s="167" t="s">
        <v>5</v>
      </c>
      <c r="U432" s="45" t="s">
        <v>43</v>
      </c>
      <c r="V432" s="37"/>
      <c r="W432" s="168">
        <f t="shared" si="66"/>
        <v>0</v>
      </c>
      <c r="X432" s="168">
        <v>0.02</v>
      </c>
      <c r="Y432" s="168">
        <f t="shared" si="67"/>
        <v>0.04</v>
      </c>
      <c r="Z432" s="168">
        <v>0</v>
      </c>
      <c r="AA432" s="169">
        <f t="shared" si="68"/>
        <v>0</v>
      </c>
      <c r="AR432" s="20" t="s">
        <v>320</v>
      </c>
      <c r="AT432" s="20" t="s">
        <v>415</v>
      </c>
      <c r="AU432" s="20" t="s">
        <v>149</v>
      </c>
      <c r="AY432" s="20" t="s">
        <v>170</v>
      </c>
      <c r="BE432" s="107">
        <f t="shared" si="69"/>
        <v>0</v>
      </c>
      <c r="BF432" s="107">
        <f t="shared" si="70"/>
        <v>0</v>
      </c>
      <c r="BG432" s="107">
        <f t="shared" si="71"/>
        <v>0</v>
      </c>
      <c r="BH432" s="107">
        <f t="shared" si="72"/>
        <v>0</v>
      </c>
      <c r="BI432" s="107">
        <f t="shared" si="73"/>
        <v>0</v>
      </c>
      <c r="BJ432" s="20" t="s">
        <v>149</v>
      </c>
      <c r="BK432" s="170">
        <f t="shared" si="74"/>
        <v>0</v>
      </c>
      <c r="BL432" s="20" t="s">
        <v>243</v>
      </c>
      <c r="BM432" s="20" t="s">
        <v>972</v>
      </c>
    </row>
    <row r="433" spans="2:65" s="1" customFormat="1" ht="44.25" customHeight="1">
      <c r="B433" s="133"/>
      <c r="C433" s="162" t="s">
        <v>973</v>
      </c>
      <c r="D433" s="162" t="s">
        <v>171</v>
      </c>
      <c r="E433" s="163" t="s">
        <v>974</v>
      </c>
      <c r="F433" s="268" t="s">
        <v>975</v>
      </c>
      <c r="G433" s="268"/>
      <c r="H433" s="268"/>
      <c r="I433" s="268"/>
      <c r="J433" s="164" t="s">
        <v>934</v>
      </c>
      <c r="K433" s="165">
        <v>1</v>
      </c>
      <c r="L433" s="324">
        <v>0</v>
      </c>
      <c r="M433" s="324"/>
      <c r="N433" s="312">
        <f t="shared" si="65"/>
        <v>0</v>
      </c>
      <c r="O433" s="312"/>
      <c r="P433" s="312"/>
      <c r="Q433" s="312"/>
      <c r="R433" s="136"/>
      <c r="T433" s="167" t="s">
        <v>5</v>
      </c>
      <c r="U433" s="45" t="s">
        <v>43</v>
      </c>
      <c r="V433" s="37"/>
      <c r="W433" s="168">
        <f t="shared" si="66"/>
        <v>0</v>
      </c>
      <c r="X433" s="168">
        <v>2.5000000000000001E-4</v>
      </c>
      <c r="Y433" s="168">
        <f t="shared" si="67"/>
        <v>2.5000000000000001E-4</v>
      </c>
      <c r="Z433" s="168">
        <v>0</v>
      </c>
      <c r="AA433" s="169">
        <f t="shared" si="68"/>
        <v>0</v>
      </c>
      <c r="AR433" s="20" t="s">
        <v>243</v>
      </c>
      <c r="AT433" s="20" t="s">
        <v>171</v>
      </c>
      <c r="AU433" s="20" t="s">
        <v>149</v>
      </c>
      <c r="AY433" s="20" t="s">
        <v>170</v>
      </c>
      <c r="BE433" s="107">
        <f t="shared" si="69"/>
        <v>0</v>
      </c>
      <c r="BF433" s="107">
        <f t="shared" si="70"/>
        <v>0</v>
      </c>
      <c r="BG433" s="107">
        <f t="shared" si="71"/>
        <v>0</v>
      </c>
      <c r="BH433" s="107">
        <f t="shared" si="72"/>
        <v>0</v>
      </c>
      <c r="BI433" s="107">
        <f t="shared" si="73"/>
        <v>0</v>
      </c>
      <c r="BJ433" s="20" t="s">
        <v>149</v>
      </c>
      <c r="BK433" s="170">
        <f t="shared" si="74"/>
        <v>0</v>
      </c>
      <c r="BL433" s="20" t="s">
        <v>243</v>
      </c>
      <c r="BM433" s="20" t="s">
        <v>976</v>
      </c>
    </row>
    <row r="434" spans="2:65" s="1" customFormat="1" ht="22.5" customHeight="1">
      <c r="B434" s="133"/>
      <c r="C434" s="195" t="s">
        <v>977</v>
      </c>
      <c r="D434" s="195" t="s">
        <v>415</v>
      </c>
      <c r="E434" s="196" t="s">
        <v>978</v>
      </c>
      <c r="F434" s="267" t="s">
        <v>979</v>
      </c>
      <c r="G434" s="267"/>
      <c r="H434" s="267"/>
      <c r="I434" s="267"/>
      <c r="J434" s="197" t="s">
        <v>267</v>
      </c>
      <c r="K434" s="198">
        <v>1</v>
      </c>
      <c r="L434" s="325">
        <v>0</v>
      </c>
      <c r="M434" s="325"/>
      <c r="N434" s="320">
        <f t="shared" si="65"/>
        <v>0</v>
      </c>
      <c r="O434" s="312"/>
      <c r="P434" s="312"/>
      <c r="Q434" s="312"/>
      <c r="R434" s="136"/>
      <c r="T434" s="167" t="s">
        <v>5</v>
      </c>
      <c r="U434" s="45" t="s">
        <v>43</v>
      </c>
      <c r="V434" s="37"/>
      <c r="W434" s="168">
        <f t="shared" si="66"/>
        <v>0</v>
      </c>
      <c r="X434" s="168">
        <v>2.81895669962496E-3</v>
      </c>
      <c r="Y434" s="168">
        <f t="shared" si="67"/>
        <v>2.81895669962496E-3</v>
      </c>
      <c r="Z434" s="168">
        <v>0</v>
      </c>
      <c r="AA434" s="169">
        <f t="shared" si="68"/>
        <v>0</v>
      </c>
      <c r="AR434" s="20" t="s">
        <v>320</v>
      </c>
      <c r="AT434" s="20" t="s">
        <v>415</v>
      </c>
      <c r="AU434" s="20" t="s">
        <v>149</v>
      </c>
      <c r="AY434" s="20" t="s">
        <v>170</v>
      </c>
      <c r="BE434" s="107">
        <f t="shared" si="69"/>
        <v>0</v>
      </c>
      <c r="BF434" s="107">
        <f t="shared" si="70"/>
        <v>0</v>
      </c>
      <c r="BG434" s="107">
        <f t="shared" si="71"/>
        <v>0</v>
      </c>
      <c r="BH434" s="107">
        <f t="shared" si="72"/>
        <v>0</v>
      </c>
      <c r="BI434" s="107">
        <f t="shared" si="73"/>
        <v>0</v>
      </c>
      <c r="BJ434" s="20" t="s">
        <v>149</v>
      </c>
      <c r="BK434" s="170">
        <f t="shared" si="74"/>
        <v>0</v>
      </c>
      <c r="BL434" s="20" t="s">
        <v>243</v>
      </c>
      <c r="BM434" s="20" t="s">
        <v>980</v>
      </c>
    </row>
    <row r="435" spans="2:65" s="1" customFormat="1" ht="31.5" customHeight="1">
      <c r="B435" s="133"/>
      <c r="C435" s="162" t="s">
        <v>981</v>
      </c>
      <c r="D435" s="162" t="s">
        <v>171</v>
      </c>
      <c r="E435" s="163" t="s">
        <v>982</v>
      </c>
      <c r="F435" s="268" t="s">
        <v>983</v>
      </c>
      <c r="G435" s="268"/>
      <c r="H435" s="268"/>
      <c r="I435" s="268"/>
      <c r="J435" s="164" t="s">
        <v>959</v>
      </c>
      <c r="K435" s="165">
        <v>1</v>
      </c>
      <c r="L435" s="324">
        <v>0</v>
      </c>
      <c r="M435" s="324"/>
      <c r="N435" s="312">
        <f t="shared" si="65"/>
        <v>0</v>
      </c>
      <c r="O435" s="312"/>
      <c r="P435" s="312"/>
      <c r="Q435" s="312"/>
      <c r="R435" s="136"/>
      <c r="T435" s="167" t="s">
        <v>5</v>
      </c>
      <c r="U435" s="45" t="s">
        <v>43</v>
      </c>
      <c r="V435" s="37"/>
      <c r="W435" s="168">
        <f t="shared" si="66"/>
        <v>0</v>
      </c>
      <c r="X435" s="168">
        <v>4.8999999999999998E-4</v>
      </c>
      <c r="Y435" s="168">
        <f t="shared" si="67"/>
        <v>4.8999999999999998E-4</v>
      </c>
      <c r="Z435" s="168">
        <v>0</v>
      </c>
      <c r="AA435" s="169">
        <f t="shared" si="68"/>
        <v>0</v>
      </c>
      <c r="AR435" s="20" t="s">
        <v>243</v>
      </c>
      <c r="AT435" s="20" t="s">
        <v>171</v>
      </c>
      <c r="AU435" s="20" t="s">
        <v>149</v>
      </c>
      <c r="AY435" s="20" t="s">
        <v>170</v>
      </c>
      <c r="BE435" s="107">
        <f t="shared" si="69"/>
        <v>0</v>
      </c>
      <c r="BF435" s="107">
        <f t="shared" si="70"/>
        <v>0</v>
      </c>
      <c r="BG435" s="107">
        <f t="shared" si="71"/>
        <v>0</v>
      </c>
      <c r="BH435" s="107">
        <f t="shared" si="72"/>
        <v>0</v>
      </c>
      <c r="BI435" s="107">
        <f t="shared" si="73"/>
        <v>0</v>
      </c>
      <c r="BJ435" s="20" t="s">
        <v>149</v>
      </c>
      <c r="BK435" s="170">
        <f t="shared" si="74"/>
        <v>0</v>
      </c>
      <c r="BL435" s="20" t="s">
        <v>243</v>
      </c>
      <c r="BM435" s="20" t="s">
        <v>984</v>
      </c>
    </row>
    <row r="436" spans="2:65" s="1" customFormat="1" ht="31.5" customHeight="1">
      <c r="B436" s="133"/>
      <c r="C436" s="195" t="s">
        <v>985</v>
      </c>
      <c r="D436" s="195" t="s">
        <v>415</v>
      </c>
      <c r="E436" s="196" t="s">
        <v>986</v>
      </c>
      <c r="F436" s="267" t="s">
        <v>987</v>
      </c>
      <c r="G436" s="267"/>
      <c r="H436" s="267"/>
      <c r="I436" s="267"/>
      <c r="J436" s="197" t="s">
        <v>267</v>
      </c>
      <c r="K436" s="198">
        <v>1</v>
      </c>
      <c r="L436" s="325">
        <v>0</v>
      </c>
      <c r="M436" s="325"/>
      <c r="N436" s="320">
        <f t="shared" si="65"/>
        <v>0</v>
      </c>
      <c r="O436" s="312"/>
      <c r="P436" s="312"/>
      <c r="Q436" s="312"/>
      <c r="R436" s="136"/>
      <c r="T436" s="167" t="s">
        <v>5</v>
      </c>
      <c r="U436" s="45" t="s">
        <v>43</v>
      </c>
      <c r="V436" s="37"/>
      <c r="W436" s="168">
        <f t="shared" si="66"/>
        <v>0</v>
      </c>
      <c r="X436" s="168">
        <v>1.6199999999999999E-2</v>
      </c>
      <c r="Y436" s="168">
        <f t="shared" si="67"/>
        <v>1.6199999999999999E-2</v>
      </c>
      <c r="Z436" s="168">
        <v>0</v>
      </c>
      <c r="AA436" s="169">
        <f t="shared" si="68"/>
        <v>0</v>
      </c>
      <c r="AR436" s="20" t="s">
        <v>320</v>
      </c>
      <c r="AT436" s="20" t="s">
        <v>415</v>
      </c>
      <c r="AU436" s="20" t="s">
        <v>149</v>
      </c>
      <c r="AY436" s="20" t="s">
        <v>170</v>
      </c>
      <c r="BE436" s="107">
        <f t="shared" si="69"/>
        <v>0</v>
      </c>
      <c r="BF436" s="107">
        <f t="shared" si="70"/>
        <v>0</v>
      </c>
      <c r="BG436" s="107">
        <f t="shared" si="71"/>
        <v>0</v>
      </c>
      <c r="BH436" s="107">
        <f t="shared" si="72"/>
        <v>0</v>
      </c>
      <c r="BI436" s="107">
        <f t="shared" si="73"/>
        <v>0</v>
      </c>
      <c r="BJ436" s="20" t="s">
        <v>149</v>
      </c>
      <c r="BK436" s="170">
        <f t="shared" si="74"/>
        <v>0</v>
      </c>
      <c r="BL436" s="20" t="s">
        <v>243</v>
      </c>
      <c r="BM436" s="20" t="s">
        <v>988</v>
      </c>
    </row>
    <row r="437" spans="2:65" s="1" customFormat="1" ht="31.5" customHeight="1">
      <c r="B437" s="133"/>
      <c r="C437" s="162" t="s">
        <v>989</v>
      </c>
      <c r="D437" s="162" t="s">
        <v>171</v>
      </c>
      <c r="E437" s="163" t="s">
        <v>990</v>
      </c>
      <c r="F437" s="268" t="s">
        <v>991</v>
      </c>
      <c r="G437" s="268"/>
      <c r="H437" s="268"/>
      <c r="I437" s="268"/>
      <c r="J437" s="164" t="s">
        <v>934</v>
      </c>
      <c r="K437" s="165">
        <v>7</v>
      </c>
      <c r="L437" s="324">
        <v>0</v>
      </c>
      <c r="M437" s="324"/>
      <c r="N437" s="312">
        <f t="shared" si="65"/>
        <v>0</v>
      </c>
      <c r="O437" s="312"/>
      <c r="P437" s="312"/>
      <c r="Q437" s="312"/>
      <c r="R437" s="136"/>
      <c r="T437" s="167" t="s">
        <v>5</v>
      </c>
      <c r="U437" s="45" t="s">
        <v>43</v>
      </c>
      <c r="V437" s="37"/>
      <c r="W437" s="168">
        <f t="shared" si="66"/>
        <v>0</v>
      </c>
      <c r="X437" s="168">
        <v>2.7999999999999998E-4</v>
      </c>
      <c r="Y437" s="168">
        <f t="shared" si="67"/>
        <v>1.9599999999999999E-3</v>
      </c>
      <c r="Z437" s="168">
        <v>0</v>
      </c>
      <c r="AA437" s="169">
        <f t="shared" si="68"/>
        <v>0</v>
      </c>
      <c r="AR437" s="20" t="s">
        <v>243</v>
      </c>
      <c r="AT437" s="20" t="s">
        <v>171</v>
      </c>
      <c r="AU437" s="20" t="s">
        <v>149</v>
      </c>
      <c r="AY437" s="20" t="s">
        <v>170</v>
      </c>
      <c r="BE437" s="107">
        <f t="shared" si="69"/>
        <v>0</v>
      </c>
      <c r="BF437" s="107">
        <f t="shared" si="70"/>
        <v>0</v>
      </c>
      <c r="BG437" s="107">
        <f t="shared" si="71"/>
        <v>0</v>
      </c>
      <c r="BH437" s="107">
        <f t="shared" si="72"/>
        <v>0</v>
      </c>
      <c r="BI437" s="107">
        <f t="shared" si="73"/>
        <v>0</v>
      </c>
      <c r="BJ437" s="20" t="s">
        <v>149</v>
      </c>
      <c r="BK437" s="170">
        <f t="shared" si="74"/>
        <v>0</v>
      </c>
      <c r="BL437" s="20" t="s">
        <v>243</v>
      </c>
      <c r="BM437" s="20" t="s">
        <v>992</v>
      </c>
    </row>
    <row r="438" spans="2:65" s="1" customFormat="1" ht="22.5" customHeight="1">
      <c r="B438" s="133"/>
      <c r="C438" s="195" t="s">
        <v>993</v>
      </c>
      <c r="D438" s="195" t="s">
        <v>415</v>
      </c>
      <c r="E438" s="196" t="s">
        <v>994</v>
      </c>
      <c r="F438" s="267" t="s">
        <v>995</v>
      </c>
      <c r="G438" s="267"/>
      <c r="H438" s="267"/>
      <c r="I438" s="267"/>
      <c r="J438" s="197" t="s">
        <v>267</v>
      </c>
      <c r="K438" s="198">
        <v>7</v>
      </c>
      <c r="L438" s="325">
        <v>0</v>
      </c>
      <c r="M438" s="325"/>
      <c r="N438" s="320">
        <f t="shared" si="65"/>
        <v>0</v>
      </c>
      <c r="O438" s="312"/>
      <c r="P438" s="312"/>
      <c r="Q438" s="312"/>
      <c r="R438" s="136"/>
      <c r="T438" s="167" t="s">
        <v>5</v>
      </c>
      <c r="U438" s="45" t="s">
        <v>43</v>
      </c>
      <c r="V438" s="37"/>
      <c r="W438" s="168">
        <f t="shared" si="66"/>
        <v>0</v>
      </c>
      <c r="X438" s="168">
        <v>2.7E-4</v>
      </c>
      <c r="Y438" s="168">
        <f t="shared" si="67"/>
        <v>1.89E-3</v>
      </c>
      <c r="Z438" s="168">
        <v>0</v>
      </c>
      <c r="AA438" s="169">
        <f t="shared" si="68"/>
        <v>0</v>
      </c>
      <c r="AR438" s="20" t="s">
        <v>320</v>
      </c>
      <c r="AT438" s="20" t="s">
        <v>415</v>
      </c>
      <c r="AU438" s="20" t="s">
        <v>149</v>
      </c>
      <c r="AY438" s="20" t="s">
        <v>170</v>
      </c>
      <c r="BE438" s="107">
        <f t="shared" si="69"/>
        <v>0</v>
      </c>
      <c r="BF438" s="107">
        <f t="shared" si="70"/>
        <v>0</v>
      </c>
      <c r="BG438" s="107">
        <f t="shared" si="71"/>
        <v>0</v>
      </c>
      <c r="BH438" s="107">
        <f t="shared" si="72"/>
        <v>0</v>
      </c>
      <c r="BI438" s="107">
        <f t="shared" si="73"/>
        <v>0</v>
      </c>
      <c r="BJ438" s="20" t="s">
        <v>149</v>
      </c>
      <c r="BK438" s="170">
        <f t="shared" si="74"/>
        <v>0</v>
      </c>
      <c r="BL438" s="20" t="s">
        <v>243</v>
      </c>
      <c r="BM438" s="20" t="s">
        <v>996</v>
      </c>
    </row>
    <row r="439" spans="2:65" s="1" customFormat="1" ht="31.5" customHeight="1">
      <c r="B439" s="133"/>
      <c r="C439" s="162" t="s">
        <v>997</v>
      </c>
      <c r="D439" s="162" t="s">
        <v>171</v>
      </c>
      <c r="E439" s="163" t="s">
        <v>998</v>
      </c>
      <c r="F439" s="268" t="s">
        <v>999</v>
      </c>
      <c r="G439" s="268"/>
      <c r="H439" s="268"/>
      <c r="I439" s="268"/>
      <c r="J439" s="164" t="s">
        <v>267</v>
      </c>
      <c r="K439" s="165">
        <v>12</v>
      </c>
      <c r="L439" s="324">
        <v>0</v>
      </c>
      <c r="M439" s="324"/>
      <c r="N439" s="312">
        <f t="shared" si="65"/>
        <v>0</v>
      </c>
      <c r="O439" s="312"/>
      <c r="P439" s="312"/>
      <c r="Q439" s="312"/>
      <c r="R439" s="136"/>
      <c r="T439" s="167" t="s">
        <v>5</v>
      </c>
      <c r="U439" s="45" t="s">
        <v>43</v>
      </c>
      <c r="V439" s="37"/>
      <c r="W439" s="168">
        <f t="shared" si="66"/>
        <v>0</v>
      </c>
      <c r="X439" s="168">
        <v>1.2E-4</v>
      </c>
      <c r="Y439" s="168">
        <f t="shared" si="67"/>
        <v>1.4400000000000001E-3</v>
      </c>
      <c r="Z439" s="168">
        <v>0</v>
      </c>
      <c r="AA439" s="169">
        <f t="shared" si="68"/>
        <v>0</v>
      </c>
      <c r="AR439" s="20" t="s">
        <v>243</v>
      </c>
      <c r="AT439" s="20" t="s">
        <v>171</v>
      </c>
      <c r="AU439" s="20" t="s">
        <v>149</v>
      </c>
      <c r="AY439" s="20" t="s">
        <v>170</v>
      </c>
      <c r="BE439" s="107">
        <f t="shared" si="69"/>
        <v>0</v>
      </c>
      <c r="BF439" s="107">
        <f t="shared" si="70"/>
        <v>0</v>
      </c>
      <c r="BG439" s="107">
        <f t="shared" si="71"/>
        <v>0</v>
      </c>
      <c r="BH439" s="107">
        <f t="shared" si="72"/>
        <v>0</v>
      </c>
      <c r="BI439" s="107">
        <f t="shared" si="73"/>
        <v>0</v>
      </c>
      <c r="BJ439" s="20" t="s">
        <v>149</v>
      </c>
      <c r="BK439" s="170">
        <f t="shared" si="74"/>
        <v>0</v>
      </c>
      <c r="BL439" s="20" t="s">
        <v>243</v>
      </c>
      <c r="BM439" s="20" t="s">
        <v>1000</v>
      </c>
    </row>
    <row r="440" spans="2:65" s="1" customFormat="1" ht="22.5" customHeight="1">
      <c r="B440" s="133"/>
      <c r="C440" s="195" t="s">
        <v>1001</v>
      </c>
      <c r="D440" s="195" t="s">
        <v>415</v>
      </c>
      <c r="E440" s="196" t="s">
        <v>1002</v>
      </c>
      <c r="F440" s="267" t="s">
        <v>1003</v>
      </c>
      <c r="G440" s="267"/>
      <c r="H440" s="267"/>
      <c r="I440" s="267"/>
      <c r="J440" s="197" t="s">
        <v>267</v>
      </c>
      <c r="K440" s="198">
        <v>1</v>
      </c>
      <c r="L440" s="325">
        <v>0</v>
      </c>
      <c r="M440" s="325"/>
      <c r="N440" s="320">
        <f t="shared" si="65"/>
        <v>0</v>
      </c>
      <c r="O440" s="312"/>
      <c r="P440" s="312"/>
      <c r="Q440" s="312"/>
      <c r="R440" s="136"/>
      <c r="T440" s="167" t="s">
        <v>5</v>
      </c>
      <c r="U440" s="45" t="s">
        <v>43</v>
      </c>
      <c r="V440" s="37"/>
      <c r="W440" s="168">
        <f t="shared" si="66"/>
        <v>0</v>
      </c>
      <c r="X440" s="168">
        <v>2E-3</v>
      </c>
      <c r="Y440" s="168">
        <f t="shared" si="67"/>
        <v>2E-3</v>
      </c>
      <c r="Z440" s="168">
        <v>0</v>
      </c>
      <c r="AA440" s="169">
        <f t="shared" si="68"/>
        <v>0</v>
      </c>
      <c r="AR440" s="20" t="s">
        <v>320</v>
      </c>
      <c r="AT440" s="20" t="s">
        <v>415</v>
      </c>
      <c r="AU440" s="20" t="s">
        <v>149</v>
      </c>
      <c r="AY440" s="20" t="s">
        <v>170</v>
      </c>
      <c r="BE440" s="107">
        <f t="shared" si="69"/>
        <v>0</v>
      </c>
      <c r="BF440" s="107">
        <f t="shared" si="70"/>
        <v>0</v>
      </c>
      <c r="BG440" s="107">
        <f t="shared" si="71"/>
        <v>0</v>
      </c>
      <c r="BH440" s="107">
        <f t="shared" si="72"/>
        <v>0</v>
      </c>
      <c r="BI440" s="107">
        <f t="shared" si="73"/>
        <v>0</v>
      </c>
      <c r="BJ440" s="20" t="s">
        <v>149</v>
      </c>
      <c r="BK440" s="170">
        <f t="shared" si="74"/>
        <v>0</v>
      </c>
      <c r="BL440" s="20" t="s">
        <v>243</v>
      </c>
      <c r="BM440" s="20" t="s">
        <v>1004</v>
      </c>
    </row>
    <row r="441" spans="2:65" s="1" customFormat="1" ht="22.5" customHeight="1">
      <c r="B441" s="133"/>
      <c r="C441" s="195" t="s">
        <v>1005</v>
      </c>
      <c r="D441" s="195" t="s">
        <v>415</v>
      </c>
      <c r="E441" s="196" t="s">
        <v>1006</v>
      </c>
      <c r="F441" s="267" t="s">
        <v>1007</v>
      </c>
      <c r="G441" s="267"/>
      <c r="H441" s="267"/>
      <c r="I441" s="267"/>
      <c r="J441" s="197" t="s">
        <v>267</v>
      </c>
      <c r="K441" s="198">
        <v>9</v>
      </c>
      <c r="L441" s="325">
        <v>0</v>
      </c>
      <c r="M441" s="325"/>
      <c r="N441" s="320">
        <f t="shared" si="65"/>
        <v>0</v>
      </c>
      <c r="O441" s="312"/>
      <c r="P441" s="312"/>
      <c r="Q441" s="312"/>
      <c r="R441" s="136"/>
      <c r="T441" s="167" t="s">
        <v>5</v>
      </c>
      <c r="U441" s="45" t="s">
        <v>43</v>
      </c>
      <c r="V441" s="37"/>
      <c r="W441" s="168">
        <f t="shared" si="66"/>
        <v>0</v>
      </c>
      <c r="X441" s="168">
        <v>2E-3</v>
      </c>
      <c r="Y441" s="168">
        <f t="shared" si="67"/>
        <v>1.8000000000000002E-2</v>
      </c>
      <c r="Z441" s="168">
        <v>0</v>
      </c>
      <c r="AA441" s="169">
        <f t="shared" si="68"/>
        <v>0</v>
      </c>
      <c r="AR441" s="20" t="s">
        <v>320</v>
      </c>
      <c r="AT441" s="20" t="s">
        <v>415</v>
      </c>
      <c r="AU441" s="20" t="s">
        <v>149</v>
      </c>
      <c r="AY441" s="20" t="s">
        <v>170</v>
      </c>
      <c r="BE441" s="107">
        <f t="shared" si="69"/>
        <v>0</v>
      </c>
      <c r="BF441" s="107">
        <f t="shared" si="70"/>
        <v>0</v>
      </c>
      <c r="BG441" s="107">
        <f t="shared" si="71"/>
        <v>0</v>
      </c>
      <c r="BH441" s="107">
        <f t="shared" si="72"/>
        <v>0</v>
      </c>
      <c r="BI441" s="107">
        <f t="shared" si="73"/>
        <v>0</v>
      </c>
      <c r="BJ441" s="20" t="s">
        <v>149</v>
      </c>
      <c r="BK441" s="170">
        <f t="shared" si="74"/>
        <v>0</v>
      </c>
      <c r="BL441" s="20" t="s">
        <v>243</v>
      </c>
      <c r="BM441" s="20" t="s">
        <v>1008</v>
      </c>
    </row>
    <row r="442" spans="2:65" s="1" customFormat="1" ht="22.5" customHeight="1">
      <c r="B442" s="133"/>
      <c r="C442" s="195" t="s">
        <v>1009</v>
      </c>
      <c r="D442" s="195" t="s">
        <v>415</v>
      </c>
      <c r="E442" s="196" t="s">
        <v>1010</v>
      </c>
      <c r="F442" s="267" t="s">
        <v>1011</v>
      </c>
      <c r="G442" s="267"/>
      <c r="H442" s="267"/>
      <c r="I442" s="267"/>
      <c r="J442" s="197" t="s">
        <v>267</v>
      </c>
      <c r="K442" s="198">
        <v>2</v>
      </c>
      <c r="L442" s="325">
        <v>0</v>
      </c>
      <c r="M442" s="325"/>
      <c r="N442" s="320">
        <f t="shared" si="65"/>
        <v>0</v>
      </c>
      <c r="O442" s="312"/>
      <c r="P442" s="312"/>
      <c r="Q442" s="312"/>
      <c r="R442" s="136"/>
      <c r="T442" s="167" t="s">
        <v>5</v>
      </c>
      <c r="U442" s="45" t="s">
        <v>43</v>
      </c>
      <c r="V442" s="37"/>
      <c r="W442" s="168">
        <f t="shared" si="66"/>
        <v>0</v>
      </c>
      <c r="X442" s="168">
        <v>2E-3</v>
      </c>
      <c r="Y442" s="168">
        <f t="shared" si="67"/>
        <v>4.0000000000000001E-3</v>
      </c>
      <c r="Z442" s="168">
        <v>0</v>
      </c>
      <c r="AA442" s="169">
        <f t="shared" si="68"/>
        <v>0</v>
      </c>
      <c r="AR442" s="20" t="s">
        <v>320</v>
      </c>
      <c r="AT442" s="20" t="s">
        <v>415</v>
      </c>
      <c r="AU442" s="20" t="s">
        <v>149</v>
      </c>
      <c r="AY442" s="20" t="s">
        <v>170</v>
      </c>
      <c r="BE442" s="107">
        <f t="shared" si="69"/>
        <v>0</v>
      </c>
      <c r="BF442" s="107">
        <f t="shared" si="70"/>
        <v>0</v>
      </c>
      <c r="BG442" s="107">
        <f t="shared" si="71"/>
        <v>0</v>
      </c>
      <c r="BH442" s="107">
        <f t="shared" si="72"/>
        <v>0</v>
      </c>
      <c r="BI442" s="107">
        <f t="shared" si="73"/>
        <v>0</v>
      </c>
      <c r="BJ442" s="20" t="s">
        <v>149</v>
      </c>
      <c r="BK442" s="170">
        <f t="shared" si="74"/>
        <v>0</v>
      </c>
      <c r="BL442" s="20" t="s">
        <v>243</v>
      </c>
      <c r="BM442" s="20" t="s">
        <v>1012</v>
      </c>
    </row>
    <row r="443" spans="2:65" s="1" customFormat="1" ht="31.5" customHeight="1">
      <c r="B443" s="133"/>
      <c r="C443" s="162" t="s">
        <v>1013</v>
      </c>
      <c r="D443" s="162" t="s">
        <v>171</v>
      </c>
      <c r="E443" s="163" t="s">
        <v>1014</v>
      </c>
      <c r="F443" s="268" t="s">
        <v>1015</v>
      </c>
      <c r="G443" s="268"/>
      <c r="H443" s="268"/>
      <c r="I443" s="268"/>
      <c r="J443" s="164" t="s">
        <v>267</v>
      </c>
      <c r="K443" s="165">
        <v>8</v>
      </c>
      <c r="L443" s="324">
        <v>0</v>
      </c>
      <c r="M443" s="324"/>
      <c r="N443" s="312">
        <f t="shared" si="65"/>
        <v>0</v>
      </c>
      <c r="O443" s="312"/>
      <c r="P443" s="312"/>
      <c r="Q443" s="312"/>
      <c r="R443" s="136"/>
      <c r="T443" s="167" t="s">
        <v>5</v>
      </c>
      <c r="U443" s="45" t="s">
        <v>43</v>
      </c>
      <c r="V443" s="37"/>
      <c r="W443" s="168">
        <f t="shared" si="66"/>
        <v>0</v>
      </c>
      <c r="X443" s="168">
        <v>1.0000000000000001E-5</v>
      </c>
      <c r="Y443" s="168">
        <f t="shared" si="67"/>
        <v>8.0000000000000007E-5</v>
      </c>
      <c r="Z443" s="168">
        <v>0</v>
      </c>
      <c r="AA443" s="169">
        <f t="shared" si="68"/>
        <v>0</v>
      </c>
      <c r="AR443" s="20" t="s">
        <v>243</v>
      </c>
      <c r="AT443" s="20" t="s">
        <v>171</v>
      </c>
      <c r="AU443" s="20" t="s">
        <v>149</v>
      </c>
      <c r="AY443" s="20" t="s">
        <v>170</v>
      </c>
      <c r="BE443" s="107">
        <f t="shared" si="69"/>
        <v>0</v>
      </c>
      <c r="BF443" s="107">
        <f t="shared" si="70"/>
        <v>0</v>
      </c>
      <c r="BG443" s="107">
        <f t="shared" si="71"/>
        <v>0</v>
      </c>
      <c r="BH443" s="107">
        <f t="shared" si="72"/>
        <v>0</v>
      </c>
      <c r="BI443" s="107">
        <f t="shared" si="73"/>
        <v>0</v>
      </c>
      <c r="BJ443" s="20" t="s">
        <v>149</v>
      </c>
      <c r="BK443" s="170">
        <f t="shared" si="74"/>
        <v>0</v>
      </c>
      <c r="BL443" s="20" t="s">
        <v>243</v>
      </c>
      <c r="BM443" s="20" t="s">
        <v>1016</v>
      </c>
    </row>
    <row r="444" spans="2:65" s="1" customFormat="1" ht="22.5" customHeight="1">
      <c r="B444" s="133"/>
      <c r="C444" s="195" t="s">
        <v>1017</v>
      </c>
      <c r="D444" s="195" t="s">
        <v>415</v>
      </c>
      <c r="E444" s="196" t="s">
        <v>1018</v>
      </c>
      <c r="F444" s="267" t="s">
        <v>1019</v>
      </c>
      <c r="G444" s="267"/>
      <c r="H444" s="267"/>
      <c r="I444" s="267"/>
      <c r="J444" s="197" t="s">
        <v>267</v>
      </c>
      <c r="K444" s="198">
        <v>8</v>
      </c>
      <c r="L444" s="325">
        <v>0</v>
      </c>
      <c r="M444" s="325"/>
      <c r="N444" s="320">
        <f t="shared" si="65"/>
        <v>0</v>
      </c>
      <c r="O444" s="312"/>
      <c r="P444" s="312"/>
      <c r="Q444" s="312"/>
      <c r="R444" s="136"/>
      <c r="T444" s="167" t="s">
        <v>5</v>
      </c>
      <c r="U444" s="45" t="s">
        <v>43</v>
      </c>
      <c r="V444" s="37"/>
      <c r="W444" s="168">
        <f t="shared" si="66"/>
        <v>0</v>
      </c>
      <c r="X444" s="168">
        <v>2.0000000000000001E-4</v>
      </c>
      <c r="Y444" s="168">
        <f t="shared" si="67"/>
        <v>1.6000000000000001E-3</v>
      </c>
      <c r="Z444" s="168">
        <v>0</v>
      </c>
      <c r="AA444" s="169">
        <f t="shared" si="68"/>
        <v>0</v>
      </c>
      <c r="AR444" s="20" t="s">
        <v>320</v>
      </c>
      <c r="AT444" s="20" t="s">
        <v>415</v>
      </c>
      <c r="AU444" s="20" t="s">
        <v>149</v>
      </c>
      <c r="AY444" s="20" t="s">
        <v>170</v>
      </c>
      <c r="BE444" s="107">
        <f t="shared" si="69"/>
        <v>0</v>
      </c>
      <c r="BF444" s="107">
        <f t="shared" si="70"/>
        <v>0</v>
      </c>
      <c r="BG444" s="107">
        <f t="shared" si="71"/>
        <v>0</v>
      </c>
      <c r="BH444" s="107">
        <f t="shared" si="72"/>
        <v>0</v>
      </c>
      <c r="BI444" s="107">
        <f t="shared" si="73"/>
        <v>0</v>
      </c>
      <c r="BJ444" s="20" t="s">
        <v>149</v>
      </c>
      <c r="BK444" s="170">
        <f t="shared" si="74"/>
        <v>0</v>
      </c>
      <c r="BL444" s="20" t="s">
        <v>243</v>
      </c>
      <c r="BM444" s="20" t="s">
        <v>1020</v>
      </c>
    </row>
    <row r="445" spans="2:65" s="1" customFormat="1" ht="31.5" customHeight="1">
      <c r="B445" s="133"/>
      <c r="C445" s="162" t="s">
        <v>1021</v>
      </c>
      <c r="D445" s="162" t="s">
        <v>171</v>
      </c>
      <c r="E445" s="163" t="s">
        <v>1022</v>
      </c>
      <c r="F445" s="268" t="s">
        <v>1023</v>
      </c>
      <c r="G445" s="268"/>
      <c r="H445" s="268"/>
      <c r="I445" s="268"/>
      <c r="J445" s="164" t="s">
        <v>267</v>
      </c>
      <c r="K445" s="165">
        <v>1</v>
      </c>
      <c r="L445" s="324">
        <v>0</v>
      </c>
      <c r="M445" s="324"/>
      <c r="N445" s="312">
        <f t="shared" si="65"/>
        <v>0</v>
      </c>
      <c r="O445" s="312"/>
      <c r="P445" s="312"/>
      <c r="Q445" s="312"/>
      <c r="R445" s="136"/>
      <c r="T445" s="167" t="s">
        <v>5</v>
      </c>
      <c r="U445" s="45" t="s">
        <v>43</v>
      </c>
      <c r="V445" s="37"/>
      <c r="W445" s="168">
        <f t="shared" si="66"/>
        <v>0</v>
      </c>
      <c r="X445" s="168">
        <v>1.0000000000000001E-5</v>
      </c>
      <c r="Y445" s="168">
        <f t="shared" si="67"/>
        <v>1.0000000000000001E-5</v>
      </c>
      <c r="Z445" s="168">
        <v>0</v>
      </c>
      <c r="AA445" s="169">
        <f t="shared" si="68"/>
        <v>0</v>
      </c>
      <c r="AR445" s="20" t="s">
        <v>243</v>
      </c>
      <c r="AT445" s="20" t="s">
        <v>171</v>
      </c>
      <c r="AU445" s="20" t="s">
        <v>149</v>
      </c>
      <c r="AY445" s="20" t="s">
        <v>170</v>
      </c>
      <c r="BE445" s="107">
        <f t="shared" si="69"/>
        <v>0</v>
      </c>
      <c r="BF445" s="107">
        <f t="shared" si="70"/>
        <v>0</v>
      </c>
      <c r="BG445" s="107">
        <f t="shared" si="71"/>
        <v>0</v>
      </c>
      <c r="BH445" s="107">
        <f t="shared" si="72"/>
        <v>0</v>
      </c>
      <c r="BI445" s="107">
        <f t="shared" si="73"/>
        <v>0</v>
      </c>
      <c r="BJ445" s="20" t="s">
        <v>149</v>
      </c>
      <c r="BK445" s="170">
        <f t="shared" si="74"/>
        <v>0</v>
      </c>
      <c r="BL445" s="20" t="s">
        <v>243</v>
      </c>
      <c r="BM445" s="20" t="s">
        <v>1024</v>
      </c>
    </row>
    <row r="446" spans="2:65" s="1" customFormat="1" ht="22.5" customHeight="1">
      <c r="B446" s="133"/>
      <c r="C446" s="195" t="s">
        <v>1025</v>
      </c>
      <c r="D446" s="195" t="s">
        <v>415</v>
      </c>
      <c r="E446" s="196" t="s">
        <v>1026</v>
      </c>
      <c r="F446" s="267" t="s">
        <v>1027</v>
      </c>
      <c r="G446" s="267"/>
      <c r="H446" s="267"/>
      <c r="I446" s="267"/>
      <c r="J446" s="197" t="s">
        <v>267</v>
      </c>
      <c r="K446" s="198">
        <v>1</v>
      </c>
      <c r="L446" s="325">
        <v>0</v>
      </c>
      <c r="M446" s="325"/>
      <c r="N446" s="320">
        <f t="shared" si="65"/>
        <v>0</v>
      </c>
      <c r="O446" s="312"/>
      <c r="P446" s="312"/>
      <c r="Q446" s="312"/>
      <c r="R446" s="136"/>
      <c r="T446" s="167" t="s">
        <v>5</v>
      </c>
      <c r="U446" s="45" t="s">
        <v>43</v>
      </c>
      <c r="V446" s="37"/>
      <c r="W446" s="168">
        <f t="shared" si="66"/>
        <v>0</v>
      </c>
      <c r="X446" s="168">
        <v>3.5100000000000002E-4</v>
      </c>
      <c r="Y446" s="168">
        <f t="shared" si="67"/>
        <v>3.5100000000000002E-4</v>
      </c>
      <c r="Z446" s="168">
        <v>0</v>
      </c>
      <c r="AA446" s="169">
        <f t="shared" si="68"/>
        <v>0</v>
      </c>
      <c r="AR446" s="20" t="s">
        <v>320</v>
      </c>
      <c r="AT446" s="20" t="s">
        <v>415</v>
      </c>
      <c r="AU446" s="20" t="s">
        <v>149</v>
      </c>
      <c r="AY446" s="20" t="s">
        <v>170</v>
      </c>
      <c r="BE446" s="107">
        <f t="shared" si="69"/>
        <v>0</v>
      </c>
      <c r="BF446" s="107">
        <f t="shared" si="70"/>
        <v>0</v>
      </c>
      <c r="BG446" s="107">
        <f t="shared" si="71"/>
        <v>0</v>
      </c>
      <c r="BH446" s="107">
        <f t="shared" si="72"/>
        <v>0</v>
      </c>
      <c r="BI446" s="107">
        <f t="shared" si="73"/>
        <v>0</v>
      </c>
      <c r="BJ446" s="20" t="s">
        <v>149</v>
      </c>
      <c r="BK446" s="170">
        <f t="shared" si="74"/>
        <v>0</v>
      </c>
      <c r="BL446" s="20" t="s">
        <v>243</v>
      </c>
      <c r="BM446" s="20" t="s">
        <v>1028</v>
      </c>
    </row>
    <row r="447" spans="2:65" s="1" customFormat="1" ht="31.5" customHeight="1">
      <c r="B447" s="133"/>
      <c r="C447" s="162" t="s">
        <v>1029</v>
      </c>
      <c r="D447" s="162" t="s">
        <v>171</v>
      </c>
      <c r="E447" s="163" t="s">
        <v>1030</v>
      </c>
      <c r="F447" s="268" t="s">
        <v>1031</v>
      </c>
      <c r="G447" s="268"/>
      <c r="H447" s="268"/>
      <c r="I447" s="268"/>
      <c r="J447" s="164" t="s">
        <v>267</v>
      </c>
      <c r="K447" s="165">
        <v>1</v>
      </c>
      <c r="L447" s="324">
        <v>0</v>
      </c>
      <c r="M447" s="324"/>
      <c r="N447" s="312">
        <f t="shared" si="65"/>
        <v>0</v>
      </c>
      <c r="O447" s="312"/>
      <c r="P447" s="312"/>
      <c r="Q447" s="312"/>
      <c r="R447" s="136"/>
      <c r="T447" s="167" t="s">
        <v>5</v>
      </c>
      <c r="U447" s="45" t="s">
        <v>43</v>
      </c>
      <c r="V447" s="37"/>
      <c r="W447" s="168">
        <f t="shared" si="66"/>
        <v>0</v>
      </c>
      <c r="X447" s="168">
        <v>1.0000000000000001E-5</v>
      </c>
      <c r="Y447" s="168">
        <f t="shared" si="67"/>
        <v>1.0000000000000001E-5</v>
      </c>
      <c r="Z447" s="168">
        <v>0</v>
      </c>
      <c r="AA447" s="169">
        <f t="shared" si="68"/>
        <v>0</v>
      </c>
      <c r="AR447" s="20" t="s">
        <v>243</v>
      </c>
      <c r="AT447" s="20" t="s">
        <v>171</v>
      </c>
      <c r="AU447" s="20" t="s">
        <v>149</v>
      </c>
      <c r="AY447" s="20" t="s">
        <v>170</v>
      </c>
      <c r="BE447" s="107">
        <f t="shared" si="69"/>
        <v>0</v>
      </c>
      <c r="BF447" s="107">
        <f t="shared" si="70"/>
        <v>0</v>
      </c>
      <c r="BG447" s="107">
        <f t="shared" si="71"/>
        <v>0</v>
      </c>
      <c r="BH447" s="107">
        <f t="shared" si="72"/>
        <v>0</v>
      </c>
      <c r="BI447" s="107">
        <f t="shared" si="73"/>
        <v>0</v>
      </c>
      <c r="BJ447" s="20" t="s">
        <v>149</v>
      </c>
      <c r="BK447" s="170">
        <f t="shared" si="74"/>
        <v>0</v>
      </c>
      <c r="BL447" s="20" t="s">
        <v>243</v>
      </c>
      <c r="BM447" s="20" t="s">
        <v>1032</v>
      </c>
    </row>
    <row r="448" spans="2:65" s="1" customFormat="1" ht="22.5" customHeight="1">
      <c r="B448" s="133"/>
      <c r="C448" s="195" t="s">
        <v>1033</v>
      </c>
      <c r="D448" s="195" t="s">
        <v>415</v>
      </c>
      <c r="E448" s="196" t="s">
        <v>1034</v>
      </c>
      <c r="F448" s="267" t="s">
        <v>1035</v>
      </c>
      <c r="G448" s="267"/>
      <c r="H448" s="267"/>
      <c r="I448" s="267"/>
      <c r="J448" s="197" t="s">
        <v>267</v>
      </c>
      <c r="K448" s="198">
        <v>1</v>
      </c>
      <c r="L448" s="325">
        <v>0</v>
      </c>
      <c r="M448" s="325"/>
      <c r="N448" s="320">
        <f t="shared" si="65"/>
        <v>0</v>
      </c>
      <c r="O448" s="312"/>
      <c r="P448" s="312"/>
      <c r="Q448" s="312"/>
      <c r="R448" s="136"/>
      <c r="T448" s="167" t="s">
        <v>5</v>
      </c>
      <c r="U448" s="45" t="s">
        <v>43</v>
      </c>
      <c r="V448" s="37"/>
      <c r="W448" s="168">
        <f t="shared" si="66"/>
        <v>0</v>
      </c>
      <c r="X448" s="168">
        <v>2.9999999999999997E-4</v>
      </c>
      <c r="Y448" s="168">
        <f t="shared" si="67"/>
        <v>2.9999999999999997E-4</v>
      </c>
      <c r="Z448" s="168">
        <v>0</v>
      </c>
      <c r="AA448" s="169">
        <f t="shared" si="68"/>
        <v>0</v>
      </c>
      <c r="AR448" s="20" t="s">
        <v>320</v>
      </c>
      <c r="AT448" s="20" t="s">
        <v>415</v>
      </c>
      <c r="AU448" s="20" t="s">
        <v>149</v>
      </c>
      <c r="AY448" s="20" t="s">
        <v>170</v>
      </c>
      <c r="BE448" s="107">
        <f t="shared" si="69"/>
        <v>0</v>
      </c>
      <c r="BF448" s="107">
        <f t="shared" si="70"/>
        <v>0</v>
      </c>
      <c r="BG448" s="107">
        <f t="shared" si="71"/>
        <v>0</v>
      </c>
      <c r="BH448" s="107">
        <f t="shared" si="72"/>
        <v>0</v>
      </c>
      <c r="BI448" s="107">
        <f t="shared" si="73"/>
        <v>0</v>
      </c>
      <c r="BJ448" s="20" t="s">
        <v>149</v>
      </c>
      <c r="BK448" s="170">
        <f t="shared" si="74"/>
        <v>0</v>
      </c>
      <c r="BL448" s="20" t="s">
        <v>243</v>
      </c>
      <c r="BM448" s="20" t="s">
        <v>1036</v>
      </c>
    </row>
    <row r="449" spans="2:65" s="1" customFormat="1" ht="31.5" customHeight="1">
      <c r="B449" s="133"/>
      <c r="C449" s="162" t="s">
        <v>1037</v>
      </c>
      <c r="D449" s="162" t="s">
        <v>171</v>
      </c>
      <c r="E449" s="163" t="s">
        <v>1038</v>
      </c>
      <c r="F449" s="268" t="s">
        <v>1039</v>
      </c>
      <c r="G449" s="268"/>
      <c r="H449" s="268"/>
      <c r="I449" s="268"/>
      <c r="J449" s="164" t="s">
        <v>219</v>
      </c>
      <c r="K449" s="165">
        <v>0.35</v>
      </c>
      <c r="L449" s="324">
        <v>0</v>
      </c>
      <c r="M449" s="324"/>
      <c r="N449" s="312">
        <f t="shared" si="65"/>
        <v>0</v>
      </c>
      <c r="O449" s="312"/>
      <c r="P449" s="312"/>
      <c r="Q449" s="312"/>
      <c r="R449" s="136"/>
      <c r="T449" s="167" t="s">
        <v>5</v>
      </c>
      <c r="U449" s="45" t="s">
        <v>43</v>
      </c>
      <c r="V449" s="37"/>
      <c r="W449" s="168">
        <f t="shared" si="66"/>
        <v>0</v>
      </c>
      <c r="X449" s="168">
        <v>0</v>
      </c>
      <c r="Y449" s="168">
        <f t="shared" si="67"/>
        <v>0</v>
      </c>
      <c r="Z449" s="168">
        <v>0</v>
      </c>
      <c r="AA449" s="169">
        <f t="shared" si="68"/>
        <v>0</v>
      </c>
      <c r="AR449" s="20" t="s">
        <v>243</v>
      </c>
      <c r="AT449" s="20" t="s">
        <v>171</v>
      </c>
      <c r="AU449" s="20" t="s">
        <v>149</v>
      </c>
      <c r="AY449" s="20" t="s">
        <v>170</v>
      </c>
      <c r="BE449" s="107">
        <f t="shared" si="69"/>
        <v>0</v>
      </c>
      <c r="BF449" s="107">
        <f t="shared" si="70"/>
        <v>0</v>
      </c>
      <c r="BG449" s="107">
        <f t="shared" si="71"/>
        <v>0</v>
      </c>
      <c r="BH449" s="107">
        <f t="shared" si="72"/>
        <v>0</v>
      </c>
      <c r="BI449" s="107">
        <f t="shared" si="73"/>
        <v>0</v>
      </c>
      <c r="BJ449" s="20" t="s">
        <v>149</v>
      </c>
      <c r="BK449" s="170">
        <f t="shared" si="74"/>
        <v>0</v>
      </c>
      <c r="BL449" s="20" t="s">
        <v>243</v>
      </c>
      <c r="BM449" s="20" t="s">
        <v>1040</v>
      </c>
    </row>
    <row r="450" spans="2:65" s="9" customFormat="1" ht="29.85" customHeight="1">
      <c r="B450" s="151"/>
      <c r="C450" s="152"/>
      <c r="D450" s="161" t="s">
        <v>129</v>
      </c>
      <c r="E450" s="161"/>
      <c r="F450" s="161"/>
      <c r="G450" s="161"/>
      <c r="H450" s="161"/>
      <c r="I450" s="161"/>
      <c r="J450" s="161"/>
      <c r="K450" s="161"/>
      <c r="L450" s="161"/>
      <c r="M450" s="161"/>
      <c r="N450" s="316">
        <f>BK450</f>
        <v>0</v>
      </c>
      <c r="O450" s="317"/>
      <c r="P450" s="317"/>
      <c r="Q450" s="317"/>
      <c r="R450" s="154"/>
      <c r="T450" s="155"/>
      <c r="U450" s="152"/>
      <c r="V450" s="152"/>
      <c r="W450" s="156">
        <f>SUM(W451:W460)</f>
        <v>0</v>
      </c>
      <c r="X450" s="152"/>
      <c r="Y450" s="156">
        <f>SUM(Y451:Y460)</f>
        <v>0.12857000000000002</v>
      </c>
      <c r="Z450" s="152"/>
      <c r="AA450" s="157">
        <f>SUM(AA451:AA460)</f>
        <v>0</v>
      </c>
      <c r="AR450" s="158" t="s">
        <v>149</v>
      </c>
      <c r="AT450" s="159" t="s">
        <v>75</v>
      </c>
      <c r="AU450" s="159" t="s">
        <v>84</v>
      </c>
      <c r="AY450" s="158" t="s">
        <v>170</v>
      </c>
      <c r="BK450" s="160">
        <f>SUM(BK451:BK460)</f>
        <v>0</v>
      </c>
    </row>
    <row r="451" spans="2:65" s="1" customFormat="1" ht="31.5" customHeight="1">
      <c r="B451" s="133"/>
      <c r="C451" s="162" t="s">
        <v>1041</v>
      </c>
      <c r="D451" s="162" t="s">
        <v>171</v>
      </c>
      <c r="E451" s="163" t="s">
        <v>1042</v>
      </c>
      <c r="F451" s="268" t="s">
        <v>1043</v>
      </c>
      <c r="G451" s="268"/>
      <c r="H451" s="268"/>
      <c r="I451" s="268"/>
      <c r="J451" s="164" t="s">
        <v>462</v>
      </c>
      <c r="K451" s="165">
        <v>29</v>
      </c>
      <c r="L451" s="324">
        <v>0</v>
      </c>
      <c r="M451" s="324"/>
      <c r="N451" s="312">
        <f t="shared" ref="N451:N458" si="75">ROUND(L451*K451,3)</f>
        <v>0</v>
      </c>
      <c r="O451" s="312"/>
      <c r="P451" s="312"/>
      <c r="Q451" s="312"/>
      <c r="R451" s="136"/>
      <c r="T451" s="167" t="s">
        <v>5</v>
      </c>
      <c r="U451" s="45" t="s">
        <v>43</v>
      </c>
      <c r="V451" s="37"/>
      <c r="W451" s="168">
        <f t="shared" ref="W451:W458" si="76">V451*K451</f>
        <v>0</v>
      </c>
      <c r="X451" s="168">
        <v>4.2000000000000002E-4</v>
      </c>
      <c r="Y451" s="168">
        <f t="shared" ref="Y451:Y458" si="77">X451*K451</f>
        <v>1.218E-2</v>
      </c>
      <c r="Z451" s="168">
        <v>0</v>
      </c>
      <c r="AA451" s="169">
        <f t="shared" ref="AA451:AA458" si="78">Z451*K451</f>
        <v>0</v>
      </c>
      <c r="AR451" s="20" t="s">
        <v>243</v>
      </c>
      <c r="AT451" s="20" t="s">
        <v>171</v>
      </c>
      <c r="AU451" s="20" t="s">
        <v>149</v>
      </c>
      <c r="AY451" s="20" t="s">
        <v>170</v>
      </c>
      <c r="BE451" s="107">
        <f t="shared" ref="BE451:BE458" si="79">IF(U451="základná",N451,0)</f>
        <v>0</v>
      </c>
      <c r="BF451" s="107">
        <f t="shared" ref="BF451:BF458" si="80">IF(U451="znížená",N451,0)</f>
        <v>0</v>
      </c>
      <c r="BG451" s="107">
        <f t="shared" ref="BG451:BG458" si="81">IF(U451="zákl. prenesená",N451,0)</f>
        <v>0</v>
      </c>
      <c r="BH451" s="107">
        <f t="shared" ref="BH451:BH458" si="82">IF(U451="zníž. prenesená",N451,0)</f>
        <v>0</v>
      </c>
      <c r="BI451" s="107">
        <f t="shared" ref="BI451:BI458" si="83">IF(U451="nulová",N451,0)</f>
        <v>0</v>
      </c>
      <c r="BJ451" s="20" t="s">
        <v>149</v>
      </c>
      <c r="BK451" s="170">
        <f t="shared" ref="BK451:BK458" si="84">ROUND(L451*K451,3)</f>
        <v>0</v>
      </c>
      <c r="BL451" s="20" t="s">
        <v>243</v>
      </c>
      <c r="BM451" s="20" t="s">
        <v>1044</v>
      </c>
    </row>
    <row r="452" spans="2:65" s="1" customFormat="1" ht="31.5" customHeight="1">
      <c r="B452" s="133"/>
      <c r="C452" s="162" t="s">
        <v>1045</v>
      </c>
      <c r="D452" s="162" t="s">
        <v>171</v>
      </c>
      <c r="E452" s="163" t="s">
        <v>1046</v>
      </c>
      <c r="F452" s="268" t="s">
        <v>1047</v>
      </c>
      <c r="G452" s="268"/>
      <c r="H452" s="268"/>
      <c r="I452" s="268"/>
      <c r="J452" s="164" t="s">
        <v>462</v>
      </c>
      <c r="K452" s="165">
        <v>18.5</v>
      </c>
      <c r="L452" s="324">
        <v>0</v>
      </c>
      <c r="M452" s="324"/>
      <c r="N452" s="312">
        <f t="shared" si="75"/>
        <v>0</v>
      </c>
      <c r="O452" s="312"/>
      <c r="P452" s="312"/>
      <c r="Q452" s="312"/>
      <c r="R452" s="136"/>
      <c r="T452" s="167" t="s">
        <v>5</v>
      </c>
      <c r="U452" s="45" t="s">
        <v>43</v>
      </c>
      <c r="V452" s="37"/>
      <c r="W452" s="168">
        <f t="shared" si="76"/>
        <v>0</v>
      </c>
      <c r="X452" s="168">
        <v>4.8999999999999998E-4</v>
      </c>
      <c r="Y452" s="168">
        <f t="shared" si="77"/>
        <v>9.0650000000000001E-3</v>
      </c>
      <c r="Z452" s="168">
        <v>0</v>
      </c>
      <c r="AA452" s="169">
        <f t="shared" si="78"/>
        <v>0</v>
      </c>
      <c r="AR452" s="20" t="s">
        <v>243</v>
      </c>
      <c r="AT452" s="20" t="s">
        <v>171</v>
      </c>
      <c r="AU452" s="20" t="s">
        <v>149</v>
      </c>
      <c r="AY452" s="20" t="s">
        <v>170</v>
      </c>
      <c r="BE452" s="107">
        <f t="shared" si="79"/>
        <v>0</v>
      </c>
      <c r="BF452" s="107">
        <f t="shared" si="80"/>
        <v>0</v>
      </c>
      <c r="BG452" s="107">
        <f t="shared" si="81"/>
        <v>0</v>
      </c>
      <c r="BH452" s="107">
        <f t="shared" si="82"/>
        <v>0</v>
      </c>
      <c r="BI452" s="107">
        <f t="shared" si="83"/>
        <v>0</v>
      </c>
      <c r="BJ452" s="20" t="s">
        <v>149</v>
      </c>
      <c r="BK452" s="170">
        <f t="shared" si="84"/>
        <v>0</v>
      </c>
      <c r="BL452" s="20" t="s">
        <v>243</v>
      </c>
      <c r="BM452" s="20" t="s">
        <v>1048</v>
      </c>
    </row>
    <row r="453" spans="2:65" s="1" customFormat="1" ht="31.5" customHeight="1">
      <c r="B453" s="133"/>
      <c r="C453" s="162" t="s">
        <v>1049</v>
      </c>
      <c r="D453" s="162" t="s">
        <v>171</v>
      </c>
      <c r="E453" s="163" t="s">
        <v>1050</v>
      </c>
      <c r="F453" s="268" t="s">
        <v>1051</v>
      </c>
      <c r="G453" s="268"/>
      <c r="H453" s="268"/>
      <c r="I453" s="268"/>
      <c r="J453" s="164" t="s">
        <v>462</v>
      </c>
      <c r="K453" s="165">
        <v>94.5</v>
      </c>
      <c r="L453" s="324">
        <v>0</v>
      </c>
      <c r="M453" s="324"/>
      <c r="N453" s="312">
        <f t="shared" si="75"/>
        <v>0</v>
      </c>
      <c r="O453" s="312"/>
      <c r="P453" s="312"/>
      <c r="Q453" s="312"/>
      <c r="R453" s="136"/>
      <c r="T453" s="167" t="s">
        <v>5</v>
      </c>
      <c r="U453" s="45" t="s">
        <v>43</v>
      </c>
      <c r="V453" s="37"/>
      <c r="W453" s="168">
        <f t="shared" si="76"/>
        <v>0</v>
      </c>
      <c r="X453" s="168">
        <v>5.9000000000000003E-4</v>
      </c>
      <c r="Y453" s="168">
        <f t="shared" si="77"/>
        <v>5.5755000000000006E-2</v>
      </c>
      <c r="Z453" s="168">
        <v>0</v>
      </c>
      <c r="AA453" s="169">
        <f t="shared" si="78"/>
        <v>0</v>
      </c>
      <c r="AR453" s="20" t="s">
        <v>243</v>
      </c>
      <c r="AT453" s="20" t="s">
        <v>171</v>
      </c>
      <c r="AU453" s="20" t="s">
        <v>149</v>
      </c>
      <c r="AY453" s="20" t="s">
        <v>170</v>
      </c>
      <c r="BE453" s="107">
        <f t="shared" si="79"/>
        <v>0</v>
      </c>
      <c r="BF453" s="107">
        <f t="shared" si="80"/>
        <v>0</v>
      </c>
      <c r="BG453" s="107">
        <f t="shared" si="81"/>
        <v>0</v>
      </c>
      <c r="BH453" s="107">
        <f t="shared" si="82"/>
        <v>0</v>
      </c>
      <c r="BI453" s="107">
        <f t="shared" si="83"/>
        <v>0</v>
      </c>
      <c r="BJ453" s="20" t="s">
        <v>149</v>
      </c>
      <c r="BK453" s="170">
        <f t="shared" si="84"/>
        <v>0</v>
      </c>
      <c r="BL453" s="20" t="s">
        <v>243</v>
      </c>
      <c r="BM453" s="20" t="s">
        <v>1052</v>
      </c>
    </row>
    <row r="454" spans="2:65" s="1" customFormat="1" ht="31.5" customHeight="1">
      <c r="B454" s="133"/>
      <c r="C454" s="162" t="s">
        <v>1053</v>
      </c>
      <c r="D454" s="162" t="s">
        <v>171</v>
      </c>
      <c r="E454" s="163" t="s">
        <v>1054</v>
      </c>
      <c r="F454" s="268" t="s">
        <v>1055</v>
      </c>
      <c r="G454" s="268"/>
      <c r="H454" s="268"/>
      <c r="I454" s="268"/>
      <c r="J454" s="164" t="s">
        <v>462</v>
      </c>
      <c r="K454" s="165">
        <v>32</v>
      </c>
      <c r="L454" s="324">
        <v>0</v>
      </c>
      <c r="M454" s="324"/>
      <c r="N454" s="312">
        <f t="shared" si="75"/>
        <v>0</v>
      </c>
      <c r="O454" s="312"/>
      <c r="P454" s="312"/>
      <c r="Q454" s="312"/>
      <c r="R454" s="136"/>
      <c r="T454" s="167" t="s">
        <v>5</v>
      </c>
      <c r="U454" s="45" t="s">
        <v>43</v>
      </c>
      <c r="V454" s="37"/>
      <c r="W454" s="168">
        <f t="shared" si="76"/>
        <v>0</v>
      </c>
      <c r="X454" s="168">
        <v>7.1000000000000002E-4</v>
      </c>
      <c r="Y454" s="168">
        <f t="shared" si="77"/>
        <v>2.2720000000000001E-2</v>
      </c>
      <c r="Z454" s="168">
        <v>0</v>
      </c>
      <c r="AA454" s="169">
        <f t="shared" si="78"/>
        <v>0</v>
      </c>
      <c r="AR454" s="20" t="s">
        <v>243</v>
      </c>
      <c r="AT454" s="20" t="s">
        <v>171</v>
      </c>
      <c r="AU454" s="20" t="s">
        <v>149</v>
      </c>
      <c r="AY454" s="20" t="s">
        <v>170</v>
      </c>
      <c r="BE454" s="107">
        <f t="shared" si="79"/>
        <v>0</v>
      </c>
      <c r="BF454" s="107">
        <f t="shared" si="80"/>
        <v>0</v>
      </c>
      <c r="BG454" s="107">
        <f t="shared" si="81"/>
        <v>0</v>
      </c>
      <c r="BH454" s="107">
        <f t="shared" si="82"/>
        <v>0</v>
      </c>
      <c r="BI454" s="107">
        <f t="shared" si="83"/>
        <v>0</v>
      </c>
      <c r="BJ454" s="20" t="s">
        <v>149</v>
      </c>
      <c r="BK454" s="170">
        <f t="shared" si="84"/>
        <v>0</v>
      </c>
      <c r="BL454" s="20" t="s">
        <v>243</v>
      </c>
      <c r="BM454" s="20" t="s">
        <v>1056</v>
      </c>
    </row>
    <row r="455" spans="2:65" s="1" customFormat="1" ht="31.5" customHeight="1">
      <c r="B455" s="133"/>
      <c r="C455" s="162" t="s">
        <v>1057</v>
      </c>
      <c r="D455" s="162" t="s">
        <v>171</v>
      </c>
      <c r="E455" s="163" t="s">
        <v>1058</v>
      </c>
      <c r="F455" s="268" t="s">
        <v>1059</v>
      </c>
      <c r="G455" s="268"/>
      <c r="H455" s="268"/>
      <c r="I455" s="268"/>
      <c r="J455" s="164" t="s">
        <v>462</v>
      </c>
      <c r="K455" s="165">
        <v>33</v>
      </c>
      <c r="L455" s="324">
        <v>0</v>
      </c>
      <c r="M455" s="324"/>
      <c r="N455" s="312">
        <f t="shared" si="75"/>
        <v>0</v>
      </c>
      <c r="O455" s="312"/>
      <c r="P455" s="312"/>
      <c r="Q455" s="312"/>
      <c r="R455" s="136"/>
      <c r="T455" s="167" t="s">
        <v>5</v>
      </c>
      <c r="U455" s="45" t="s">
        <v>43</v>
      </c>
      <c r="V455" s="37"/>
      <c r="W455" s="168">
        <f t="shared" si="76"/>
        <v>0</v>
      </c>
      <c r="X455" s="168">
        <v>8.7000000000000001E-4</v>
      </c>
      <c r="Y455" s="168">
        <f t="shared" si="77"/>
        <v>2.8709999999999999E-2</v>
      </c>
      <c r="Z455" s="168">
        <v>0</v>
      </c>
      <c r="AA455" s="169">
        <f t="shared" si="78"/>
        <v>0</v>
      </c>
      <c r="AR455" s="20" t="s">
        <v>243</v>
      </c>
      <c r="AT455" s="20" t="s">
        <v>171</v>
      </c>
      <c r="AU455" s="20" t="s">
        <v>149</v>
      </c>
      <c r="AY455" s="20" t="s">
        <v>170</v>
      </c>
      <c r="BE455" s="107">
        <f t="shared" si="79"/>
        <v>0</v>
      </c>
      <c r="BF455" s="107">
        <f t="shared" si="80"/>
        <v>0</v>
      </c>
      <c r="BG455" s="107">
        <f t="shared" si="81"/>
        <v>0</v>
      </c>
      <c r="BH455" s="107">
        <f t="shared" si="82"/>
        <v>0</v>
      </c>
      <c r="BI455" s="107">
        <f t="shared" si="83"/>
        <v>0</v>
      </c>
      <c r="BJ455" s="20" t="s">
        <v>149</v>
      </c>
      <c r="BK455" s="170">
        <f t="shared" si="84"/>
        <v>0</v>
      </c>
      <c r="BL455" s="20" t="s">
        <v>243</v>
      </c>
      <c r="BM455" s="20" t="s">
        <v>1060</v>
      </c>
    </row>
    <row r="456" spans="2:65" s="1" customFormat="1" ht="22.5" customHeight="1">
      <c r="B456" s="133"/>
      <c r="C456" s="162" t="s">
        <v>1061</v>
      </c>
      <c r="D456" s="162" t="s">
        <v>171</v>
      </c>
      <c r="E456" s="163" t="s">
        <v>1062</v>
      </c>
      <c r="F456" s="268" t="s">
        <v>1063</v>
      </c>
      <c r="G456" s="268"/>
      <c r="H456" s="268"/>
      <c r="I456" s="268"/>
      <c r="J456" s="164" t="s">
        <v>267</v>
      </c>
      <c r="K456" s="165">
        <v>2</v>
      </c>
      <c r="L456" s="324">
        <v>0</v>
      </c>
      <c r="M456" s="324"/>
      <c r="N456" s="312">
        <f t="shared" si="75"/>
        <v>0</v>
      </c>
      <c r="O456" s="312"/>
      <c r="P456" s="312"/>
      <c r="Q456" s="312"/>
      <c r="R456" s="136"/>
      <c r="T456" s="167" t="s">
        <v>5</v>
      </c>
      <c r="U456" s="45" t="s">
        <v>43</v>
      </c>
      <c r="V456" s="37"/>
      <c r="W456" s="168">
        <f t="shared" si="76"/>
        <v>0</v>
      </c>
      <c r="X456" s="168">
        <v>0</v>
      </c>
      <c r="Y456" s="168">
        <f t="shared" si="77"/>
        <v>0</v>
      </c>
      <c r="Z456" s="168">
        <v>0</v>
      </c>
      <c r="AA456" s="169">
        <f t="shared" si="78"/>
        <v>0</v>
      </c>
      <c r="AR456" s="20" t="s">
        <v>243</v>
      </c>
      <c r="AT456" s="20" t="s">
        <v>171</v>
      </c>
      <c r="AU456" s="20" t="s">
        <v>149</v>
      </c>
      <c r="AY456" s="20" t="s">
        <v>170</v>
      </c>
      <c r="BE456" s="107">
        <f t="shared" si="79"/>
        <v>0</v>
      </c>
      <c r="BF456" s="107">
        <f t="shared" si="80"/>
        <v>0</v>
      </c>
      <c r="BG456" s="107">
        <f t="shared" si="81"/>
        <v>0</v>
      </c>
      <c r="BH456" s="107">
        <f t="shared" si="82"/>
        <v>0</v>
      </c>
      <c r="BI456" s="107">
        <f t="shared" si="83"/>
        <v>0</v>
      </c>
      <c r="BJ456" s="20" t="s">
        <v>149</v>
      </c>
      <c r="BK456" s="170">
        <f t="shared" si="84"/>
        <v>0</v>
      </c>
      <c r="BL456" s="20" t="s">
        <v>243</v>
      </c>
      <c r="BM456" s="20" t="s">
        <v>1064</v>
      </c>
    </row>
    <row r="457" spans="2:65" s="1" customFormat="1" ht="22.5" customHeight="1">
      <c r="B457" s="133"/>
      <c r="C457" s="195" t="s">
        <v>1065</v>
      </c>
      <c r="D457" s="195" t="s">
        <v>415</v>
      </c>
      <c r="E457" s="196" t="s">
        <v>1066</v>
      </c>
      <c r="F457" s="267" t="s">
        <v>1067</v>
      </c>
      <c r="G457" s="267"/>
      <c r="H457" s="267"/>
      <c r="I457" s="267"/>
      <c r="J457" s="197" t="s">
        <v>267</v>
      </c>
      <c r="K457" s="198">
        <v>2</v>
      </c>
      <c r="L457" s="325">
        <v>0</v>
      </c>
      <c r="M457" s="325"/>
      <c r="N457" s="320">
        <f t="shared" si="75"/>
        <v>0</v>
      </c>
      <c r="O457" s="312"/>
      <c r="P457" s="312"/>
      <c r="Q457" s="312"/>
      <c r="R457" s="136"/>
      <c r="T457" s="167" t="s">
        <v>5</v>
      </c>
      <c r="U457" s="45" t="s">
        <v>43</v>
      </c>
      <c r="V457" s="37"/>
      <c r="W457" s="168">
        <f t="shared" si="76"/>
        <v>0</v>
      </c>
      <c r="X457" s="168">
        <v>6.9999999999999994E-5</v>
      </c>
      <c r="Y457" s="168">
        <f t="shared" si="77"/>
        <v>1.3999999999999999E-4</v>
      </c>
      <c r="Z457" s="168">
        <v>0</v>
      </c>
      <c r="AA457" s="169">
        <f t="shared" si="78"/>
        <v>0</v>
      </c>
      <c r="AR457" s="20" t="s">
        <v>320</v>
      </c>
      <c r="AT457" s="20" t="s">
        <v>415</v>
      </c>
      <c r="AU457" s="20" t="s">
        <v>149</v>
      </c>
      <c r="AY457" s="20" t="s">
        <v>170</v>
      </c>
      <c r="BE457" s="107">
        <f t="shared" si="79"/>
        <v>0</v>
      </c>
      <c r="BF457" s="107">
        <f t="shared" si="80"/>
        <v>0</v>
      </c>
      <c r="BG457" s="107">
        <f t="shared" si="81"/>
        <v>0</v>
      </c>
      <c r="BH457" s="107">
        <f t="shared" si="82"/>
        <v>0</v>
      </c>
      <c r="BI457" s="107">
        <f t="shared" si="83"/>
        <v>0</v>
      </c>
      <c r="BJ457" s="20" t="s">
        <v>149</v>
      </c>
      <c r="BK457" s="170">
        <f t="shared" si="84"/>
        <v>0</v>
      </c>
      <c r="BL457" s="20" t="s">
        <v>243</v>
      </c>
      <c r="BM457" s="20" t="s">
        <v>1068</v>
      </c>
    </row>
    <row r="458" spans="2:65" s="1" customFormat="1" ht="22.5" customHeight="1">
      <c r="B458" s="133"/>
      <c r="C458" s="162" t="s">
        <v>1069</v>
      </c>
      <c r="D458" s="162" t="s">
        <v>171</v>
      </c>
      <c r="E458" s="163" t="s">
        <v>1070</v>
      </c>
      <c r="F458" s="268" t="s">
        <v>1071</v>
      </c>
      <c r="G458" s="268"/>
      <c r="H458" s="268"/>
      <c r="I458" s="268"/>
      <c r="J458" s="164" t="s">
        <v>462</v>
      </c>
      <c r="K458" s="165">
        <v>207</v>
      </c>
      <c r="L458" s="324">
        <v>0</v>
      </c>
      <c r="M458" s="324"/>
      <c r="N458" s="312">
        <f t="shared" si="75"/>
        <v>0</v>
      </c>
      <c r="O458" s="312"/>
      <c r="P458" s="312"/>
      <c r="Q458" s="312"/>
      <c r="R458" s="136"/>
      <c r="T458" s="167" t="s">
        <v>5</v>
      </c>
      <c r="U458" s="45" t="s">
        <v>43</v>
      </c>
      <c r="V458" s="37"/>
      <c r="W458" s="168">
        <f t="shared" si="76"/>
        <v>0</v>
      </c>
      <c r="X458" s="168">
        <v>0</v>
      </c>
      <c r="Y458" s="168">
        <f t="shared" si="77"/>
        <v>0</v>
      </c>
      <c r="Z458" s="168">
        <v>0</v>
      </c>
      <c r="AA458" s="169">
        <f t="shared" si="78"/>
        <v>0</v>
      </c>
      <c r="AR458" s="20" t="s">
        <v>243</v>
      </c>
      <c r="AT458" s="20" t="s">
        <v>171</v>
      </c>
      <c r="AU458" s="20" t="s">
        <v>149</v>
      </c>
      <c r="AY458" s="20" t="s">
        <v>170</v>
      </c>
      <c r="BE458" s="107">
        <f t="shared" si="79"/>
        <v>0</v>
      </c>
      <c r="BF458" s="107">
        <f t="shared" si="80"/>
        <v>0</v>
      </c>
      <c r="BG458" s="107">
        <f t="shared" si="81"/>
        <v>0</v>
      </c>
      <c r="BH458" s="107">
        <f t="shared" si="82"/>
        <v>0</v>
      </c>
      <c r="BI458" s="107">
        <f t="shared" si="83"/>
        <v>0</v>
      </c>
      <c r="BJ458" s="20" t="s">
        <v>149</v>
      </c>
      <c r="BK458" s="170">
        <f t="shared" si="84"/>
        <v>0</v>
      </c>
      <c r="BL458" s="20" t="s">
        <v>243</v>
      </c>
      <c r="BM458" s="20" t="s">
        <v>1072</v>
      </c>
    </row>
    <row r="459" spans="2:65" s="10" customFormat="1" ht="22.5" customHeight="1">
      <c r="B459" s="171"/>
      <c r="C459" s="172"/>
      <c r="D459" s="172"/>
      <c r="E459" s="173" t="s">
        <v>5</v>
      </c>
      <c r="F459" s="275" t="s">
        <v>1073</v>
      </c>
      <c r="G459" s="276"/>
      <c r="H459" s="276"/>
      <c r="I459" s="276"/>
      <c r="J459" s="172"/>
      <c r="K459" s="174">
        <v>207</v>
      </c>
      <c r="L459" s="172"/>
      <c r="M459" s="172"/>
      <c r="N459" s="172"/>
      <c r="O459" s="172"/>
      <c r="P459" s="172"/>
      <c r="Q459" s="172"/>
      <c r="R459" s="175"/>
      <c r="T459" s="176"/>
      <c r="U459" s="172"/>
      <c r="V459" s="172"/>
      <c r="W459" s="172"/>
      <c r="X459" s="172"/>
      <c r="Y459" s="172"/>
      <c r="Z459" s="172"/>
      <c r="AA459" s="177"/>
      <c r="AT459" s="178" t="s">
        <v>186</v>
      </c>
      <c r="AU459" s="178" t="s">
        <v>149</v>
      </c>
      <c r="AV459" s="10" t="s">
        <v>149</v>
      </c>
      <c r="AW459" s="10" t="s">
        <v>32</v>
      </c>
      <c r="AX459" s="10" t="s">
        <v>84</v>
      </c>
      <c r="AY459" s="178" t="s">
        <v>170</v>
      </c>
    </row>
    <row r="460" spans="2:65" s="1" customFormat="1" ht="31.5" customHeight="1">
      <c r="B460" s="133"/>
      <c r="C460" s="162" t="s">
        <v>1074</v>
      </c>
      <c r="D460" s="162" t="s">
        <v>171</v>
      </c>
      <c r="E460" s="163" t="s">
        <v>1075</v>
      </c>
      <c r="F460" s="268" t="s">
        <v>1076</v>
      </c>
      <c r="G460" s="268"/>
      <c r="H460" s="268"/>
      <c r="I460" s="268"/>
      <c r="J460" s="164" t="s">
        <v>219</v>
      </c>
      <c r="K460" s="165">
        <v>0.129</v>
      </c>
      <c r="L460" s="324">
        <v>0</v>
      </c>
      <c r="M460" s="324"/>
      <c r="N460" s="312">
        <f>ROUND(L460*K460,3)</f>
        <v>0</v>
      </c>
      <c r="O460" s="312"/>
      <c r="P460" s="312"/>
      <c r="Q460" s="312"/>
      <c r="R460" s="136"/>
      <c r="T460" s="167" t="s">
        <v>5</v>
      </c>
      <c r="U460" s="45" t="s">
        <v>43</v>
      </c>
      <c r="V460" s="37"/>
      <c r="W460" s="168">
        <f>V460*K460</f>
        <v>0</v>
      </c>
      <c r="X460" s="168">
        <v>0</v>
      </c>
      <c r="Y460" s="168">
        <f>X460*K460</f>
        <v>0</v>
      </c>
      <c r="Z460" s="168">
        <v>0</v>
      </c>
      <c r="AA460" s="169">
        <f>Z460*K460</f>
        <v>0</v>
      </c>
      <c r="AR460" s="20" t="s">
        <v>243</v>
      </c>
      <c r="AT460" s="20" t="s">
        <v>171</v>
      </c>
      <c r="AU460" s="20" t="s">
        <v>149</v>
      </c>
      <c r="AY460" s="20" t="s">
        <v>170</v>
      </c>
      <c r="BE460" s="107">
        <f>IF(U460="základná",N460,0)</f>
        <v>0</v>
      </c>
      <c r="BF460" s="107">
        <f>IF(U460="znížená",N460,0)</f>
        <v>0</v>
      </c>
      <c r="BG460" s="107">
        <f>IF(U460="zákl. prenesená",N460,0)</f>
        <v>0</v>
      </c>
      <c r="BH460" s="107">
        <f>IF(U460="zníž. prenesená",N460,0)</f>
        <v>0</v>
      </c>
      <c r="BI460" s="107">
        <f>IF(U460="nulová",N460,0)</f>
        <v>0</v>
      </c>
      <c r="BJ460" s="20" t="s">
        <v>149</v>
      </c>
      <c r="BK460" s="170">
        <f>ROUND(L460*K460,3)</f>
        <v>0</v>
      </c>
      <c r="BL460" s="20" t="s">
        <v>243</v>
      </c>
      <c r="BM460" s="20" t="s">
        <v>1077</v>
      </c>
    </row>
    <row r="461" spans="2:65" s="9" customFormat="1" ht="29.85" customHeight="1">
      <c r="B461" s="151"/>
      <c r="C461" s="152"/>
      <c r="D461" s="161" t="s">
        <v>130</v>
      </c>
      <c r="E461" s="161"/>
      <c r="F461" s="161"/>
      <c r="G461" s="161"/>
      <c r="H461" s="161"/>
      <c r="I461" s="161"/>
      <c r="J461" s="161"/>
      <c r="K461" s="161"/>
      <c r="L461" s="161"/>
      <c r="M461" s="161"/>
      <c r="N461" s="316">
        <f>BK461</f>
        <v>0</v>
      </c>
      <c r="O461" s="317"/>
      <c r="P461" s="317"/>
      <c r="Q461" s="317"/>
      <c r="R461" s="154"/>
      <c r="T461" s="155"/>
      <c r="U461" s="152"/>
      <c r="V461" s="152"/>
      <c r="W461" s="156">
        <f>SUM(W462:W472)</f>
        <v>0</v>
      </c>
      <c r="X461" s="152"/>
      <c r="Y461" s="156">
        <f>SUM(Y462:Y472)</f>
        <v>1.5420000000000001E-2</v>
      </c>
      <c r="Z461" s="152"/>
      <c r="AA461" s="157">
        <f>SUM(AA462:AA472)</f>
        <v>8.9999999999999998E-4</v>
      </c>
      <c r="AR461" s="158" t="s">
        <v>149</v>
      </c>
      <c r="AT461" s="159" t="s">
        <v>75</v>
      </c>
      <c r="AU461" s="159" t="s">
        <v>84</v>
      </c>
      <c r="AY461" s="158" t="s">
        <v>170</v>
      </c>
      <c r="BK461" s="160">
        <f>SUM(BK462:BK472)</f>
        <v>0</v>
      </c>
    </row>
    <row r="462" spans="2:65" s="1" customFormat="1" ht="31.5" customHeight="1">
      <c r="B462" s="133"/>
      <c r="C462" s="162" t="s">
        <v>1078</v>
      </c>
      <c r="D462" s="162" t="s">
        <v>171</v>
      </c>
      <c r="E462" s="163" t="s">
        <v>1079</v>
      </c>
      <c r="F462" s="268" t="s">
        <v>1080</v>
      </c>
      <c r="G462" s="268"/>
      <c r="H462" s="268"/>
      <c r="I462" s="268"/>
      <c r="J462" s="164" t="s">
        <v>267</v>
      </c>
      <c r="K462" s="165">
        <v>2</v>
      </c>
      <c r="L462" s="324">
        <v>0</v>
      </c>
      <c r="M462" s="324"/>
      <c r="N462" s="312">
        <f t="shared" ref="N462:N472" si="85">ROUND(L462*K462,3)</f>
        <v>0</v>
      </c>
      <c r="O462" s="312"/>
      <c r="P462" s="312"/>
      <c r="Q462" s="312"/>
      <c r="R462" s="136"/>
      <c r="T462" s="167" t="s">
        <v>5</v>
      </c>
      <c r="U462" s="45" t="s">
        <v>43</v>
      </c>
      <c r="V462" s="37"/>
      <c r="W462" s="168">
        <f t="shared" ref="W462:W472" si="86">V462*K462</f>
        <v>0</v>
      </c>
      <c r="X462" s="168">
        <v>4.0000000000000003E-5</v>
      </c>
      <c r="Y462" s="168">
        <f t="shared" ref="Y462:Y472" si="87">X462*K462</f>
        <v>8.0000000000000007E-5</v>
      </c>
      <c r="Z462" s="168">
        <v>4.4999999999999999E-4</v>
      </c>
      <c r="AA462" s="169">
        <f t="shared" ref="AA462:AA472" si="88">Z462*K462</f>
        <v>8.9999999999999998E-4</v>
      </c>
      <c r="AR462" s="20" t="s">
        <v>243</v>
      </c>
      <c r="AT462" s="20" t="s">
        <v>171</v>
      </c>
      <c r="AU462" s="20" t="s">
        <v>149</v>
      </c>
      <c r="AY462" s="20" t="s">
        <v>170</v>
      </c>
      <c r="BE462" s="107">
        <f t="shared" ref="BE462:BE472" si="89">IF(U462="základná",N462,0)</f>
        <v>0</v>
      </c>
      <c r="BF462" s="107">
        <f t="shared" ref="BF462:BF472" si="90">IF(U462="znížená",N462,0)</f>
        <v>0</v>
      </c>
      <c r="BG462" s="107">
        <f t="shared" ref="BG462:BG472" si="91">IF(U462="zákl. prenesená",N462,0)</f>
        <v>0</v>
      </c>
      <c r="BH462" s="107">
        <f t="shared" ref="BH462:BH472" si="92">IF(U462="zníž. prenesená",N462,0)</f>
        <v>0</v>
      </c>
      <c r="BI462" s="107">
        <f t="shared" ref="BI462:BI472" si="93">IF(U462="nulová",N462,0)</f>
        <v>0</v>
      </c>
      <c r="BJ462" s="20" t="s">
        <v>149</v>
      </c>
      <c r="BK462" s="170">
        <f t="shared" ref="BK462:BK472" si="94">ROUND(L462*K462,3)</f>
        <v>0</v>
      </c>
      <c r="BL462" s="20" t="s">
        <v>243</v>
      </c>
      <c r="BM462" s="20" t="s">
        <v>1081</v>
      </c>
    </row>
    <row r="463" spans="2:65" s="1" customFormat="1" ht="31.5" customHeight="1">
      <c r="B463" s="133"/>
      <c r="C463" s="162" t="s">
        <v>1082</v>
      </c>
      <c r="D463" s="162" t="s">
        <v>171</v>
      </c>
      <c r="E463" s="163" t="s">
        <v>1083</v>
      </c>
      <c r="F463" s="268" t="s">
        <v>1084</v>
      </c>
      <c r="G463" s="268"/>
      <c r="H463" s="268"/>
      <c r="I463" s="268"/>
      <c r="J463" s="164" t="s">
        <v>267</v>
      </c>
      <c r="K463" s="165">
        <v>15</v>
      </c>
      <c r="L463" s="324">
        <v>0</v>
      </c>
      <c r="M463" s="324"/>
      <c r="N463" s="312">
        <f t="shared" si="85"/>
        <v>0</v>
      </c>
      <c r="O463" s="312"/>
      <c r="P463" s="312"/>
      <c r="Q463" s="312"/>
      <c r="R463" s="136"/>
      <c r="T463" s="167" t="s">
        <v>5</v>
      </c>
      <c r="U463" s="45" t="s">
        <v>43</v>
      </c>
      <c r="V463" s="37"/>
      <c r="W463" s="168">
        <f t="shared" si="86"/>
        <v>0</v>
      </c>
      <c r="X463" s="168">
        <v>1.6000000000000001E-4</v>
      </c>
      <c r="Y463" s="168">
        <f t="shared" si="87"/>
        <v>2.4000000000000002E-3</v>
      </c>
      <c r="Z463" s="168">
        <v>0</v>
      </c>
      <c r="AA463" s="169">
        <f t="shared" si="88"/>
        <v>0</v>
      </c>
      <c r="AR463" s="20" t="s">
        <v>243</v>
      </c>
      <c r="AT463" s="20" t="s">
        <v>171</v>
      </c>
      <c r="AU463" s="20" t="s">
        <v>149</v>
      </c>
      <c r="AY463" s="20" t="s">
        <v>170</v>
      </c>
      <c r="BE463" s="107">
        <f t="shared" si="89"/>
        <v>0</v>
      </c>
      <c r="BF463" s="107">
        <f t="shared" si="90"/>
        <v>0</v>
      </c>
      <c r="BG463" s="107">
        <f t="shared" si="91"/>
        <v>0</v>
      </c>
      <c r="BH463" s="107">
        <f t="shared" si="92"/>
        <v>0</v>
      </c>
      <c r="BI463" s="107">
        <f t="shared" si="93"/>
        <v>0</v>
      </c>
      <c r="BJ463" s="20" t="s">
        <v>149</v>
      </c>
      <c r="BK463" s="170">
        <f t="shared" si="94"/>
        <v>0</v>
      </c>
      <c r="BL463" s="20" t="s">
        <v>243</v>
      </c>
      <c r="BM463" s="20" t="s">
        <v>1085</v>
      </c>
    </row>
    <row r="464" spans="2:65" s="1" customFormat="1" ht="31.5" customHeight="1">
      <c r="B464" s="133"/>
      <c r="C464" s="162" t="s">
        <v>1086</v>
      </c>
      <c r="D464" s="162" t="s">
        <v>171</v>
      </c>
      <c r="E464" s="163" t="s">
        <v>1087</v>
      </c>
      <c r="F464" s="268" t="s">
        <v>1088</v>
      </c>
      <c r="G464" s="268"/>
      <c r="H464" s="268"/>
      <c r="I464" s="268"/>
      <c r="J464" s="164" t="s">
        <v>267</v>
      </c>
      <c r="K464" s="165">
        <v>2</v>
      </c>
      <c r="L464" s="324">
        <v>0</v>
      </c>
      <c r="M464" s="324"/>
      <c r="N464" s="312">
        <f t="shared" si="85"/>
        <v>0</v>
      </c>
      <c r="O464" s="312"/>
      <c r="P464" s="312"/>
      <c r="Q464" s="312"/>
      <c r="R464" s="136"/>
      <c r="T464" s="167" t="s">
        <v>5</v>
      </c>
      <c r="U464" s="45" t="s">
        <v>43</v>
      </c>
      <c r="V464" s="37"/>
      <c r="W464" s="168">
        <f t="shared" si="86"/>
        <v>0</v>
      </c>
      <c r="X464" s="168">
        <v>1.0000000000000001E-5</v>
      </c>
      <c r="Y464" s="168">
        <f t="shared" si="87"/>
        <v>2.0000000000000002E-5</v>
      </c>
      <c r="Z464" s="168">
        <v>0</v>
      </c>
      <c r="AA464" s="169">
        <f t="shared" si="88"/>
        <v>0</v>
      </c>
      <c r="AR464" s="20" t="s">
        <v>243</v>
      </c>
      <c r="AT464" s="20" t="s">
        <v>171</v>
      </c>
      <c r="AU464" s="20" t="s">
        <v>149</v>
      </c>
      <c r="AY464" s="20" t="s">
        <v>170</v>
      </c>
      <c r="BE464" s="107">
        <f t="shared" si="89"/>
        <v>0</v>
      </c>
      <c r="BF464" s="107">
        <f t="shared" si="90"/>
        <v>0</v>
      </c>
      <c r="BG464" s="107">
        <f t="shared" si="91"/>
        <v>0</v>
      </c>
      <c r="BH464" s="107">
        <f t="shared" si="92"/>
        <v>0</v>
      </c>
      <c r="BI464" s="107">
        <f t="shared" si="93"/>
        <v>0</v>
      </c>
      <c r="BJ464" s="20" t="s">
        <v>149</v>
      </c>
      <c r="BK464" s="170">
        <f t="shared" si="94"/>
        <v>0</v>
      </c>
      <c r="BL464" s="20" t="s">
        <v>243</v>
      </c>
      <c r="BM464" s="20" t="s">
        <v>1089</v>
      </c>
    </row>
    <row r="465" spans="2:65" s="1" customFormat="1" ht="22.5" customHeight="1">
      <c r="B465" s="133"/>
      <c r="C465" s="195" t="s">
        <v>1090</v>
      </c>
      <c r="D465" s="195" t="s">
        <v>415</v>
      </c>
      <c r="E465" s="196" t="s">
        <v>1091</v>
      </c>
      <c r="F465" s="267" t="s">
        <v>1092</v>
      </c>
      <c r="G465" s="267"/>
      <c r="H465" s="267"/>
      <c r="I465" s="267"/>
      <c r="J465" s="197" t="s">
        <v>267</v>
      </c>
      <c r="K465" s="198">
        <v>2</v>
      </c>
      <c r="L465" s="325">
        <v>0</v>
      </c>
      <c r="M465" s="325"/>
      <c r="N465" s="320">
        <f t="shared" si="85"/>
        <v>0</v>
      </c>
      <c r="O465" s="312"/>
      <c r="P465" s="312"/>
      <c r="Q465" s="312"/>
      <c r="R465" s="136"/>
      <c r="T465" s="167" t="s">
        <v>5</v>
      </c>
      <c r="U465" s="45" t="s">
        <v>43</v>
      </c>
      <c r="V465" s="37"/>
      <c r="W465" s="168">
        <f t="shared" si="86"/>
        <v>0</v>
      </c>
      <c r="X465" s="168">
        <v>2.1000000000000001E-4</v>
      </c>
      <c r="Y465" s="168">
        <f t="shared" si="87"/>
        <v>4.2000000000000002E-4</v>
      </c>
      <c r="Z465" s="168">
        <v>0</v>
      </c>
      <c r="AA465" s="169">
        <f t="shared" si="88"/>
        <v>0</v>
      </c>
      <c r="AR465" s="20" t="s">
        <v>320</v>
      </c>
      <c r="AT465" s="20" t="s">
        <v>415</v>
      </c>
      <c r="AU465" s="20" t="s">
        <v>149</v>
      </c>
      <c r="AY465" s="20" t="s">
        <v>170</v>
      </c>
      <c r="BE465" s="107">
        <f t="shared" si="89"/>
        <v>0</v>
      </c>
      <c r="BF465" s="107">
        <f t="shared" si="90"/>
        <v>0</v>
      </c>
      <c r="BG465" s="107">
        <f t="shared" si="91"/>
        <v>0</v>
      </c>
      <c r="BH465" s="107">
        <f t="shared" si="92"/>
        <v>0</v>
      </c>
      <c r="BI465" s="107">
        <f t="shared" si="93"/>
        <v>0</v>
      </c>
      <c r="BJ465" s="20" t="s">
        <v>149</v>
      </c>
      <c r="BK465" s="170">
        <f t="shared" si="94"/>
        <v>0</v>
      </c>
      <c r="BL465" s="20" t="s">
        <v>243</v>
      </c>
      <c r="BM465" s="20" t="s">
        <v>1093</v>
      </c>
    </row>
    <row r="466" spans="2:65" s="1" customFormat="1" ht="31.5" customHeight="1">
      <c r="B466" s="133"/>
      <c r="C466" s="162" t="s">
        <v>1094</v>
      </c>
      <c r="D466" s="162" t="s">
        <v>171</v>
      </c>
      <c r="E466" s="163" t="s">
        <v>1095</v>
      </c>
      <c r="F466" s="268" t="s">
        <v>1096</v>
      </c>
      <c r="G466" s="268"/>
      <c r="H466" s="268"/>
      <c r="I466" s="268"/>
      <c r="J466" s="164" t="s">
        <v>267</v>
      </c>
      <c r="K466" s="165">
        <v>15</v>
      </c>
      <c r="L466" s="324">
        <v>0</v>
      </c>
      <c r="M466" s="324"/>
      <c r="N466" s="312">
        <f t="shared" si="85"/>
        <v>0</v>
      </c>
      <c r="O466" s="312"/>
      <c r="P466" s="312"/>
      <c r="Q466" s="312"/>
      <c r="R466" s="136"/>
      <c r="T466" s="167" t="s">
        <v>5</v>
      </c>
      <c r="U466" s="45" t="s">
        <v>43</v>
      </c>
      <c r="V466" s="37"/>
      <c r="W466" s="168">
        <f t="shared" si="86"/>
        <v>0</v>
      </c>
      <c r="X466" s="168">
        <v>3.5E-4</v>
      </c>
      <c r="Y466" s="168">
        <f t="shared" si="87"/>
        <v>5.2500000000000003E-3</v>
      </c>
      <c r="Z466" s="168">
        <v>0</v>
      </c>
      <c r="AA466" s="169">
        <f t="shared" si="88"/>
        <v>0</v>
      </c>
      <c r="AR466" s="20" t="s">
        <v>243</v>
      </c>
      <c r="AT466" s="20" t="s">
        <v>171</v>
      </c>
      <c r="AU466" s="20" t="s">
        <v>149</v>
      </c>
      <c r="AY466" s="20" t="s">
        <v>170</v>
      </c>
      <c r="BE466" s="107">
        <f t="shared" si="89"/>
        <v>0</v>
      </c>
      <c r="BF466" s="107">
        <f t="shared" si="90"/>
        <v>0</v>
      </c>
      <c r="BG466" s="107">
        <f t="shared" si="91"/>
        <v>0</v>
      </c>
      <c r="BH466" s="107">
        <f t="shared" si="92"/>
        <v>0</v>
      </c>
      <c r="BI466" s="107">
        <f t="shared" si="93"/>
        <v>0</v>
      </c>
      <c r="BJ466" s="20" t="s">
        <v>149</v>
      </c>
      <c r="BK466" s="170">
        <f t="shared" si="94"/>
        <v>0</v>
      </c>
      <c r="BL466" s="20" t="s">
        <v>243</v>
      </c>
      <c r="BM466" s="20" t="s">
        <v>1097</v>
      </c>
    </row>
    <row r="467" spans="2:65" s="1" customFormat="1" ht="22.5" customHeight="1">
      <c r="B467" s="133"/>
      <c r="C467" s="162" t="s">
        <v>1098</v>
      </c>
      <c r="D467" s="162" t="s">
        <v>171</v>
      </c>
      <c r="E467" s="163" t="s">
        <v>1099</v>
      </c>
      <c r="F467" s="268" t="s">
        <v>1100</v>
      </c>
      <c r="G467" s="268"/>
      <c r="H467" s="268"/>
      <c r="I467" s="268"/>
      <c r="J467" s="164" t="s">
        <v>267</v>
      </c>
      <c r="K467" s="165">
        <v>1</v>
      </c>
      <c r="L467" s="324">
        <v>0</v>
      </c>
      <c r="M467" s="324"/>
      <c r="N467" s="312">
        <f t="shared" si="85"/>
        <v>0</v>
      </c>
      <c r="O467" s="312"/>
      <c r="P467" s="312"/>
      <c r="Q467" s="312"/>
      <c r="R467" s="136"/>
      <c r="T467" s="167" t="s">
        <v>5</v>
      </c>
      <c r="U467" s="45" t="s">
        <v>43</v>
      </c>
      <c r="V467" s="37"/>
      <c r="W467" s="168">
        <f t="shared" si="86"/>
        <v>0</v>
      </c>
      <c r="X467" s="168">
        <v>7.5000000000000002E-4</v>
      </c>
      <c r="Y467" s="168">
        <f t="shared" si="87"/>
        <v>7.5000000000000002E-4</v>
      </c>
      <c r="Z467" s="168">
        <v>0</v>
      </c>
      <c r="AA467" s="169">
        <f t="shared" si="88"/>
        <v>0</v>
      </c>
      <c r="AR467" s="20" t="s">
        <v>243</v>
      </c>
      <c r="AT467" s="20" t="s">
        <v>171</v>
      </c>
      <c r="AU467" s="20" t="s">
        <v>149</v>
      </c>
      <c r="AY467" s="20" t="s">
        <v>170</v>
      </c>
      <c r="BE467" s="107">
        <f t="shared" si="89"/>
        <v>0</v>
      </c>
      <c r="BF467" s="107">
        <f t="shared" si="90"/>
        <v>0</v>
      </c>
      <c r="BG467" s="107">
        <f t="shared" si="91"/>
        <v>0</v>
      </c>
      <c r="BH467" s="107">
        <f t="shared" si="92"/>
        <v>0</v>
      </c>
      <c r="BI467" s="107">
        <f t="shared" si="93"/>
        <v>0</v>
      </c>
      <c r="BJ467" s="20" t="s">
        <v>149</v>
      </c>
      <c r="BK467" s="170">
        <f t="shared" si="94"/>
        <v>0</v>
      </c>
      <c r="BL467" s="20" t="s">
        <v>243</v>
      </c>
      <c r="BM467" s="20" t="s">
        <v>1101</v>
      </c>
    </row>
    <row r="468" spans="2:65" s="1" customFormat="1" ht="22.5" customHeight="1">
      <c r="B468" s="133"/>
      <c r="C468" s="162" t="s">
        <v>1102</v>
      </c>
      <c r="D468" s="162" t="s">
        <v>171</v>
      </c>
      <c r="E468" s="163" t="s">
        <v>1103</v>
      </c>
      <c r="F468" s="268" t="s">
        <v>1104</v>
      </c>
      <c r="G468" s="268"/>
      <c r="H468" s="268"/>
      <c r="I468" s="268"/>
      <c r="J468" s="164" t="s">
        <v>267</v>
      </c>
      <c r="K468" s="165">
        <v>15</v>
      </c>
      <c r="L468" s="324">
        <v>0</v>
      </c>
      <c r="M468" s="324"/>
      <c r="N468" s="312">
        <f t="shared" si="85"/>
        <v>0</v>
      </c>
      <c r="O468" s="312"/>
      <c r="P468" s="312"/>
      <c r="Q468" s="312"/>
      <c r="R468" s="136"/>
      <c r="T468" s="167" t="s">
        <v>5</v>
      </c>
      <c r="U468" s="45" t="s">
        <v>43</v>
      </c>
      <c r="V468" s="37"/>
      <c r="W468" s="168">
        <f t="shared" si="86"/>
        <v>0</v>
      </c>
      <c r="X468" s="168">
        <v>2.7E-4</v>
      </c>
      <c r="Y468" s="168">
        <f t="shared" si="87"/>
        <v>4.0499999999999998E-3</v>
      </c>
      <c r="Z468" s="168">
        <v>0</v>
      </c>
      <c r="AA468" s="169">
        <f t="shared" si="88"/>
        <v>0</v>
      </c>
      <c r="AR468" s="20" t="s">
        <v>243</v>
      </c>
      <c r="AT468" s="20" t="s">
        <v>171</v>
      </c>
      <c r="AU468" s="20" t="s">
        <v>149</v>
      </c>
      <c r="AY468" s="20" t="s">
        <v>170</v>
      </c>
      <c r="BE468" s="107">
        <f t="shared" si="89"/>
        <v>0</v>
      </c>
      <c r="BF468" s="107">
        <f t="shared" si="90"/>
        <v>0</v>
      </c>
      <c r="BG468" s="107">
        <f t="shared" si="91"/>
        <v>0</v>
      </c>
      <c r="BH468" s="107">
        <f t="shared" si="92"/>
        <v>0</v>
      </c>
      <c r="BI468" s="107">
        <f t="shared" si="93"/>
        <v>0</v>
      </c>
      <c r="BJ468" s="20" t="s">
        <v>149</v>
      </c>
      <c r="BK468" s="170">
        <f t="shared" si="94"/>
        <v>0</v>
      </c>
      <c r="BL468" s="20" t="s">
        <v>243</v>
      </c>
      <c r="BM468" s="20" t="s">
        <v>1105</v>
      </c>
    </row>
    <row r="469" spans="2:65" s="1" customFormat="1" ht="22.5" customHeight="1">
      <c r="B469" s="133"/>
      <c r="C469" s="162" t="s">
        <v>1106</v>
      </c>
      <c r="D469" s="162" t="s">
        <v>171</v>
      </c>
      <c r="E469" s="163" t="s">
        <v>1107</v>
      </c>
      <c r="F469" s="268" t="s">
        <v>1108</v>
      </c>
      <c r="G469" s="268"/>
      <c r="H469" s="268"/>
      <c r="I469" s="268"/>
      <c r="J469" s="164" t="s">
        <v>267</v>
      </c>
      <c r="K469" s="165">
        <v>1</v>
      </c>
      <c r="L469" s="324">
        <v>0</v>
      </c>
      <c r="M469" s="324"/>
      <c r="N469" s="312">
        <f t="shared" si="85"/>
        <v>0</v>
      </c>
      <c r="O469" s="312"/>
      <c r="P469" s="312"/>
      <c r="Q469" s="312"/>
      <c r="R469" s="136"/>
      <c r="T469" s="167" t="s">
        <v>5</v>
      </c>
      <c r="U469" s="45" t="s">
        <v>43</v>
      </c>
      <c r="V469" s="37"/>
      <c r="W469" s="168">
        <f t="shared" si="86"/>
        <v>0</v>
      </c>
      <c r="X469" s="168">
        <v>1.2700000000000001E-3</v>
      </c>
      <c r="Y469" s="168">
        <f t="shared" si="87"/>
        <v>1.2700000000000001E-3</v>
      </c>
      <c r="Z469" s="168">
        <v>0</v>
      </c>
      <c r="AA469" s="169">
        <f t="shared" si="88"/>
        <v>0</v>
      </c>
      <c r="AR469" s="20" t="s">
        <v>243</v>
      </c>
      <c r="AT469" s="20" t="s">
        <v>171</v>
      </c>
      <c r="AU469" s="20" t="s">
        <v>149</v>
      </c>
      <c r="AY469" s="20" t="s">
        <v>170</v>
      </c>
      <c r="BE469" s="107">
        <f t="shared" si="89"/>
        <v>0</v>
      </c>
      <c r="BF469" s="107">
        <f t="shared" si="90"/>
        <v>0</v>
      </c>
      <c r="BG469" s="107">
        <f t="shared" si="91"/>
        <v>0</v>
      </c>
      <c r="BH469" s="107">
        <f t="shared" si="92"/>
        <v>0</v>
      </c>
      <c r="BI469" s="107">
        <f t="shared" si="93"/>
        <v>0</v>
      </c>
      <c r="BJ469" s="20" t="s">
        <v>149</v>
      </c>
      <c r="BK469" s="170">
        <f t="shared" si="94"/>
        <v>0</v>
      </c>
      <c r="BL469" s="20" t="s">
        <v>243</v>
      </c>
      <c r="BM469" s="20" t="s">
        <v>1109</v>
      </c>
    </row>
    <row r="470" spans="2:65" s="1" customFormat="1" ht="22.5" customHeight="1">
      <c r="B470" s="133"/>
      <c r="C470" s="162" t="s">
        <v>1110</v>
      </c>
      <c r="D470" s="162" t="s">
        <v>171</v>
      </c>
      <c r="E470" s="163" t="s">
        <v>1111</v>
      </c>
      <c r="F470" s="268" t="s">
        <v>1112</v>
      </c>
      <c r="G470" s="268"/>
      <c r="H470" s="268"/>
      <c r="I470" s="268"/>
      <c r="J470" s="164" t="s">
        <v>267</v>
      </c>
      <c r="K470" s="165">
        <v>1</v>
      </c>
      <c r="L470" s="324">
        <v>0</v>
      </c>
      <c r="M470" s="324"/>
      <c r="N470" s="312">
        <f t="shared" si="85"/>
        <v>0</v>
      </c>
      <c r="O470" s="312"/>
      <c r="P470" s="312"/>
      <c r="Q470" s="312"/>
      <c r="R470" s="136"/>
      <c r="T470" s="167" t="s">
        <v>5</v>
      </c>
      <c r="U470" s="45" t="s">
        <v>43</v>
      </c>
      <c r="V470" s="37"/>
      <c r="W470" s="168">
        <f t="shared" si="86"/>
        <v>0</v>
      </c>
      <c r="X470" s="168">
        <v>3.0000000000000001E-5</v>
      </c>
      <c r="Y470" s="168">
        <f t="shared" si="87"/>
        <v>3.0000000000000001E-5</v>
      </c>
      <c r="Z470" s="168">
        <v>0</v>
      </c>
      <c r="AA470" s="169">
        <f t="shared" si="88"/>
        <v>0</v>
      </c>
      <c r="AR470" s="20" t="s">
        <v>243</v>
      </c>
      <c r="AT470" s="20" t="s">
        <v>171</v>
      </c>
      <c r="AU470" s="20" t="s">
        <v>149</v>
      </c>
      <c r="AY470" s="20" t="s">
        <v>170</v>
      </c>
      <c r="BE470" s="107">
        <f t="shared" si="89"/>
        <v>0</v>
      </c>
      <c r="BF470" s="107">
        <f t="shared" si="90"/>
        <v>0</v>
      </c>
      <c r="BG470" s="107">
        <f t="shared" si="91"/>
        <v>0</v>
      </c>
      <c r="BH470" s="107">
        <f t="shared" si="92"/>
        <v>0</v>
      </c>
      <c r="BI470" s="107">
        <f t="shared" si="93"/>
        <v>0</v>
      </c>
      <c r="BJ470" s="20" t="s">
        <v>149</v>
      </c>
      <c r="BK470" s="170">
        <f t="shared" si="94"/>
        <v>0</v>
      </c>
      <c r="BL470" s="20" t="s">
        <v>243</v>
      </c>
      <c r="BM470" s="20" t="s">
        <v>1113</v>
      </c>
    </row>
    <row r="471" spans="2:65" s="1" customFormat="1" ht="22.5" customHeight="1">
      <c r="B471" s="133"/>
      <c r="C471" s="195" t="s">
        <v>1114</v>
      </c>
      <c r="D471" s="195" t="s">
        <v>415</v>
      </c>
      <c r="E471" s="196" t="s">
        <v>1115</v>
      </c>
      <c r="F471" s="267" t="s">
        <v>1116</v>
      </c>
      <c r="G471" s="267"/>
      <c r="H471" s="267"/>
      <c r="I471" s="267"/>
      <c r="J471" s="197" t="s">
        <v>267</v>
      </c>
      <c r="K471" s="198">
        <v>1</v>
      </c>
      <c r="L471" s="325">
        <v>0</v>
      </c>
      <c r="M471" s="325"/>
      <c r="N471" s="320">
        <f t="shared" si="85"/>
        <v>0</v>
      </c>
      <c r="O471" s="312"/>
      <c r="P471" s="312"/>
      <c r="Q471" s="312"/>
      <c r="R471" s="136"/>
      <c r="T471" s="167" t="s">
        <v>5</v>
      </c>
      <c r="U471" s="45" t="s">
        <v>43</v>
      </c>
      <c r="V471" s="37"/>
      <c r="W471" s="168">
        <f t="shared" si="86"/>
        <v>0</v>
      </c>
      <c r="X471" s="168">
        <v>1.15E-3</v>
      </c>
      <c r="Y471" s="168">
        <f t="shared" si="87"/>
        <v>1.15E-3</v>
      </c>
      <c r="Z471" s="168">
        <v>0</v>
      </c>
      <c r="AA471" s="169">
        <f t="shared" si="88"/>
        <v>0</v>
      </c>
      <c r="AR471" s="20" t="s">
        <v>320</v>
      </c>
      <c r="AT471" s="20" t="s">
        <v>415</v>
      </c>
      <c r="AU471" s="20" t="s">
        <v>149</v>
      </c>
      <c r="AY471" s="20" t="s">
        <v>170</v>
      </c>
      <c r="BE471" s="107">
        <f t="shared" si="89"/>
        <v>0</v>
      </c>
      <c r="BF471" s="107">
        <f t="shared" si="90"/>
        <v>0</v>
      </c>
      <c r="BG471" s="107">
        <f t="shared" si="91"/>
        <v>0</v>
      </c>
      <c r="BH471" s="107">
        <f t="shared" si="92"/>
        <v>0</v>
      </c>
      <c r="BI471" s="107">
        <f t="shared" si="93"/>
        <v>0</v>
      </c>
      <c r="BJ471" s="20" t="s">
        <v>149</v>
      </c>
      <c r="BK471" s="170">
        <f t="shared" si="94"/>
        <v>0</v>
      </c>
      <c r="BL471" s="20" t="s">
        <v>243</v>
      </c>
      <c r="BM471" s="20" t="s">
        <v>1117</v>
      </c>
    </row>
    <row r="472" spans="2:65" s="1" customFormat="1" ht="31.5" customHeight="1">
      <c r="B472" s="133"/>
      <c r="C472" s="162" t="s">
        <v>1118</v>
      </c>
      <c r="D472" s="162" t="s">
        <v>171</v>
      </c>
      <c r="E472" s="163" t="s">
        <v>1119</v>
      </c>
      <c r="F472" s="268" t="s">
        <v>1120</v>
      </c>
      <c r="G472" s="268"/>
      <c r="H472" s="268"/>
      <c r="I472" s="268"/>
      <c r="J472" s="164" t="s">
        <v>219</v>
      </c>
      <c r="K472" s="165">
        <v>1.4999999999999999E-2</v>
      </c>
      <c r="L472" s="324">
        <v>0</v>
      </c>
      <c r="M472" s="324"/>
      <c r="N472" s="312">
        <f t="shared" si="85"/>
        <v>0</v>
      </c>
      <c r="O472" s="312"/>
      <c r="P472" s="312"/>
      <c r="Q472" s="312"/>
      <c r="R472" s="136"/>
      <c r="T472" s="167" t="s">
        <v>5</v>
      </c>
      <c r="U472" s="45" t="s">
        <v>43</v>
      </c>
      <c r="V472" s="37"/>
      <c r="W472" s="168">
        <f t="shared" si="86"/>
        <v>0</v>
      </c>
      <c r="X472" s="168">
        <v>0</v>
      </c>
      <c r="Y472" s="168">
        <f t="shared" si="87"/>
        <v>0</v>
      </c>
      <c r="Z472" s="168">
        <v>0</v>
      </c>
      <c r="AA472" s="169">
        <f t="shared" si="88"/>
        <v>0</v>
      </c>
      <c r="AR472" s="20" t="s">
        <v>243</v>
      </c>
      <c r="AT472" s="20" t="s">
        <v>171</v>
      </c>
      <c r="AU472" s="20" t="s">
        <v>149</v>
      </c>
      <c r="AY472" s="20" t="s">
        <v>170</v>
      </c>
      <c r="BE472" s="107">
        <f t="shared" si="89"/>
        <v>0</v>
      </c>
      <c r="BF472" s="107">
        <f t="shared" si="90"/>
        <v>0</v>
      </c>
      <c r="BG472" s="107">
        <f t="shared" si="91"/>
        <v>0</v>
      </c>
      <c r="BH472" s="107">
        <f t="shared" si="92"/>
        <v>0</v>
      </c>
      <c r="BI472" s="107">
        <f t="shared" si="93"/>
        <v>0</v>
      </c>
      <c r="BJ472" s="20" t="s">
        <v>149</v>
      </c>
      <c r="BK472" s="170">
        <f t="shared" si="94"/>
        <v>0</v>
      </c>
      <c r="BL472" s="20" t="s">
        <v>243</v>
      </c>
      <c r="BM472" s="20" t="s">
        <v>1121</v>
      </c>
    </row>
    <row r="473" spans="2:65" s="9" customFormat="1" ht="29.85" customHeight="1">
      <c r="B473" s="151"/>
      <c r="C473" s="152"/>
      <c r="D473" s="161" t="s">
        <v>131</v>
      </c>
      <c r="E473" s="161"/>
      <c r="F473" s="161"/>
      <c r="G473" s="161"/>
      <c r="H473" s="161"/>
      <c r="I473" s="161"/>
      <c r="J473" s="161"/>
      <c r="K473" s="161"/>
      <c r="L473" s="161"/>
      <c r="M473" s="161"/>
      <c r="N473" s="316">
        <f>BK473</f>
        <v>0</v>
      </c>
      <c r="O473" s="317"/>
      <c r="P473" s="317"/>
      <c r="Q473" s="317"/>
      <c r="R473" s="154"/>
      <c r="T473" s="155"/>
      <c r="U473" s="152"/>
      <c r="V473" s="152"/>
      <c r="W473" s="156">
        <f>SUM(W474:W495)</f>
        <v>0</v>
      </c>
      <c r="X473" s="152"/>
      <c r="Y473" s="156">
        <f>SUM(Y474:Y495)</f>
        <v>0.34706999999999999</v>
      </c>
      <c r="Z473" s="152"/>
      <c r="AA473" s="157">
        <f>SUM(AA474:AA495)</f>
        <v>2.4930000000000001E-2</v>
      </c>
      <c r="AR473" s="158" t="s">
        <v>149</v>
      </c>
      <c r="AT473" s="159" t="s">
        <v>75</v>
      </c>
      <c r="AU473" s="159" t="s">
        <v>84</v>
      </c>
      <c r="AY473" s="158" t="s">
        <v>170</v>
      </c>
      <c r="BK473" s="160">
        <f>SUM(BK474:BK495)</f>
        <v>0</v>
      </c>
    </row>
    <row r="474" spans="2:65" s="1" customFormat="1" ht="31.5" customHeight="1">
      <c r="B474" s="133"/>
      <c r="C474" s="162" t="s">
        <v>1122</v>
      </c>
      <c r="D474" s="162" t="s">
        <v>171</v>
      </c>
      <c r="E474" s="163" t="s">
        <v>1123</v>
      </c>
      <c r="F474" s="268" t="s">
        <v>1124</v>
      </c>
      <c r="G474" s="268"/>
      <c r="H474" s="268"/>
      <c r="I474" s="268"/>
      <c r="J474" s="164" t="s">
        <v>267</v>
      </c>
      <c r="K474" s="165">
        <v>1</v>
      </c>
      <c r="L474" s="324">
        <v>0</v>
      </c>
      <c r="M474" s="324"/>
      <c r="N474" s="312">
        <f t="shared" ref="N474:N495" si="95">ROUND(L474*K474,3)</f>
        <v>0</v>
      </c>
      <c r="O474" s="312"/>
      <c r="P474" s="312"/>
      <c r="Q474" s="312"/>
      <c r="R474" s="136"/>
      <c r="T474" s="167" t="s">
        <v>5</v>
      </c>
      <c r="U474" s="45" t="s">
        <v>43</v>
      </c>
      <c r="V474" s="37"/>
      <c r="W474" s="168">
        <f t="shared" ref="W474:W495" si="96">V474*K474</f>
        <v>0</v>
      </c>
      <c r="X474" s="168">
        <v>8.0000000000000007E-5</v>
      </c>
      <c r="Y474" s="168">
        <f t="shared" ref="Y474:Y495" si="97">X474*K474</f>
        <v>8.0000000000000007E-5</v>
      </c>
      <c r="Z474" s="168">
        <v>2.4930000000000001E-2</v>
      </c>
      <c r="AA474" s="169">
        <f t="shared" ref="AA474:AA495" si="98">Z474*K474</f>
        <v>2.4930000000000001E-2</v>
      </c>
      <c r="AR474" s="20" t="s">
        <v>243</v>
      </c>
      <c r="AT474" s="20" t="s">
        <v>171</v>
      </c>
      <c r="AU474" s="20" t="s">
        <v>149</v>
      </c>
      <c r="AY474" s="20" t="s">
        <v>170</v>
      </c>
      <c r="BE474" s="107">
        <f t="shared" ref="BE474:BE495" si="99">IF(U474="základná",N474,0)</f>
        <v>0</v>
      </c>
      <c r="BF474" s="107">
        <f t="shared" ref="BF474:BF495" si="100">IF(U474="znížená",N474,0)</f>
        <v>0</v>
      </c>
      <c r="BG474" s="107">
        <f t="shared" ref="BG474:BG495" si="101">IF(U474="zákl. prenesená",N474,0)</f>
        <v>0</v>
      </c>
      <c r="BH474" s="107">
        <f t="shared" ref="BH474:BH495" si="102">IF(U474="zníž. prenesená",N474,0)</f>
        <v>0</v>
      </c>
      <c r="BI474" s="107">
        <f t="shared" ref="BI474:BI495" si="103">IF(U474="nulová",N474,0)</f>
        <v>0</v>
      </c>
      <c r="BJ474" s="20" t="s">
        <v>149</v>
      </c>
      <c r="BK474" s="170">
        <f t="shared" ref="BK474:BK495" si="104">ROUND(L474*K474,3)</f>
        <v>0</v>
      </c>
      <c r="BL474" s="20" t="s">
        <v>243</v>
      </c>
      <c r="BM474" s="20" t="s">
        <v>1125</v>
      </c>
    </row>
    <row r="475" spans="2:65" s="1" customFormat="1" ht="31.5" customHeight="1">
      <c r="B475" s="133"/>
      <c r="C475" s="162" t="s">
        <v>1126</v>
      </c>
      <c r="D475" s="162" t="s">
        <v>171</v>
      </c>
      <c r="E475" s="163" t="s">
        <v>1127</v>
      </c>
      <c r="F475" s="268" t="s">
        <v>1128</v>
      </c>
      <c r="G475" s="268"/>
      <c r="H475" s="268"/>
      <c r="I475" s="268"/>
      <c r="J475" s="164" t="s">
        <v>267</v>
      </c>
      <c r="K475" s="165">
        <v>1</v>
      </c>
      <c r="L475" s="324">
        <v>0</v>
      </c>
      <c r="M475" s="324"/>
      <c r="N475" s="312">
        <f t="shared" si="95"/>
        <v>0</v>
      </c>
      <c r="O475" s="312"/>
      <c r="P475" s="312"/>
      <c r="Q475" s="312"/>
      <c r="R475" s="136"/>
      <c r="T475" s="167" t="s">
        <v>5</v>
      </c>
      <c r="U475" s="45" t="s">
        <v>43</v>
      </c>
      <c r="V475" s="37"/>
      <c r="W475" s="168">
        <f t="shared" si="96"/>
        <v>0</v>
      </c>
      <c r="X475" s="168">
        <v>2.0000000000000002E-5</v>
      </c>
      <c r="Y475" s="168">
        <f t="shared" si="97"/>
        <v>2.0000000000000002E-5</v>
      </c>
      <c r="Z475" s="168">
        <v>0</v>
      </c>
      <c r="AA475" s="169">
        <f t="shared" si="98"/>
        <v>0</v>
      </c>
      <c r="AR475" s="20" t="s">
        <v>243</v>
      </c>
      <c r="AT475" s="20" t="s">
        <v>171</v>
      </c>
      <c r="AU475" s="20" t="s">
        <v>149</v>
      </c>
      <c r="AY475" s="20" t="s">
        <v>170</v>
      </c>
      <c r="BE475" s="107">
        <f t="shared" si="99"/>
        <v>0</v>
      </c>
      <c r="BF475" s="107">
        <f t="shared" si="100"/>
        <v>0</v>
      </c>
      <c r="BG475" s="107">
        <f t="shared" si="101"/>
        <v>0</v>
      </c>
      <c r="BH475" s="107">
        <f t="shared" si="102"/>
        <v>0</v>
      </c>
      <c r="BI475" s="107">
        <f t="shared" si="103"/>
        <v>0</v>
      </c>
      <c r="BJ475" s="20" t="s">
        <v>149</v>
      </c>
      <c r="BK475" s="170">
        <f t="shared" si="104"/>
        <v>0</v>
      </c>
      <c r="BL475" s="20" t="s">
        <v>243</v>
      </c>
      <c r="BM475" s="20" t="s">
        <v>1129</v>
      </c>
    </row>
    <row r="476" spans="2:65" s="1" customFormat="1" ht="44.25" customHeight="1">
      <c r="B476" s="133"/>
      <c r="C476" s="195" t="s">
        <v>1130</v>
      </c>
      <c r="D476" s="195" t="s">
        <v>415</v>
      </c>
      <c r="E476" s="196" t="s">
        <v>1131</v>
      </c>
      <c r="F476" s="267" t="s">
        <v>1132</v>
      </c>
      <c r="G476" s="267"/>
      <c r="H476" s="267"/>
      <c r="I476" s="267"/>
      <c r="J476" s="197" t="s">
        <v>267</v>
      </c>
      <c r="K476" s="198">
        <v>1</v>
      </c>
      <c r="L476" s="325">
        <v>0</v>
      </c>
      <c r="M476" s="325"/>
      <c r="N476" s="320">
        <f t="shared" si="95"/>
        <v>0</v>
      </c>
      <c r="O476" s="312"/>
      <c r="P476" s="312"/>
      <c r="Q476" s="312"/>
      <c r="R476" s="136"/>
      <c r="T476" s="167" t="s">
        <v>5</v>
      </c>
      <c r="U476" s="45" t="s">
        <v>43</v>
      </c>
      <c r="V476" s="37"/>
      <c r="W476" s="168">
        <f t="shared" si="96"/>
        <v>0</v>
      </c>
      <c r="X476" s="168">
        <v>2.1000000000000001E-2</v>
      </c>
      <c r="Y476" s="168">
        <f t="shared" si="97"/>
        <v>2.1000000000000001E-2</v>
      </c>
      <c r="Z476" s="168">
        <v>0</v>
      </c>
      <c r="AA476" s="169">
        <f t="shared" si="98"/>
        <v>0</v>
      </c>
      <c r="AR476" s="20" t="s">
        <v>320</v>
      </c>
      <c r="AT476" s="20" t="s">
        <v>415</v>
      </c>
      <c r="AU476" s="20" t="s">
        <v>149</v>
      </c>
      <c r="AY476" s="20" t="s">
        <v>170</v>
      </c>
      <c r="BE476" s="107">
        <f t="shared" si="99"/>
        <v>0</v>
      </c>
      <c r="BF476" s="107">
        <f t="shared" si="100"/>
        <v>0</v>
      </c>
      <c r="BG476" s="107">
        <f t="shared" si="101"/>
        <v>0</v>
      </c>
      <c r="BH476" s="107">
        <f t="shared" si="102"/>
        <v>0</v>
      </c>
      <c r="BI476" s="107">
        <f t="shared" si="103"/>
        <v>0</v>
      </c>
      <c r="BJ476" s="20" t="s">
        <v>149</v>
      </c>
      <c r="BK476" s="170">
        <f t="shared" si="104"/>
        <v>0</v>
      </c>
      <c r="BL476" s="20" t="s">
        <v>243</v>
      </c>
      <c r="BM476" s="20" t="s">
        <v>1133</v>
      </c>
    </row>
    <row r="477" spans="2:65" s="1" customFormat="1" ht="31.5" customHeight="1">
      <c r="B477" s="133"/>
      <c r="C477" s="162" t="s">
        <v>1134</v>
      </c>
      <c r="D477" s="162" t="s">
        <v>171</v>
      </c>
      <c r="E477" s="163" t="s">
        <v>1135</v>
      </c>
      <c r="F477" s="268" t="s">
        <v>1136</v>
      </c>
      <c r="G477" s="268"/>
      <c r="H477" s="268"/>
      <c r="I477" s="268"/>
      <c r="J477" s="164" t="s">
        <v>267</v>
      </c>
      <c r="K477" s="165">
        <v>4</v>
      </c>
      <c r="L477" s="324">
        <v>0</v>
      </c>
      <c r="M477" s="324"/>
      <c r="N477" s="312">
        <f t="shared" si="95"/>
        <v>0</v>
      </c>
      <c r="O477" s="312"/>
      <c r="P477" s="312"/>
      <c r="Q477" s="312"/>
      <c r="R477" s="136"/>
      <c r="T477" s="167" t="s">
        <v>5</v>
      </c>
      <c r="U477" s="45" t="s">
        <v>43</v>
      </c>
      <c r="V477" s="37"/>
      <c r="W477" s="168">
        <f t="shared" si="96"/>
        <v>0</v>
      </c>
      <c r="X477" s="168">
        <v>2.0000000000000002E-5</v>
      </c>
      <c r="Y477" s="168">
        <f t="shared" si="97"/>
        <v>8.0000000000000007E-5</v>
      </c>
      <c r="Z477" s="168">
        <v>0</v>
      </c>
      <c r="AA477" s="169">
        <f t="shared" si="98"/>
        <v>0</v>
      </c>
      <c r="AR477" s="20" t="s">
        <v>243</v>
      </c>
      <c r="AT477" s="20" t="s">
        <v>171</v>
      </c>
      <c r="AU477" s="20" t="s">
        <v>149</v>
      </c>
      <c r="AY477" s="20" t="s">
        <v>170</v>
      </c>
      <c r="BE477" s="107">
        <f t="shared" si="99"/>
        <v>0</v>
      </c>
      <c r="BF477" s="107">
        <f t="shared" si="100"/>
        <v>0</v>
      </c>
      <c r="BG477" s="107">
        <f t="shared" si="101"/>
        <v>0</v>
      </c>
      <c r="BH477" s="107">
        <f t="shared" si="102"/>
        <v>0</v>
      </c>
      <c r="BI477" s="107">
        <f t="shared" si="103"/>
        <v>0</v>
      </c>
      <c r="BJ477" s="20" t="s">
        <v>149</v>
      </c>
      <c r="BK477" s="170">
        <f t="shared" si="104"/>
        <v>0</v>
      </c>
      <c r="BL477" s="20" t="s">
        <v>243</v>
      </c>
      <c r="BM477" s="20" t="s">
        <v>1137</v>
      </c>
    </row>
    <row r="478" spans="2:65" s="1" customFormat="1" ht="44.25" customHeight="1">
      <c r="B478" s="133"/>
      <c r="C478" s="195" t="s">
        <v>1138</v>
      </c>
      <c r="D478" s="195" t="s">
        <v>415</v>
      </c>
      <c r="E478" s="196" t="s">
        <v>1139</v>
      </c>
      <c r="F478" s="267" t="s">
        <v>1140</v>
      </c>
      <c r="G478" s="267"/>
      <c r="H478" s="267"/>
      <c r="I478" s="267"/>
      <c r="J478" s="197" t="s">
        <v>267</v>
      </c>
      <c r="K478" s="198">
        <v>1</v>
      </c>
      <c r="L478" s="325">
        <v>0</v>
      </c>
      <c r="M478" s="325"/>
      <c r="N478" s="320">
        <f t="shared" si="95"/>
        <v>0</v>
      </c>
      <c r="O478" s="312"/>
      <c r="P478" s="312"/>
      <c r="Q478" s="312"/>
      <c r="R478" s="136"/>
      <c r="T478" s="167" t="s">
        <v>5</v>
      </c>
      <c r="U478" s="45" t="s">
        <v>43</v>
      </c>
      <c r="V478" s="37"/>
      <c r="W478" s="168">
        <f t="shared" si="96"/>
        <v>0</v>
      </c>
      <c r="X478" s="168">
        <v>1.4999999999999999E-2</v>
      </c>
      <c r="Y478" s="168">
        <f t="shared" si="97"/>
        <v>1.4999999999999999E-2</v>
      </c>
      <c r="Z478" s="168">
        <v>0</v>
      </c>
      <c r="AA478" s="169">
        <f t="shared" si="98"/>
        <v>0</v>
      </c>
      <c r="AR478" s="20" t="s">
        <v>320</v>
      </c>
      <c r="AT478" s="20" t="s">
        <v>415</v>
      </c>
      <c r="AU478" s="20" t="s">
        <v>149</v>
      </c>
      <c r="AY478" s="20" t="s">
        <v>170</v>
      </c>
      <c r="BE478" s="107">
        <f t="shared" si="99"/>
        <v>0</v>
      </c>
      <c r="BF478" s="107">
        <f t="shared" si="100"/>
        <v>0</v>
      </c>
      <c r="BG478" s="107">
        <f t="shared" si="101"/>
        <v>0</v>
      </c>
      <c r="BH478" s="107">
        <f t="shared" si="102"/>
        <v>0</v>
      </c>
      <c r="BI478" s="107">
        <f t="shared" si="103"/>
        <v>0</v>
      </c>
      <c r="BJ478" s="20" t="s">
        <v>149</v>
      </c>
      <c r="BK478" s="170">
        <f t="shared" si="104"/>
        <v>0</v>
      </c>
      <c r="BL478" s="20" t="s">
        <v>243</v>
      </c>
      <c r="BM478" s="20" t="s">
        <v>1141</v>
      </c>
    </row>
    <row r="479" spans="2:65" s="1" customFormat="1" ht="44.25" customHeight="1">
      <c r="B479" s="133"/>
      <c r="C479" s="195" t="s">
        <v>1142</v>
      </c>
      <c r="D479" s="195" t="s">
        <v>415</v>
      </c>
      <c r="E479" s="196" t="s">
        <v>1143</v>
      </c>
      <c r="F479" s="267" t="s">
        <v>1144</v>
      </c>
      <c r="G479" s="267"/>
      <c r="H479" s="267"/>
      <c r="I479" s="267"/>
      <c r="J479" s="197" t="s">
        <v>267</v>
      </c>
      <c r="K479" s="198">
        <v>1</v>
      </c>
      <c r="L479" s="325">
        <v>0</v>
      </c>
      <c r="M479" s="325"/>
      <c r="N479" s="320">
        <f t="shared" si="95"/>
        <v>0</v>
      </c>
      <c r="O479" s="312"/>
      <c r="P479" s="312"/>
      <c r="Q479" s="312"/>
      <c r="R479" s="136"/>
      <c r="T479" s="167" t="s">
        <v>5</v>
      </c>
      <c r="U479" s="45" t="s">
        <v>43</v>
      </c>
      <c r="V479" s="37"/>
      <c r="W479" s="168">
        <f t="shared" si="96"/>
        <v>0</v>
      </c>
      <c r="X479" s="168">
        <v>1.7000000000000001E-2</v>
      </c>
      <c r="Y479" s="168">
        <f t="shared" si="97"/>
        <v>1.7000000000000001E-2</v>
      </c>
      <c r="Z479" s="168">
        <v>0</v>
      </c>
      <c r="AA479" s="169">
        <f t="shared" si="98"/>
        <v>0</v>
      </c>
      <c r="AR479" s="20" t="s">
        <v>320</v>
      </c>
      <c r="AT479" s="20" t="s">
        <v>415</v>
      </c>
      <c r="AU479" s="20" t="s">
        <v>149</v>
      </c>
      <c r="AY479" s="20" t="s">
        <v>170</v>
      </c>
      <c r="BE479" s="107">
        <f t="shared" si="99"/>
        <v>0</v>
      </c>
      <c r="BF479" s="107">
        <f t="shared" si="100"/>
        <v>0</v>
      </c>
      <c r="BG479" s="107">
        <f t="shared" si="101"/>
        <v>0</v>
      </c>
      <c r="BH479" s="107">
        <f t="shared" si="102"/>
        <v>0</v>
      </c>
      <c r="BI479" s="107">
        <f t="shared" si="103"/>
        <v>0</v>
      </c>
      <c r="BJ479" s="20" t="s">
        <v>149</v>
      </c>
      <c r="BK479" s="170">
        <f t="shared" si="104"/>
        <v>0</v>
      </c>
      <c r="BL479" s="20" t="s">
        <v>243</v>
      </c>
      <c r="BM479" s="20" t="s">
        <v>1145</v>
      </c>
    </row>
    <row r="480" spans="2:65" s="1" customFormat="1" ht="31.5" customHeight="1">
      <c r="B480" s="133"/>
      <c r="C480" s="195" t="s">
        <v>1146</v>
      </c>
      <c r="D480" s="195" t="s">
        <v>415</v>
      </c>
      <c r="E480" s="196" t="s">
        <v>1147</v>
      </c>
      <c r="F480" s="267" t="s">
        <v>1148</v>
      </c>
      <c r="G480" s="267"/>
      <c r="H480" s="267"/>
      <c r="I480" s="267"/>
      <c r="J480" s="197" t="s">
        <v>267</v>
      </c>
      <c r="K480" s="198">
        <v>1</v>
      </c>
      <c r="L480" s="325">
        <v>0</v>
      </c>
      <c r="M480" s="325"/>
      <c r="N480" s="320">
        <f t="shared" si="95"/>
        <v>0</v>
      </c>
      <c r="O480" s="312"/>
      <c r="P480" s="312"/>
      <c r="Q480" s="312"/>
      <c r="R480" s="136"/>
      <c r="T480" s="167" t="s">
        <v>5</v>
      </c>
      <c r="U480" s="45" t="s">
        <v>43</v>
      </c>
      <c r="V480" s="37"/>
      <c r="W480" s="168">
        <f t="shared" si="96"/>
        <v>0</v>
      </c>
      <c r="X480" s="168">
        <v>7.7000000000000002E-3</v>
      </c>
      <c r="Y480" s="168">
        <f t="shared" si="97"/>
        <v>7.7000000000000002E-3</v>
      </c>
      <c r="Z480" s="168">
        <v>0</v>
      </c>
      <c r="AA480" s="169">
        <f t="shared" si="98"/>
        <v>0</v>
      </c>
      <c r="AR480" s="20" t="s">
        <v>320</v>
      </c>
      <c r="AT480" s="20" t="s">
        <v>415</v>
      </c>
      <c r="AU480" s="20" t="s">
        <v>149</v>
      </c>
      <c r="AY480" s="20" t="s">
        <v>170</v>
      </c>
      <c r="BE480" s="107">
        <f t="shared" si="99"/>
        <v>0</v>
      </c>
      <c r="BF480" s="107">
        <f t="shared" si="100"/>
        <v>0</v>
      </c>
      <c r="BG480" s="107">
        <f t="shared" si="101"/>
        <v>0</v>
      </c>
      <c r="BH480" s="107">
        <f t="shared" si="102"/>
        <v>0</v>
      </c>
      <c r="BI480" s="107">
        <f t="shared" si="103"/>
        <v>0</v>
      </c>
      <c r="BJ480" s="20" t="s">
        <v>149</v>
      </c>
      <c r="BK480" s="170">
        <f t="shared" si="104"/>
        <v>0</v>
      </c>
      <c r="BL480" s="20" t="s">
        <v>243</v>
      </c>
      <c r="BM480" s="20" t="s">
        <v>1149</v>
      </c>
    </row>
    <row r="481" spans="2:65" s="1" customFormat="1" ht="31.5" customHeight="1">
      <c r="B481" s="133"/>
      <c r="C481" s="195" t="s">
        <v>1150</v>
      </c>
      <c r="D481" s="195" t="s">
        <v>415</v>
      </c>
      <c r="E481" s="196" t="s">
        <v>1151</v>
      </c>
      <c r="F481" s="267" t="s">
        <v>1152</v>
      </c>
      <c r="G481" s="267"/>
      <c r="H481" s="267"/>
      <c r="I481" s="267"/>
      <c r="J481" s="197" t="s">
        <v>267</v>
      </c>
      <c r="K481" s="198">
        <v>2</v>
      </c>
      <c r="L481" s="325">
        <v>0</v>
      </c>
      <c r="M481" s="325"/>
      <c r="N481" s="320">
        <f t="shared" si="95"/>
        <v>0</v>
      </c>
      <c r="O481" s="312"/>
      <c r="P481" s="312"/>
      <c r="Q481" s="312"/>
      <c r="R481" s="136"/>
      <c r="T481" s="167" t="s">
        <v>5</v>
      </c>
      <c r="U481" s="45" t="s">
        <v>43</v>
      </c>
      <c r="V481" s="37"/>
      <c r="W481" s="168">
        <f t="shared" si="96"/>
        <v>0</v>
      </c>
      <c r="X481" s="168">
        <v>9.1800000000000007E-3</v>
      </c>
      <c r="Y481" s="168">
        <f t="shared" si="97"/>
        <v>1.8360000000000001E-2</v>
      </c>
      <c r="Z481" s="168">
        <v>0</v>
      </c>
      <c r="AA481" s="169">
        <f t="shared" si="98"/>
        <v>0</v>
      </c>
      <c r="AR481" s="20" t="s">
        <v>320</v>
      </c>
      <c r="AT481" s="20" t="s">
        <v>415</v>
      </c>
      <c r="AU481" s="20" t="s">
        <v>149</v>
      </c>
      <c r="AY481" s="20" t="s">
        <v>170</v>
      </c>
      <c r="BE481" s="107">
        <f t="shared" si="99"/>
        <v>0</v>
      </c>
      <c r="BF481" s="107">
        <f t="shared" si="100"/>
        <v>0</v>
      </c>
      <c r="BG481" s="107">
        <f t="shared" si="101"/>
        <v>0</v>
      </c>
      <c r="BH481" s="107">
        <f t="shared" si="102"/>
        <v>0</v>
      </c>
      <c r="BI481" s="107">
        <f t="shared" si="103"/>
        <v>0</v>
      </c>
      <c r="BJ481" s="20" t="s">
        <v>149</v>
      </c>
      <c r="BK481" s="170">
        <f t="shared" si="104"/>
        <v>0</v>
      </c>
      <c r="BL481" s="20" t="s">
        <v>243</v>
      </c>
      <c r="BM481" s="20" t="s">
        <v>1153</v>
      </c>
    </row>
    <row r="482" spans="2:65" s="1" customFormat="1" ht="31.5" customHeight="1">
      <c r="B482" s="133"/>
      <c r="C482" s="195" t="s">
        <v>1154</v>
      </c>
      <c r="D482" s="195" t="s">
        <v>415</v>
      </c>
      <c r="E482" s="196" t="s">
        <v>1155</v>
      </c>
      <c r="F482" s="267" t="s">
        <v>1156</v>
      </c>
      <c r="G482" s="267"/>
      <c r="H482" s="267"/>
      <c r="I482" s="267"/>
      <c r="J482" s="197" t="s">
        <v>267</v>
      </c>
      <c r="K482" s="198">
        <v>1</v>
      </c>
      <c r="L482" s="325">
        <v>0</v>
      </c>
      <c r="M482" s="325"/>
      <c r="N482" s="320">
        <f t="shared" si="95"/>
        <v>0</v>
      </c>
      <c r="O482" s="312"/>
      <c r="P482" s="312"/>
      <c r="Q482" s="312"/>
      <c r="R482" s="136"/>
      <c r="T482" s="167" t="s">
        <v>5</v>
      </c>
      <c r="U482" s="45" t="s">
        <v>43</v>
      </c>
      <c r="V482" s="37"/>
      <c r="W482" s="168">
        <f t="shared" si="96"/>
        <v>0</v>
      </c>
      <c r="X482" s="168">
        <v>1.0670000000000001E-2</v>
      </c>
      <c r="Y482" s="168">
        <f t="shared" si="97"/>
        <v>1.0670000000000001E-2</v>
      </c>
      <c r="Z482" s="168">
        <v>0</v>
      </c>
      <c r="AA482" s="169">
        <f t="shared" si="98"/>
        <v>0</v>
      </c>
      <c r="AR482" s="20" t="s">
        <v>320</v>
      </c>
      <c r="AT482" s="20" t="s">
        <v>415</v>
      </c>
      <c r="AU482" s="20" t="s">
        <v>149</v>
      </c>
      <c r="AY482" s="20" t="s">
        <v>170</v>
      </c>
      <c r="BE482" s="107">
        <f t="shared" si="99"/>
        <v>0</v>
      </c>
      <c r="BF482" s="107">
        <f t="shared" si="100"/>
        <v>0</v>
      </c>
      <c r="BG482" s="107">
        <f t="shared" si="101"/>
        <v>0</v>
      </c>
      <c r="BH482" s="107">
        <f t="shared" si="102"/>
        <v>0</v>
      </c>
      <c r="BI482" s="107">
        <f t="shared" si="103"/>
        <v>0</v>
      </c>
      <c r="BJ482" s="20" t="s">
        <v>149</v>
      </c>
      <c r="BK482" s="170">
        <f t="shared" si="104"/>
        <v>0</v>
      </c>
      <c r="BL482" s="20" t="s">
        <v>243</v>
      </c>
      <c r="BM482" s="20" t="s">
        <v>1157</v>
      </c>
    </row>
    <row r="483" spans="2:65" s="1" customFormat="1" ht="31.5" customHeight="1">
      <c r="B483" s="133"/>
      <c r="C483" s="162" t="s">
        <v>1158</v>
      </c>
      <c r="D483" s="162" t="s">
        <v>171</v>
      </c>
      <c r="E483" s="163" t="s">
        <v>1159</v>
      </c>
      <c r="F483" s="268" t="s">
        <v>1160</v>
      </c>
      <c r="G483" s="268"/>
      <c r="H483" s="268"/>
      <c r="I483" s="268"/>
      <c r="J483" s="164" t="s">
        <v>267</v>
      </c>
      <c r="K483" s="165">
        <v>1</v>
      </c>
      <c r="L483" s="324">
        <v>0</v>
      </c>
      <c r="M483" s="324"/>
      <c r="N483" s="312">
        <f t="shared" si="95"/>
        <v>0</v>
      </c>
      <c r="O483" s="312"/>
      <c r="P483" s="312"/>
      <c r="Q483" s="312"/>
      <c r="R483" s="136"/>
      <c r="T483" s="167" t="s">
        <v>5</v>
      </c>
      <c r="U483" s="45" t="s">
        <v>43</v>
      </c>
      <c r="V483" s="37"/>
      <c r="W483" s="168">
        <f t="shared" si="96"/>
        <v>0</v>
      </c>
      <c r="X483" s="168">
        <v>2.0000000000000002E-5</v>
      </c>
      <c r="Y483" s="168">
        <f t="shared" si="97"/>
        <v>2.0000000000000002E-5</v>
      </c>
      <c r="Z483" s="168">
        <v>0</v>
      </c>
      <c r="AA483" s="169">
        <f t="shared" si="98"/>
        <v>0</v>
      </c>
      <c r="AR483" s="20" t="s">
        <v>243</v>
      </c>
      <c r="AT483" s="20" t="s">
        <v>171</v>
      </c>
      <c r="AU483" s="20" t="s">
        <v>149</v>
      </c>
      <c r="AY483" s="20" t="s">
        <v>170</v>
      </c>
      <c r="BE483" s="107">
        <f t="shared" si="99"/>
        <v>0</v>
      </c>
      <c r="BF483" s="107">
        <f t="shared" si="100"/>
        <v>0</v>
      </c>
      <c r="BG483" s="107">
        <f t="shared" si="101"/>
        <v>0</v>
      </c>
      <c r="BH483" s="107">
        <f t="shared" si="102"/>
        <v>0</v>
      </c>
      <c r="BI483" s="107">
        <f t="shared" si="103"/>
        <v>0</v>
      </c>
      <c r="BJ483" s="20" t="s">
        <v>149</v>
      </c>
      <c r="BK483" s="170">
        <f t="shared" si="104"/>
        <v>0</v>
      </c>
      <c r="BL483" s="20" t="s">
        <v>243</v>
      </c>
      <c r="BM483" s="20" t="s">
        <v>1161</v>
      </c>
    </row>
    <row r="484" spans="2:65" s="1" customFormat="1" ht="44.25" customHeight="1">
      <c r="B484" s="133"/>
      <c r="C484" s="195" t="s">
        <v>1162</v>
      </c>
      <c r="D484" s="195" t="s">
        <v>415</v>
      </c>
      <c r="E484" s="196" t="s">
        <v>1163</v>
      </c>
      <c r="F484" s="267" t="s">
        <v>1164</v>
      </c>
      <c r="G484" s="267"/>
      <c r="H484" s="267"/>
      <c r="I484" s="267"/>
      <c r="J484" s="197" t="s">
        <v>267</v>
      </c>
      <c r="K484" s="198">
        <v>1</v>
      </c>
      <c r="L484" s="325">
        <v>0</v>
      </c>
      <c r="M484" s="325"/>
      <c r="N484" s="320">
        <f t="shared" si="95"/>
        <v>0</v>
      </c>
      <c r="O484" s="312"/>
      <c r="P484" s="312"/>
      <c r="Q484" s="312"/>
      <c r="R484" s="136"/>
      <c r="T484" s="167" t="s">
        <v>5</v>
      </c>
      <c r="U484" s="45" t="s">
        <v>43</v>
      </c>
      <c r="V484" s="37"/>
      <c r="W484" s="168">
        <f t="shared" si="96"/>
        <v>0</v>
      </c>
      <c r="X484" s="168">
        <v>2.3E-2</v>
      </c>
      <c r="Y484" s="168">
        <f t="shared" si="97"/>
        <v>2.3E-2</v>
      </c>
      <c r="Z484" s="168">
        <v>0</v>
      </c>
      <c r="AA484" s="169">
        <f t="shared" si="98"/>
        <v>0</v>
      </c>
      <c r="AR484" s="20" t="s">
        <v>320</v>
      </c>
      <c r="AT484" s="20" t="s">
        <v>415</v>
      </c>
      <c r="AU484" s="20" t="s">
        <v>149</v>
      </c>
      <c r="AY484" s="20" t="s">
        <v>170</v>
      </c>
      <c r="BE484" s="107">
        <f t="shared" si="99"/>
        <v>0</v>
      </c>
      <c r="BF484" s="107">
        <f t="shared" si="100"/>
        <v>0</v>
      </c>
      <c r="BG484" s="107">
        <f t="shared" si="101"/>
        <v>0</v>
      </c>
      <c r="BH484" s="107">
        <f t="shared" si="102"/>
        <v>0</v>
      </c>
      <c r="BI484" s="107">
        <f t="shared" si="103"/>
        <v>0</v>
      </c>
      <c r="BJ484" s="20" t="s">
        <v>149</v>
      </c>
      <c r="BK484" s="170">
        <f t="shared" si="104"/>
        <v>0</v>
      </c>
      <c r="BL484" s="20" t="s">
        <v>243</v>
      </c>
      <c r="BM484" s="20" t="s">
        <v>1165</v>
      </c>
    </row>
    <row r="485" spans="2:65" s="1" customFormat="1" ht="31.5" customHeight="1">
      <c r="B485" s="133"/>
      <c r="C485" s="162" t="s">
        <v>1166</v>
      </c>
      <c r="D485" s="162" t="s">
        <v>171</v>
      </c>
      <c r="E485" s="163" t="s">
        <v>1167</v>
      </c>
      <c r="F485" s="268" t="s">
        <v>1168</v>
      </c>
      <c r="G485" s="268"/>
      <c r="H485" s="268"/>
      <c r="I485" s="268"/>
      <c r="J485" s="164" t="s">
        <v>267</v>
      </c>
      <c r="K485" s="165">
        <v>1</v>
      </c>
      <c r="L485" s="324">
        <v>0</v>
      </c>
      <c r="M485" s="324"/>
      <c r="N485" s="312">
        <f t="shared" si="95"/>
        <v>0</v>
      </c>
      <c r="O485" s="312"/>
      <c r="P485" s="312"/>
      <c r="Q485" s="312"/>
      <c r="R485" s="136"/>
      <c r="T485" s="167" t="s">
        <v>5</v>
      </c>
      <c r="U485" s="45" t="s">
        <v>43</v>
      </c>
      <c r="V485" s="37"/>
      <c r="W485" s="168">
        <f t="shared" si="96"/>
        <v>0</v>
      </c>
      <c r="X485" s="168">
        <v>2.0000000000000002E-5</v>
      </c>
      <c r="Y485" s="168">
        <f t="shared" si="97"/>
        <v>2.0000000000000002E-5</v>
      </c>
      <c r="Z485" s="168">
        <v>0</v>
      </c>
      <c r="AA485" s="169">
        <f t="shared" si="98"/>
        <v>0</v>
      </c>
      <c r="AR485" s="20" t="s">
        <v>243</v>
      </c>
      <c r="AT485" s="20" t="s">
        <v>171</v>
      </c>
      <c r="AU485" s="20" t="s">
        <v>149</v>
      </c>
      <c r="AY485" s="20" t="s">
        <v>170</v>
      </c>
      <c r="BE485" s="107">
        <f t="shared" si="99"/>
        <v>0</v>
      </c>
      <c r="BF485" s="107">
        <f t="shared" si="100"/>
        <v>0</v>
      </c>
      <c r="BG485" s="107">
        <f t="shared" si="101"/>
        <v>0</v>
      </c>
      <c r="BH485" s="107">
        <f t="shared" si="102"/>
        <v>0</v>
      </c>
      <c r="BI485" s="107">
        <f t="shared" si="103"/>
        <v>0</v>
      </c>
      <c r="BJ485" s="20" t="s">
        <v>149</v>
      </c>
      <c r="BK485" s="170">
        <f t="shared" si="104"/>
        <v>0</v>
      </c>
      <c r="BL485" s="20" t="s">
        <v>243</v>
      </c>
      <c r="BM485" s="20" t="s">
        <v>1169</v>
      </c>
    </row>
    <row r="486" spans="2:65" s="1" customFormat="1" ht="44.25" customHeight="1">
      <c r="B486" s="133"/>
      <c r="C486" s="195" t="s">
        <v>1170</v>
      </c>
      <c r="D486" s="195" t="s">
        <v>415</v>
      </c>
      <c r="E486" s="196" t="s">
        <v>1171</v>
      </c>
      <c r="F486" s="267" t="s">
        <v>1172</v>
      </c>
      <c r="G486" s="267"/>
      <c r="H486" s="267"/>
      <c r="I486" s="267"/>
      <c r="J486" s="197" t="s">
        <v>267</v>
      </c>
      <c r="K486" s="198">
        <v>1</v>
      </c>
      <c r="L486" s="325">
        <v>0</v>
      </c>
      <c r="M486" s="325"/>
      <c r="N486" s="320">
        <f t="shared" si="95"/>
        <v>0</v>
      </c>
      <c r="O486" s="312"/>
      <c r="P486" s="312"/>
      <c r="Q486" s="312"/>
      <c r="R486" s="136"/>
      <c r="T486" s="167" t="s">
        <v>5</v>
      </c>
      <c r="U486" s="45" t="s">
        <v>43</v>
      </c>
      <c r="V486" s="37"/>
      <c r="W486" s="168">
        <f t="shared" si="96"/>
        <v>0</v>
      </c>
      <c r="X486" s="168">
        <v>2.5000000000000001E-2</v>
      </c>
      <c r="Y486" s="168">
        <f t="shared" si="97"/>
        <v>2.5000000000000001E-2</v>
      </c>
      <c r="Z486" s="168">
        <v>0</v>
      </c>
      <c r="AA486" s="169">
        <f t="shared" si="98"/>
        <v>0</v>
      </c>
      <c r="AR486" s="20" t="s">
        <v>320</v>
      </c>
      <c r="AT486" s="20" t="s">
        <v>415</v>
      </c>
      <c r="AU486" s="20" t="s">
        <v>149</v>
      </c>
      <c r="AY486" s="20" t="s">
        <v>170</v>
      </c>
      <c r="BE486" s="107">
        <f t="shared" si="99"/>
        <v>0</v>
      </c>
      <c r="BF486" s="107">
        <f t="shared" si="100"/>
        <v>0</v>
      </c>
      <c r="BG486" s="107">
        <f t="shared" si="101"/>
        <v>0</v>
      </c>
      <c r="BH486" s="107">
        <f t="shared" si="102"/>
        <v>0</v>
      </c>
      <c r="BI486" s="107">
        <f t="shared" si="103"/>
        <v>0</v>
      </c>
      <c r="BJ486" s="20" t="s">
        <v>149</v>
      </c>
      <c r="BK486" s="170">
        <f t="shared" si="104"/>
        <v>0</v>
      </c>
      <c r="BL486" s="20" t="s">
        <v>243</v>
      </c>
      <c r="BM486" s="20" t="s">
        <v>1173</v>
      </c>
    </row>
    <row r="487" spans="2:65" s="1" customFormat="1" ht="31.5" customHeight="1">
      <c r="B487" s="133"/>
      <c r="C487" s="162" t="s">
        <v>1174</v>
      </c>
      <c r="D487" s="162" t="s">
        <v>171</v>
      </c>
      <c r="E487" s="163" t="s">
        <v>1175</v>
      </c>
      <c r="F487" s="268" t="s">
        <v>1176</v>
      </c>
      <c r="G487" s="268"/>
      <c r="H487" s="268"/>
      <c r="I487" s="268"/>
      <c r="J487" s="164" t="s">
        <v>267</v>
      </c>
      <c r="K487" s="165">
        <v>1</v>
      </c>
      <c r="L487" s="324">
        <v>0</v>
      </c>
      <c r="M487" s="324"/>
      <c r="N487" s="312">
        <f t="shared" si="95"/>
        <v>0</v>
      </c>
      <c r="O487" s="312"/>
      <c r="P487" s="312"/>
      <c r="Q487" s="312"/>
      <c r="R487" s="136"/>
      <c r="T487" s="167" t="s">
        <v>5</v>
      </c>
      <c r="U487" s="45" t="s">
        <v>43</v>
      </c>
      <c r="V487" s="37"/>
      <c r="W487" s="168">
        <f t="shared" si="96"/>
        <v>0</v>
      </c>
      <c r="X487" s="168">
        <v>2.0000000000000002E-5</v>
      </c>
      <c r="Y487" s="168">
        <f t="shared" si="97"/>
        <v>2.0000000000000002E-5</v>
      </c>
      <c r="Z487" s="168">
        <v>0</v>
      </c>
      <c r="AA487" s="169">
        <f t="shared" si="98"/>
        <v>0</v>
      </c>
      <c r="AR487" s="20" t="s">
        <v>243</v>
      </c>
      <c r="AT487" s="20" t="s">
        <v>171</v>
      </c>
      <c r="AU487" s="20" t="s">
        <v>149</v>
      </c>
      <c r="AY487" s="20" t="s">
        <v>170</v>
      </c>
      <c r="BE487" s="107">
        <f t="shared" si="99"/>
        <v>0</v>
      </c>
      <c r="BF487" s="107">
        <f t="shared" si="100"/>
        <v>0</v>
      </c>
      <c r="BG487" s="107">
        <f t="shared" si="101"/>
        <v>0</v>
      </c>
      <c r="BH487" s="107">
        <f t="shared" si="102"/>
        <v>0</v>
      </c>
      <c r="BI487" s="107">
        <f t="shared" si="103"/>
        <v>0</v>
      </c>
      <c r="BJ487" s="20" t="s">
        <v>149</v>
      </c>
      <c r="BK487" s="170">
        <f t="shared" si="104"/>
        <v>0</v>
      </c>
      <c r="BL487" s="20" t="s">
        <v>243</v>
      </c>
      <c r="BM487" s="20" t="s">
        <v>1177</v>
      </c>
    </row>
    <row r="488" spans="2:65" s="1" customFormat="1" ht="44.25" customHeight="1">
      <c r="B488" s="133"/>
      <c r="C488" s="195" t="s">
        <v>1178</v>
      </c>
      <c r="D488" s="195" t="s">
        <v>415</v>
      </c>
      <c r="E488" s="196" t="s">
        <v>1179</v>
      </c>
      <c r="F488" s="267" t="s">
        <v>1180</v>
      </c>
      <c r="G488" s="267"/>
      <c r="H488" s="267"/>
      <c r="I488" s="267"/>
      <c r="J488" s="197" t="s">
        <v>267</v>
      </c>
      <c r="K488" s="198">
        <v>1</v>
      </c>
      <c r="L488" s="325">
        <v>0</v>
      </c>
      <c r="M488" s="325"/>
      <c r="N488" s="320">
        <f t="shared" si="95"/>
        <v>0</v>
      </c>
      <c r="O488" s="312"/>
      <c r="P488" s="312"/>
      <c r="Q488" s="312"/>
      <c r="R488" s="136"/>
      <c r="T488" s="167" t="s">
        <v>5</v>
      </c>
      <c r="U488" s="45" t="s">
        <v>43</v>
      </c>
      <c r="V488" s="37"/>
      <c r="W488" s="168">
        <f t="shared" si="96"/>
        <v>0</v>
      </c>
      <c r="X488" s="168">
        <v>3.1E-2</v>
      </c>
      <c r="Y488" s="168">
        <f t="shared" si="97"/>
        <v>3.1E-2</v>
      </c>
      <c r="Z488" s="168">
        <v>0</v>
      </c>
      <c r="AA488" s="169">
        <f t="shared" si="98"/>
        <v>0</v>
      </c>
      <c r="AR488" s="20" t="s">
        <v>320</v>
      </c>
      <c r="AT488" s="20" t="s">
        <v>415</v>
      </c>
      <c r="AU488" s="20" t="s">
        <v>149</v>
      </c>
      <c r="AY488" s="20" t="s">
        <v>170</v>
      </c>
      <c r="BE488" s="107">
        <f t="shared" si="99"/>
        <v>0</v>
      </c>
      <c r="BF488" s="107">
        <f t="shared" si="100"/>
        <v>0</v>
      </c>
      <c r="BG488" s="107">
        <f t="shared" si="101"/>
        <v>0</v>
      </c>
      <c r="BH488" s="107">
        <f t="shared" si="102"/>
        <v>0</v>
      </c>
      <c r="BI488" s="107">
        <f t="shared" si="103"/>
        <v>0</v>
      </c>
      <c r="BJ488" s="20" t="s">
        <v>149</v>
      </c>
      <c r="BK488" s="170">
        <f t="shared" si="104"/>
        <v>0</v>
      </c>
      <c r="BL488" s="20" t="s">
        <v>243</v>
      </c>
      <c r="BM488" s="20" t="s">
        <v>1181</v>
      </c>
    </row>
    <row r="489" spans="2:65" s="1" customFormat="1" ht="44.25" customHeight="1">
      <c r="B489" s="133"/>
      <c r="C489" s="162" t="s">
        <v>1182</v>
      </c>
      <c r="D489" s="162" t="s">
        <v>171</v>
      </c>
      <c r="E489" s="163" t="s">
        <v>1183</v>
      </c>
      <c r="F489" s="268" t="s">
        <v>1184</v>
      </c>
      <c r="G489" s="268"/>
      <c r="H489" s="268"/>
      <c r="I489" s="268"/>
      <c r="J489" s="164" t="s">
        <v>267</v>
      </c>
      <c r="K489" s="165">
        <v>3</v>
      </c>
      <c r="L489" s="324">
        <v>0</v>
      </c>
      <c r="M489" s="324"/>
      <c r="N489" s="312">
        <f t="shared" si="95"/>
        <v>0</v>
      </c>
      <c r="O489" s="312"/>
      <c r="P489" s="312"/>
      <c r="Q489" s="312"/>
      <c r="R489" s="136"/>
      <c r="T489" s="167" t="s">
        <v>5</v>
      </c>
      <c r="U489" s="45" t="s">
        <v>43</v>
      </c>
      <c r="V489" s="37"/>
      <c r="W489" s="168">
        <f t="shared" si="96"/>
        <v>0</v>
      </c>
      <c r="X489" s="168">
        <v>2.0000000000000002E-5</v>
      </c>
      <c r="Y489" s="168">
        <f t="shared" si="97"/>
        <v>6.0000000000000008E-5</v>
      </c>
      <c r="Z489" s="168">
        <v>0</v>
      </c>
      <c r="AA489" s="169">
        <f t="shared" si="98"/>
        <v>0</v>
      </c>
      <c r="AR489" s="20" t="s">
        <v>243</v>
      </c>
      <c r="AT489" s="20" t="s">
        <v>171</v>
      </c>
      <c r="AU489" s="20" t="s">
        <v>149</v>
      </c>
      <c r="AY489" s="20" t="s">
        <v>170</v>
      </c>
      <c r="BE489" s="107">
        <f t="shared" si="99"/>
        <v>0</v>
      </c>
      <c r="BF489" s="107">
        <f t="shared" si="100"/>
        <v>0</v>
      </c>
      <c r="BG489" s="107">
        <f t="shared" si="101"/>
        <v>0</v>
      </c>
      <c r="BH489" s="107">
        <f t="shared" si="102"/>
        <v>0</v>
      </c>
      <c r="BI489" s="107">
        <f t="shared" si="103"/>
        <v>0</v>
      </c>
      <c r="BJ489" s="20" t="s">
        <v>149</v>
      </c>
      <c r="BK489" s="170">
        <f t="shared" si="104"/>
        <v>0</v>
      </c>
      <c r="BL489" s="20" t="s">
        <v>243</v>
      </c>
      <c r="BM489" s="20" t="s">
        <v>1185</v>
      </c>
    </row>
    <row r="490" spans="2:65" s="1" customFormat="1" ht="44.25" customHeight="1">
      <c r="B490" s="133"/>
      <c r="C490" s="195" t="s">
        <v>1186</v>
      </c>
      <c r="D490" s="195" t="s">
        <v>415</v>
      </c>
      <c r="E490" s="196" t="s">
        <v>1187</v>
      </c>
      <c r="F490" s="267" t="s">
        <v>1188</v>
      </c>
      <c r="G490" s="267"/>
      <c r="H490" s="267"/>
      <c r="I490" s="267"/>
      <c r="J490" s="197" t="s">
        <v>267</v>
      </c>
      <c r="K490" s="198">
        <v>3</v>
      </c>
      <c r="L490" s="325">
        <v>0</v>
      </c>
      <c r="M490" s="325"/>
      <c r="N490" s="320">
        <f t="shared" si="95"/>
        <v>0</v>
      </c>
      <c r="O490" s="312"/>
      <c r="P490" s="312"/>
      <c r="Q490" s="312"/>
      <c r="R490" s="136"/>
      <c r="T490" s="167" t="s">
        <v>5</v>
      </c>
      <c r="U490" s="45" t="s">
        <v>43</v>
      </c>
      <c r="V490" s="37"/>
      <c r="W490" s="168">
        <f t="shared" si="96"/>
        <v>0</v>
      </c>
      <c r="X490" s="168">
        <v>3.4000000000000002E-2</v>
      </c>
      <c r="Y490" s="168">
        <f t="shared" si="97"/>
        <v>0.10200000000000001</v>
      </c>
      <c r="Z490" s="168">
        <v>0</v>
      </c>
      <c r="AA490" s="169">
        <f t="shared" si="98"/>
        <v>0</v>
      </c>
      <c r="AR490" s="20" t="s">
        <v>320</v>
      </c>
      <c r="AT490" s="20" t="s">
        <v>415</v>
      </c>
      <c r="AU490" s="20" t="s">
        <v>149</v>
      </c>
      <c r="AY490" s="20" t="s">
        <v>170</v>
      </c>
      <c r="BE490" s="107">
        <f t="shared" si="99"/>
        <v>0</v>
      </c>
      <c r="BF490" s="107">
        <f t="shared" si="100"/>
        <v>0</v>
      </c>
      <c r="BG490" s="107">
        <f t="shared" si="101"/>
        <v>0</v>
      </c>
      <c r="BH490" s="107">
        <f t="shared" si="102"/>
        <v>0</v>
      </c>
      <c r="BI490" s="107">
        <f t="shared" si="103"/>
        <v>0</v>
      </c>
      <c r="BJ490" s="20" t="s">
        <v>149</v>
      </c>
      <c r="BK490" s="170">
        <f t="shared" si="104"/>
        <v>0</v>
      </c>
      <c r="BL490" s="20" t="s">
        <v>243</v>
      </c>
      <c r="BM490" s="20" t="s">
        <v>1189</v>
      </c>
    </row>
    <row r="491" spans="2:65" s="1" customFormat="1" ht="44.25" customHeight="1">
      <c r="B491" s="133"/>
      <c r="C491" s="162" t="s">
        <v>1190</v>
      </c>
      <c r="D491" s="162" t="s">
        <v>171</v>
      </c>
      <c r="E491" s="163" t="s">
        <v>1191</v>
      </c>
      <c r="F491" s="268" t="s">
        <v>1192</v>
      </c>
      <c r="G491" s="268"/>
      <c r="H491" s="268"/>
      <c r="I491" s="268"/>
      <c r="J491" s="164" t="s">
        <v>267</v>
      </c>
      <c r="K491" s="165">
        <v>2</v>
      </c>
      <c r="L491" s="324">
        <v>0</v>
      </c>
      <c r="M491" s="324"/>
      <c r="N491" s="312">
        <f t="shared" si="95"/>
        <v>0</v>
      </c>
      <c r="O491" s="312"/>
      <c r="P491" s="312"/>
      <c r="Q491" s="312"/>
      <c r="R491" s="136"/>
      <c r="T491" s="167" t="s">
        <v>5</v>
      </c>
      <c r="U491" s="45" t="s">
        <v>43</v>
      </c>
      <c r="V491" s="37"/>
      <c r="W491" s="168">
        <f t="shared" si="96"/>
        <v>0</v>
      </c>
      <c r="X491" s="168">
        <v>2.0000000000000002E-5</v>
      </c>
      <c r="Y491" s="168">
        <f t="shared" si="97"/>
        <v>4.0000000000000003E-5</v>
      </c>
      <c r="Z491" s="168">
        <v>0</v>
      </c>
      <c r="AA491" s="169">
        <f t="shared" si="98"/>
        <v>0</v>
      </c>
      <c r="AR491" s="20" t="s">
        <v>243</v>
      </c>
      <c r="AT491" s="20" t="s">
        <v>171</v>
      </c>
      <c r="AU491" s="20" t="s">
        <v>149</v>
      </c>
      <c r="AY491" s="20" t="s">
        <v>170</v>
      </c>
      <c r="BE491" s="107">
        <f t="shared" si="99"/>
        <v>0</v>
      </c>
      <c r="BF491" s="107">
        <f t="shared" si="100"/>
        <v>0</v>
      </c>
      <c r="BG491" s="107">
        <f t="shared" si="101"/>
        <v>0</v>
      </c>
      <c r="BH491" s="107">
        <f t="shared" si="102"/>
        <v>0</v>
      </c>
      <c r="BI491" s="107">
        <f t="shared" si="103"/>
        <v>0</v>
      </c>
      <c r="BJ491" s="20" t="s">
        <v>149</v>
      </c>
      <c r="BK491" s="170">
        <f t="shared" si="104"/>
        <v>0</v>
      </c>
      <c r="BL491" s="20" t="s">
        <v>243</v>
      </c>
      <c r="BM491" s="20" t="s">
        <v>1193</v>
      </c>
    </row>
    <row r="492" spans="2:65" s="1" customFormat="1" ht="44.25" customHeight="1">
      <c r="B492" s="133"/>
      <c r="C492" s="195" t="s">
        <v>1194</v>
      </c>
      <c r="D492" s="195" t="s">
        <v>415</v>
      </c>
      <c r="E492" s="196" t="s">
        <v>1195</v>
      </c>
      <c r="F492" s="267" t="s">
        <v>1196</v>
      </c>
      <c r="G492" s="267"/>
      <c r="H492" s="267"/>
      <c r="I492" s="267"/>
      <c r="J492" s="197" t="s">
        <v>267</v>
      </c>
      <c r="K492" s="198">
        <v>2</v>
      </c>
      <c r="L492" s="325">
        <v>0</v>
      </c>
      <c r="M492" s="325"/>
      <c r="N492" s="320">
        <f t="shared" si="95"/>
        <v>0</v>
      </c>
      <c r="O492" s="312"/>
      <c r="P492" s="312"/>
      <c r="Q492" s="312"/>
      <c r="R492" s="136"/>
      <c r="T492" s="167" t="s">
        <v>5</v>
      </c>
      <c r="U492" s="45" t="s">
        <v>43</v>
      </c>
      <c r="V492" s="37"/>
      <c r="W492" s="168">
        <f t="shared" si="96"/>
        <v>0</v>
      </c>
      <c r="X492" s="168">
        <v>3.7999999999999999E-2</v>
      </c>
      <c r="Y492" s="168">
        <f t="shared" si="97"/>
        <v>7.5999999999999998E-2</v>
      </c>
      <c r="Z492" s="168">
        <v>0</v>
      </c>
      <c r="AA492" s="169">
        <f t="shared" si="98"/>
        <v>0</v>
      </c>
      <c r="AR492" s="20" t="s">
        <v>320</v>
      </c>
      <c r="AT492" s="20" t="s">
        <v>415</v>
      </c>
      <c r="AU492" s="20" t="s">
        <v>149</v>
      </c>
      <c r="AY492" s="20" t="s">
        <v>170</v>
      </c>
      <c r="BE492" s="107">
        <f t="shared" si="99"/>
        <v>0</v>
      </c>
      <c r="BF492" s="107">
        <f t="shared" si="100"/>
        <v>0</v>
      </c>
      <c r="BG492" s="107">
        <f t="shared" si="101"/>
        <v>0</v>
      </c>
      <c r="BH492" s="107">
        <f t="shared" si="102"/>
        <v>0</v>
      </c>
      <c r="BI492" s="107">
        <f t="shared" si="103"/>
        <v>0</v>
      </c>
      <c r="BJ492" s="20" t="s">
        <v>149</v>
      </c>
      <c r="BK492" s="170">
        <f t="shared" si="104"/>
        <v>0</v>
      </c>
      <c r="BL492" s="20" t="s">
        <v>243</v>
      </c>
      <c r="BM492" s="20" t="s">
        <v>1197</v>
      </c>
    </row>
    <row r="493" spans="2:65" s="1" customFormat="1" ht="31.5" customHeight="1">
      <c r="B493" s="133"/>
      <c r="C493" s="162" t="s">
        <v>1198</v>
      </c>
      <c r="D493" s="162" t="s">
        <v>171</v>
      </c>
      <c r="E493" s="163" t="s">
        <v>1199</v>
      </c>
      <c r="F493" s="268" t="s">
        <v>1200</v>
      </c>
      <c r="G493" s="268"/>
      <c r="H493" s="268"/>
      <c r="I493" s="268"/>
      <c r="J493" s="164" t="s">
        <v>174</v>
      </c>
      <c r="K493" s="165">
        <v>2</v>
      </c>
      <c r="L493" s="324">
        <v>0</v>
      </c>
      <c r="M493" s="324"/>
      <c r="N493" s="312">
        <f t="shared" si="95"/>
        <v>0</v>
      </c>
      <c r="O493" s="312"/>
      <c r="P493" s="312"/>
      <c r="Q493" s="312"/>
      <c r="R493" s="136"/>
      <c r="T493" s="167" t="s">
        <v>5</v>
      </c>
      <c r="U493" s="45" t="s">
        <v>43</v>
      </c>
      <c r="V493" s="37"/>
      <c r="W493" s="168">
        <f t="shared" si="96"/>
        <v>0</v>
      </c>
      <c r="X493" s="168">
        <v>0</v>
      </c>
      <c r="Y493" s="168">
        <f t="shared" si="97"/>
        <v>0</v>
      </c>
      <c r="Z493" s="168">
        <v>0</v>
      </c>
      <c r="AA493" s="169">
        <f t="shared" si="98"/>
        <v>0</v>
      </c>
      <c r="AR493" s="20" t="s">
        <v>243</v>
      </c>
      <c r="AT493" s="20" t="s">
        <v>171</v>
      </c>
      <c r="AU493" s="20" t="s">
        <v>149</v>
      </c>
      <c r="AY493" s="20" t="s">
        <v>170</v>
      </c>
      <c r="BE493" s="107">
        <f t="shared" si="99"/>
        <v>0</v>
      </c>
      <c r="BF493" s="107">
        <f t="shared" si="100"/>
        <v>0</v>
      </c>
      <c r="BG493" s="107">
        <f t="shared" si="101"/>
        <v>0</v>
      </c>
      <c r="BH493" s="107">
        <f t="shared" si="102"/>
        <v>0</v>
      </c>
      <c r="BI493" s="107">
        <f t="shared" si="103"/>
        <v>0</v>
      </c>
      <c r="BJ493" s="20" t="s">
        <v>149</v>
      </c>
      <c r="BK493" s="170">
        <f t="shared" si="104"/>
        <v>0</v>
      </c>
      <c r="BL493" s="20" t="s">
        <v>243</v>
      </c>
      <c r="BM493" s="20" t="s">
        <v>1201</v>
      </c>
    </row>
    <row r="494" spans="2:65" s="1" customFormat="1" ht="31.5" customHeight="1">
      <c r="B494" s="133"/>
      <c r="C494" s="162" t="s">
        <v>1202</v>
      </c>
      <c r="D494" s="162" t="s">
        <v>171</v>
      </c>
      <c r="E494" s="163" t="s">
        <v>1203</v>
      </c>
      <c r="F494" s="268" t="s">
        <v>1204</v>
      </c>
      <c r="G494" s="268"/>
      <c r="H494" s="268"/>
      <c r="I494" s="268"/>
      <c r="J494" s="164" t="s">
        <v>219</v>
      </c>
      <c r="K494" s="165">
        <v>2.5000000000000001E-2</v>
      </c>
      <c r="L494" s="324">
        <v>0</v>
      </c>
      <c r="M494" s="324"/>
      <c r="N494" s="312">
        <f t="shared" si="95"/>
        <v>0</v>
      </c>
      <c r="O494" s="312"/>
      <c r="P494" s="312"/>
      <c r="Q494" s="312"/>
      <c r="R494" s="136"/>
      <c r="T494" s="167" t="s">
        <v>5</v>
      </c>
      <c r="U494" s="45" t="s">
        <v>43</v>
      </c>
      <c r="V494" s="37"/>
      <c r="W494" s="168">
        <f t="shared" si="96"/>
        <v>0</v>
      </c>
      <c r="X494" s="168">
        <v>0</v>
      </c>
      <c r="Y494" s="168">
        <f t="shared" si="97"/>
        <v>0</v>
      </c>
      <c r="Z494" s="168">
        <v>0</v>
      </c>
      <c r="AA494" s="169">
        <f t="shared" si="98"/>
        <v>0</v>
      </c>
      <c r="AR494" s="20" t="s">
        <v>243</v>
      </c>
      <c r="AT494" s="20" t="s">
        <v>171</v>
      </c>
      <c r="AU494" s="20" t="s">
        <v>149</v>
      </c>
      <c r="AY494" s="20" t="s">
        <v>170</v>
      </c>
      <c r="BE494" s="107">
        <f t="shared" si="99"/>
        <v>0</v>
      </c>
      <c r="BF494" s="107">
        <f t="shared" si="100"/>
        <v>0</v>
      </c>
      <c r="BG494" s="107">
        <f t="shared" si="101"/>
        <v>0</v>
      </c>
      <c r="BH494" s="107">
        <f t="shared" si="102"/>
        <v>0</v>
      </c>
      <c r="BI494" s="107">
        <f t="shared" si="103"/>
        <v>0</v>
      </c>
      <c r="BJ494" s="20" t="s">
        <v>149</v>
      </c>
      <c r="BK494" s="170">
        <f t="shared" si="104"/>
        <v>0</v>
      </c>
      <c r="BL494" s="20" t="s">
        <v>243</v>
      </c>
      <c r="BM494" s="20" t="s">
        <v>1205</v>
      </c>
    </row>
    <row r="495" spans="2:65" s="1" customFormat="1" ht="31.5" customHeight="1">
      <c r="B495" s="133"/>
      <c r="C495" s="162" t="s">
        <v>1206</v>
      </c>
      <c r="D495" s="162" t="s">
        <v>171</v>
      </c>
      <c r="E495" s="163" t="s">
        <v>1207</v>
      </c>
      <c r="F495" s="268" t="s">
        <v>1208</v>
      </c>
      <c r="G495" s="268"/>
      <c r="H495" s="268"/>
      <c r="I495" s="268"/>
      <c r="J495" s="164" t="s">
        <v>219</v>
      </c>
      <c r="K495" s="165">
        <v>0.34699999999999998</v>
      </c>
      <c r="L495" s="324">
        <v>0</v>
      </c>
      <c r="M495" s="324"/>
      <c r="N495" s="312">
        <f t="shared" si="95"/>
        <v>0</v>
      </c>
      <c r="O495" s="312"/>
      <c r="P495" s="312"/>
      <c r="Q495" s="312"/>
      <c r="R495" s="136"/>
      <c r="T495" s="167" t="s">
        <v>5</v>
      </c>
      <c r="U495" s="45" t="s">
        <v>43</v>
      </c>
      <c r="V495" s="37"/>
      <c r="W495" s="168">
        <f t="shared" si="96"/>
        <v>0</v>
      </c>
      <c r="X495" s="168">
        <v>0</v>
      </c>
      <c r="Y495" s="168">
        <f t="shared" si="97"/>
        <v>0</v>
      </c>
      <c r="Z495" s="168">
        <v>0</v>
      </c>
      <c r="AA495" s="169">
        <f t="shared" si="98"/>
        <v>0</v>
      </c>
      <c r="AR495" s="20" t="s">
        <v>243</v>
      </c>
      <c r="AT495" s="20" t="s">
        <v>171</v>
      </c>
      <c r="AU495" s="20" t="s">
        <v>149</v>
      </c>
      <c r="AY495" s="20" t="s">
        <v>170</v>
      </c>
      <c r="BE495" s="107">
        <f t="shared" si="99"/>
        <v>0</v>
      </c>
      <c r="BF495" s="107">
        <f t="shared" si="100"/>
        <v>0</v>
      </c>
      <c r="BG495" s="107">
        <f t="shared" si="101"/>
        <v>0</v>
      </c>
      <c r="BH495" s="107">
        <f t="shared" si="102"/>
        <v>0</v>
      </c>
      <c r="BI495" s="107">
        <f t="shared" si="103"/>
        <v>0</v>
      </c>
      <c r="BJ495" s="20" t="s">
        <v>149</v>
      </c>
      <c r="BK495" s="170">
        <f t="shared" si="104"/>
        <v>0</v>
      </c>
      <c r="BL495" s="20" t="s">
        <v>243</v>
      </c>
      <c r="BM495" s="20" t="s">
        <v>1209</v>
      </c>
    </row>
    <row r="496" spans="2:65" s="9" customFormat="1" ht="29.85" customHeight="1">
      <c r="B496" s="151"/>
      <c r="C496" s="152"/>
      <c r="D496" s="161" t="s">
        <v>132</v>
      </c>
      <c r="E496" s="161"/>
      <c r="F496" s="161"/>
      <c r="G496" s="161"/>
      <c r="H496" s="161"/>
      <c r="I496" s="161"/>
      <c r="J496" s="161"/>
      <c r="K496" s="161"/>
      <c r="L496" s="326"/>
      <c r="M496" s="326"/>
      <c r="N496" s="316">
        <f>BK496</f>
        <v>0</v>
      </c>
      <c r="O496" s="317"/>
      <c r="P496" s="317"/>
      <c r="Q496" s="317"/>
      <c r="R496" s="154"/>
      <c r="T496" s="155"/>
      <c r="U496" s="152"/>
      <c r="V496" s="152"/>
      <c r="W496" s="156">
        <f>SUM(W497:W509)</f>
        <v>0</v>
      </c>
      <c r="X496" s="152"/>
      <c r="Y496" s="156">
        <f>SUM(Y497:Y509)</f>
        <v>4.0781131999999998</v>
      </c>
      <c r="Z496" s="152"/>
      <c r="AA496" s="157">
        <f>SUM(AA497:AA509)</f>
        <v>0</v>
      </c>
      <c r="AR496" s="158" t="s">
        <v>149</v>
      </c>
      <c r="AT496" s="159" t="s">
        <v>75</v>
      </c>
      <c r="AU496" s="159" t="s">
        <v>84</v>
      </c>
      <c r="AY496" s="158" t="s">
        <v>170</v>
      </c>
      <c r="BK496" s="160">
        <f>SUM(BK497:BK509)</f>
        <v>0</v>
      </c>
    </row>
    <row r="497" spans="2:65" s="1" customFormat="1" ht="22.5" customHeight="1">
      <c r="B497" s="133"/>
      <c r="C497" s="162" t="s">
        <v>1210</v>
      </c>
      <c r="D497" s="162" t="s">
        <v>171</v>
      </c>
      <c r="E497" s="163" t="s">
        <v>1211</v>
      </c>
      <c r="F497" s="268" t="s">
        <v>1212</v>
      </c>
      <c r="G497" s="268"/>
      <c r="H497" s="268"/>
      <c r="I497" s="268"/>
      <c r="J497" s="164" t="s">
        <v>1213</v>
      </c>
      <c r="K497" s="206">
        <v>1</v>
      </c>
      <c r="L497" s="324">
        <v>0</v>
      </c>
      <c r="M497" s="324"/>
      <c r="N497" s="312">
        <f>ROUND(L497*K497,3)</f>
        <v>0</v>
      </c>
      <c r="O497" s="312"/>
      <c r="P497" s="312"/>
      <c r="Q497" s="312"/>
      <c r="R497" s="136"/>
      <c r="T497" s="167" t="s">
        <v>5</v>
      </c>
      <c r="U497" s="45" t="s">
        <v>43</v>
      </c>
      <c r="V497" s="37"/>
      <c r="W497" s="168">
        <f>V497*K497</f>
        <v>0</v>
      </c>
      <c r="X497" s="168">
        <v>0</v>
      </c>
      <c r="Y497" s="168">
        <f>X497*K497</f>
        <v>0</v>
      </c>
      <c r="Z497" s="168">
        <v>0</v>
      </c>
      <c r="AA497" s="169">
        <f>Z497*K497</f>
        <v>0</v>
      </c>
      <c r="AR497" s="20" t="s">
        <v>243</v>
      </c>
      <c r="AT497" s="20" t="s">
        <v>171</v>
      </c>
      <c r="AU497" s="20" t="s">
        <v>149</v>
      </c>
      <c r="AY497" s="20" t="s">
        <v>170</v>
      </c>
      <c r="BE497" s="107">
        <f>IF(U497="základná",N497,0)</f>
        <v>0</v>
      </c>
      <c r="BF497" s="107">
        <f>IF(U497="znížená",N497,0)</f>
        <v>0</v>
      </c>
      <c r="BG497" s="107">
        <f>IF(U497="zákl. prenesená",N497,0)</f>
        <v>0</v>
      </c>
      <c r="BH497" s="107">
        <f>IF(U497="zníž. prenesená",N497,0)</f>
        <v>0</v>
      </c>
      <c r="BI497" s="107">
        <f>IF(U497="nulová",N497,0)</f>
        <v>0</v>
      </c>
      <c r="BJ497" s="20" t="s">
        <v>149</v>
      </c>
      <c r="BK497" s="170">
        <f>ROUND(L497*K497,3)</f>
        <v>0</v>
      </c>
      <c r="BL497" s="20" t="s">
        <v>243</v>
      </c>
      <c r="BM497" s="20" t="s">
        <v>1214</v>
      </c>
    </row>
    <row r="498" spans="2:65" s="1" customFormat="1" ht="22.5" customHeight="1">
      <c r="B498" s="133"/>
      <c r="C498" s="207"/>
      <c r="D498" s="207"/>
      <c r="E498" s="208"/>
      <c r="F498" s="280" t="s">
        <v>2134</v>
      </c>
      <c r="G498" s="280"/>
      <c r="H498" s="280"/>
      <c r="I498" s="280"/>
      <c r="J498" s="209"/>
      <c r="K498" s="210"/>
      <c r="L498" s="327"/>
      <c r="M498" s="327"/>
      <c r="N498" s="328"/>
      <c r="O498" s="328"/>
      <c r="P498" s="328"/>
      <c r="Q498" s="328"/>
      <c r="R498" s="136"/>
      <c r="T498" s="167"/>
      <c r="U498" s="45"/>
      <c r="V498" s="204"/>
      <c r="W498" s="168"/>
      <c r="X498" s="168"/>
      <c r="Y498" s="168"/>
      <c r="Z498" s="168"/>
      <c r="AA498" s="169"/>
      <c r="AR498" s="20"/>
      <c r="AT498" s="20"/>
      <c r="AU498" s="20"/>
      <c r="AY498" s="20"/>
      <c r="BE498" s="107"/>
      <c r="BF498" s="107"/>
      <c r="BG498" s="107"/>
      <c r="BH498" s="107"/>
      <c r="BI498" s="107"/>
      <c r="BJ498" s="20"/>
      <c r="BK498" s="170"/>
      <c r="BL498" s="20"/>
      <c r="BM498" s="20"/>
    </row>
    <row r="499" spans="2:65" s="1" customFormat="1" ht="22.5" customHeight="1">
      <c r="B499" s="133"/>
      <c r="C499" s="207"/>
      <c r="D499" s="207"/>
      <c r="E499" s="208"/>
      <c r="F499" s="279" t="s">
        <v>2133</v>
      </c>
      <c r="G499" s="279"/>
      <c r="H499" s="279"/>
      <c r="I499" s="279"/>
      <c r="J499" s="209"/>
      <c r="K499" s="210"/>
      <c r="L499" s="327"/>
      <c r="M499" s="327"/>
      <c r="N499" s="328"/>
      <c r="O499" s="328"/>
      <c r="P499" s="328"/>
      <c r="Q499" s="328"/>
      <c r="R499" s="136"/>
      <c r="T499" s="167"/>
      <c r="U499" s="45"/>
      <c r="V499" s="204"/>
      <c r="W499" s="168"/>
      <c r="X499" s="168"/>
      <c r="Y499" s="168"/>
      <c r="Z499" s="168"/>
      <c r="AA499" s="169"/>
      <c r="AR499" s="20"/>
      <c r="AT499" s="20"/>
      <c r="AU499" s="20"/>
      <c r="AY499" s="20"/>
      <c r="BE499" s="107"/>
      <c r="BF499" s="107"/>
      <c r="BG499" s="107"/>
      <c r="BH499" s="107"/>
      <c r="BI499" s="107"/>
      <c r="BJ499" s="20"/>
      <c r="BK499" s="170"/>
      <c r="BL499" s="20"/>
      <c r="BM499" s="20"/>
    </row>
    <row r="500" spans="2:65" s="1" customFormat="1" ht="31.5" customHeight="1">
      <c r="B500" s="133"/>
      <c r="C500" s="162" t="s">
        <v>1215</v>
      </c>
      <c r="D500" s="162" t="s">
        <v>171</v>
      </c>
      <c r="E500" s="163" t="s">
        <v>1216</v>
      </c>
      <c r="F500" s="268" t="s">
        <v>1217</v>
      </c>
      <c r="G500" s="268"/>
      <c r="H500" s="268"/>
      <c r="I500" s="268"/>
      <c r="J500" s="164" t="s">
        <v>174</v>
      </c>
      <c r="K500" s="206">
        <v>248.92</v>
      </c>
      <c r="L500" s="324">
        <v>0</v>
      </c>
      <c r="M500" s="324"/>
      <c r="N500" s="312">
        <f>ROUND(L500*K500,3)</f>
        <v>0</v>
      </c>
      <c r="O500" s="312"/>
      <c r="P500" s="312"/>
      <c r="Q500" s="312"/>
      <c r="R500" s="136"/>
      <c r="T500" s="167" t="s">
        <v>5</v>
      </c>
      <c r="U500" s="45" t="s">
        <v>43</v>
      </c>
      <c r="V500" s="37"/>
      <c r="W500" s="168">
        <f>V500*K500</f>
        <v>0</v>
      </c>
      <c r="X500" s="168">
        <v>1.6310000000000002E-2</v>
      </c>
      <c r="Y500" s="168">
        <f>X500*K500</f>
        <v>4.0598852000000001</v>
      </c>
      <c r="Z500" s="168">
        <v>0</v>
      </c>
      <c r="AA500" s="169">
        <f>Z500*K500</f>
        <v>0</v>
      </c>
      <c r="AR500" s="20" t="s">
        <v>243</v>
      </c>
      <c r="AT500" s="20" t="s">
        <v>171</v>
      </c>
      <c r="AU500" s="20" t="s">
        <v>149</v>
      </c>
      <c r="AY500" s="20" t="s">
        <v>170</v>
      </c>
      <c r="BE500" s="107">
        <f>IF(U500="základná",N500,0)</f>
        <v>0</v>
      </c>
      <c r="BF500" s="107">
        <f>IF(U500="znížená",N500,0)</f>
        <v>0</v>
      </c>
      <c r="BG500" s="107">
        <f>IF(U500="zákl. prenesená",N500,0)</f>
        <v>0</v>
      </c>
      <c r="BH500" s="107">
        <f>IF(U500="zníž. prenesená",N500,0)</f>
        <v>0</v>
      </c>
      <c r="BI500" s="107">
        <f>IF(U500="nulová",N500,0)</f>
        <v>0</v>
      </c>
      <c r="BJ500" s="20" t="s">
        <v>149</v>
      </c>
      <c r="BK500" s="170">
        <f>ROUND(L500*K500,3)</f>
        <v>0</v>
      </c>
      <c r="BL500" s="20" t="s">
        <v>243</v>
      </c>
      <c r="BM500" s="20" t="s">
        <v>1218</v>
      </c>
    </row>
    <row r="501" spans="2:65" s="12" customFormat="1" ht="22.5" customHeight="1">
      <c r="B501" s="187"/>
      <c r="C501" s="188"/>
      <c r="D501" s="188"/>
      <c r="E501" s="189" t="s">
        <v>5</v>
      </c>
      <c r="F501" s="269" t="s">
        <v>637</v>
      </c>
      <c r="G501" s="270"/>
      <c r="H501" s="270"/>
      <c r="I501" s="270"/>
      <c r="J501" s="188"/>
      <c r="K501" s="190" t="s">
        <v>5</v>
      </c>
      <c r="L501" s="315"/>
      <c r="M501" s="315"/>
      <c r="N501" s="315"/>
      <c r="O501" s="315"/>
      <c r="P501" s="315"/>
      <c r="Q501" s="315"/>
      <c r="R501" s="191"/>
      <c r="T501" s="192"/>
      <c r="U501" s="188"/>
      <c r="V501" s="188"/>
      <c r="W501" s="188"/>
      <c r="X501" s="188"/>
      <c r="Y501" s="188"/>
      <c r="Z501" s="188"/>
      <c r="AA501" s="193"/>
      <c r="AT501" s="194" t="s">
        <v>186</v>
      </c>
      <c r="AU501" s="194" t="s">
        <v>149</v>
      </c>
      <c r="AV501" s="12" t="s">
        <v>84</v>
      </c>
      <c r="AW501" s="12" t="s">
        <v>32</v>
      </c>
      <c r="AX501" s="12" t="s">
        <v>76</v>
      </c>
      <c r="AY501" s="194" t="s">
        <v>170</v>
      </c>
    </row>
    <row r="502" spans="2:65" s="10" customFormat="1" ht="22.5" customHeight="1">
      <c r="B502" s="171"/>
      <c r="C502" s="172"/>
      <c r="D502" s="172"/>
      <c r="E502" s="173" t="s">
        <v>5</v>
      </c>
      <c r="F502" s="271" t="s">
        <v>1219</v>
      </c>
      <c r="G502" s="272"/>
      <c r="H502" s="272"/>
      <c r="I502" s="272"/>
      <c r="J502" s="172"/>
      <c r="K502" s="174">
        <v>226.1</v>
      </c>
      <c r="L502" s="313"/>
      <c r="M502" s="313"/>
      <c r="N502" s="313"/>
      <c r="O502" s="313"/>
      <c r="P502" s="313"/>
      <c r="Q502" s="313"/>
      <c r="R502" s="175"/>
      <c r="T502" s="176"/>
      <c r="U502" s="172"/>
      <c r="V502" s="172"/>
      <c r="W502" s="172"/>
      <c r="X502" s="172"/>
      <c r="Y502" s="172"/>
      <c r="Z502" s="172"/>
      <c r="AA502" s="177"/>
      <c r="AT502" s="178" t="s">
        <v>186</v>
      </c>
      <c r="AU502" s="178" t="s">
        <v>149</v>
      </c>
      <c r="AV502" s="10" t="s">
        <v>149</v>
      </c>
      <c r="AW502" s="10" t="s">
        <v>32</v>
      </c>
      <c r="AX502" s="10" t="s">
        <v>76</v>
      </c>
      <c r="AY502" s="178" t="s">
        <v>170</v>
      </c>
    </row>
    <row r="503" spans="2:65" s="12" customFormat="1" ht="22.5" customHeight="1">
      <c r="B503" s="187"/>
      <c r="C503" s="188"/>
      <c r="D503" s="188"/>
      <c r="E503" s="189" t="s">
        <v>5</v>
      </c>
      <c r="F503" s="277" t="s">
        <v>639</v>
      </c>
      <c r="G503" s="278"/>
      <c r="H503" s="278"/>
      <c r="I503" s="278"/>
      <c r="J503" s="188"/>
      <c r="K503" s="190" t="s">
        <v>5</v>
      </c>
      <c r="L503" s="315"/>
      <c r="M503" s="315"/>
      <c r="N503" s="315"/>
      <c r="O503" s="315"/>
      <c r="P503" s="315"/>
      <c r="Q503" s="315"/>
      <c r="R503" s="191"/>
      <c r="T503" s="192"/>
      <c r="U503" s="188"/>
      <c r="V503" s="188"/>
      <c r="W503" s="188"/>
      <c r="X503" s="188"/>
      <c r="Y503" s="188"/>
      <c r="Z503" s="188"/>
      <c r="AA503" s="193"/>
      <c r="AT503" s="194" t="s">
        <v>186</v>
      </c>
      <c r="AU503" s="194" t="s">
        <v>149</v>
      </c>
      <c r="AV503" s="12" t="s">
        <v>84</v>
      </c>
      <c r="AW503" s="12" t="s">
        <v>32</v>
      </c>
      <c r="AX503" s="12" t="s">
        <v>76</v>
      </c>
      <c r="AY503" s="194" t="s">
        <v>170</v>
      </c>
    </row>
    <row r="504" spans="2:65" s="10" customFormat="1" ht="22.5" customHeight="1">
      <c r="B504" s="171"/>
      <c r="C504" s="172"/>
      <c r="D504" s="172"/>
      <c r="E504" s="173" t="s">
        <v>5</v>
      </c>
      <c r="F504" s="271" t="s">
        <v>1220</v>
      </c>
      <c r="G504" s="272"/>
      <c r="H504" s="272"/>
      <c r="I504" s="272"/>
      <c r="J504" s="172"/>
      <c r="K504" s="174">
        <v>3.72</v>
      </c>
      <c r="L504" s="313"/>
      <c r="M504" s="313"/>
      <c r="N504" s="313"/>
      <c r="O504" s="313"/>
      <c r="P504" s="313"/>
      <c r="Q504" s="313"/>
      <c r="R504" s="175"/>
      <c r="T504" s="176"/>
      <c r="U504" s="172"/>
      <c r="V504" s="172"/>
      <c r="W504" s="172"/>
      <c r="X504" s="172"/>
      <c r="Y504" s="172"/>
      <c r="Z504" s="172"/>
      <c r="AA504" s="177"/>
      <c r="AT504" s="178" t="s">
        <v>186</v>
      </c>
      <c r="AU504" s="178" t="s">
        <v>149</v>
      </c>
      <c r="AV504" s="10" t="s">
        <v>149</v>
      </c>
      <c r="AW504" s="10" t="s">
        <v>32</v>
      </c>
      <c r="AX504" s="10" t="s">
        <v>76</v>
      </c>
      <c r="AY504" s="178" t="s">
        <v>170</v>
      </c>
    </row>
    <row r="505" spans="2:65" s="12" customFormat="1" ht="22.5" customHeight="1">
      <c r="B505" s="187"/>
      <c r="C505" s="188"/>
      <c r="D505" s="188"/>
      <c r="E505" s="189" t="s">
        <v>5</v>
      </c>
      <c r="F505" s="277" t="s">
        <v>658</v>
      </c>
      <c r="G505" s="278"/>
      <c r="H505" s="278"/>
      <c r="I505" s="278"/>
      <c r="J505" s="188"/>
      <c r="K505" s="190" t="s">
        <v>5</v>
      </c>
      <c r="L505" s="315"/>
      <c r="M505" s="315"/>
      <c r="N505" s="315"/>
      <c r="O505" s="315"/>
      <c r="P505" s="315"/>
      <c r="Q505" s="315"/>
      <c r="R505" s="191"/>
      <c r="T505" s="192"/>
      <c r="U505" s="188"/>
      <c r="V505" s="188"/>
      <c r="W505" s="188"/>
      <c r="X505" s="188"/>
      <c r="Y505" s="188"/>
      <c r="Z505" s="188"/>
      <c r="AA505" s="193"/>
      <c r="AT505" s="194" t="s">
        <v>186</v>
      </c>
      <c r="AU505" s="194" t="s">
        <v>149</v>
      </c>
      <c r="AV505" s="12" t="s">
        <v>84</v>
      </c>
      <c r="AW505" s="12" t="s">
        <v>32</v>
      </c>
      <c r="AX505" s="12" t="s">
        <v>76</v>
      </c>
      <c r="AY505" s="194" t="s">
        <v>170</v>
      </c>
    </row>
    <row r="506" spans="2:65" s="10" customFormat="1" ht="22.5" customHeight="1">
      <c r="B506" s="171"/>
      <c r="C506" s="172"/>
      <c r="D506" s="172"/>
      <c r="E506" s="173" t="s">
        <v>5</v>
      </c>
      <c r="F506" s="271" t="s">
        <v>659</v>
      </c>
      <c r="G506" s="272"/>
      <c r="H506" s="272"/>
      <c r="I506" s="272"/>
      <c r="J506" s="172"/>
      <c r="K506" s="174">
        <v>19.100000000000001</v>
      </c>
      <c r="L506" s="313"/>
      <c r="M506" s="313"/>
      <c r="N506" s="313"/>
      <c r="O506" s="313"/>
      <c r="P506" s="313"/>
      <c r="Q506" s="313"/>
      <c r="R506" s="175"/>
      <c r="T506" s="176"/>
      <c r="U506" s="172"/>
      <c r="V506" s="172"/>
      <c r="W506" s="172"/>
      <c r="X506" s="172"/>
      <c r="Y506" s="172"/>
      <c r="Z506" s="172"/>
      <c r="AA506" s="177"/>
      <c r="AT506" s="178" t="s">
        <v>186</v>
      </c>
      <c r="AU506" s="178" t="s">
        <v>149</v>
      </c>
      <c r="AV506" s="10" t="s">
        <v>149</v>
      </c>
      <c r="AW506" s="10" t="s">
        <v>32</v>
      </c>
      <c r="AX506" s="10" t="s">
        <v>76</v>
      </c>
      <c r="AY506" s="178" t="s">
        <v>170</v>
      </c>
    </row>
    <row r="507" spans="2:65" s="11" customFormat="1" ht="22.5" customHeight="1">
      <c r="B507" s="179"/>
      <c r="C507" s="180"/>
      <c r="D507" s="180"/>
      <c r="E507" s="181" t="s">
        <v>5</v>
      </c>
      <c r="F507" s="273" t="s">
        <v>201</v>
      </c>
      <c r="G507" s="274"/>
      <c r="H507" s="274"/>
      <c r="I507" s="274"/>
      <c r="J507" s="180"/>
      <c r="K507" s="182">
        <v>248.92</v>
      </c>
      <c r="L507" s="314"/>
      <c r="M507" s="314"/>
      <c r="N507" s="314"/>
      <c r="O507" s="314"/>
      <c r="P507" s="314"/>
      <c r="Q507" s="314"/>
      <c r="R507" s="183"/>
      <c r="T507" s="184"/>
      <c r="U507" s="180"/>
      <c r="V507" s="180"/>
      <c r="W507" s="180"/>
      <c r="X507" s="180"/>
      <c r="Y507" s="180"/>
      <c r="Z507" s="180"/>
      <c r="AA507" s="185"/>
      <c r="AT507" s="186" t="s">
        <v>186</v>
      </c>
      <c r="AU507" s="186" t="s">
        <v>149</v>
      </c>
      <c r="AV507" s="11" t="s">
        <v>175</v>
      </c>
      <c r="AW507" s="11" t="s">
        <v>32</v>
      </c>
      <c r="AX507" s="11" t="s">
        <v>84</v>
      </c>
      <c r="AY507" s="186" t="s">
        <v>170</v>
      </c>
    </row>
    <row r="508" spans="2:65" s="1" customFormat="1" ht="31.5" customHeight="1">
      <c r="B508" s="133"/>
      <c r="C508" s="162" t="s">
        <v>1221</v>
      </c>
      <c r="D508" s="162" t="s">
        <v>171</v>
      </c>
      <c r="E508" s="163" t="s">
        <v>1222</v>
      </c>
      <c r="F508" s="268" t="s">
        <v>1223</v>
      </c>
      <c r="G508" s="268"/>
      <c r="H508" s="268"/>
      <c r="I508" s="268"/>
      <c r="J508" s="164" t="s">
        <v>183</v>
      </c>
      <c r="K508" s="165">
        <v>6.2</v>
      </c>
      <c r="L508" s="324">
        <v>0</v>
      </c>
      <c r="M508" s="324"/>
      <c r="N508" s="312">
        <f>ROUND(L508*K508,3)</f>
        <v>0</v>
      </c>
      <c r="O508" s="312"/>
      <c r="P508" s="312"/>
      <c r="Q508" s="312"/>
      <c r="R508" s="136"/>
      <c r="T508" s="167" t="s">
        <v>5</v>
      </c>
      <c r="U508" s="45" t="s">
        <v>43</v>
      </c>
      <c r="V508" s="37"/>
      <c r="W508" s="168">
        <f>V508*K508</f>
        <v>0</v>
      </c>
      <c r="X508" s="168">
        <v>2.9399999999999999E-3</v>
      </c>
      <c r="Y508" s="168">
        <f>X508*K508</f>
        <v>1.8228000000000001E-2</v>
      </c>
      <c r="Z508" s="168">
        <v>0</v>
      </c>
      <c r="AA508" s="169">
        <f>Z508*K508</f>
        <v>0</v>
      </c>
      <c r="AR508" s="20" t="s">
        <v>243</v>
      </c>
      <c r="AT508" s="20" t="s">
        <v>171</v>
      </c>
      <c r="AU508" s="20" t="s">
        <v>149</v>
      </c>
      <c r="AY508" s="20" t="s">
        <v>170</v>
      </c>
      <c r="BE508" s="107">
        <f>IF(U508="základná",N508,0)</f>
        <v>0</v>
      </c>
      <c r="BF508" s="107">
        <f>IF(U508="znížená",N508,0)</f>
        <v>0</v>
      </c>
      <c r="BG508" s="107">
        <f>IF(U508="zákl. prenesená",N508,0)</f>
        <v>0</v>
      </c>
      <c r="BH508" s="107">
        <f>IF(U508="zníž. prenesená",N508,0)</f>
        <v>0</v>
      </c>
      <c r="BI508" s="107">
        <f>IF(U508="nulová",N508,0)</f>
        <v>0</v>
      </c>
      <c r="BJ508" s="20" t="s">
        <v>149</v>
      </c>
      <c r="BK508" s="170">
        <f>ROUND(L508*K508,3)</f>
        <v>0</v>
      </c>
      <c r="BL508" s="20" t="s">
        <v>243</v>
      </c>
      <c r="BM508" s="20" t="s">
        <v>1224</v>
      </c>
    </row>
    <row r="509" spans="2:65" s="1" customFormat="1" ht="31.5" customHeight="1">
      <c r="B509" s="133"/>
      <c r="C509" s="162" t="s">
        <v>1225</v>
      </c>
      <c r="D509" s="162" t="s">
        <v>171</v>
      </c>
      <c r="E509" s="163" t="s">
        <v>1226</v>
      </c>
      <c r="F509" s="268" t="s">
        <v>1227</v>
      </c>
      <c r="G509" s="268"/>
      <c r="H509" s="268"/>
      <c r="I509" s="268"/>
      <c r="J509" s="164" t="s">
        <v>219</v>
      </c>
      <c r="K509" s="165">
        <v>4.0780000000000003</v>
      </c>
      <c r="L509" s="324">
        <v>0</v>
      </c>
      <c r="M509" s="324"/>
      <c r="N509" s="312">
        <f>ROUND(L509*K509,3)</f>
        <v>0</v>
      </c>
      <c r="O509" s="312"/>
      <c r="P509" s="312"/>
      <c r="Q509" s="312"/>
      <c r="R509" s="136"/>
      <c r="T509" s="167" t="s">
        <v>5</v>
      </c>
      <c r="U509" s="45" t="s">
        <v>43</v>
      </c>
      <c r="V509" s="37"/>
      <c r="W509" s="168">
        <f>V509*K509</f>
        <v>0</v>
      </c>
      <c r="X509" s="168">
        <v>0</v>
      </c>
      <c r="Y509" s="168">
        <f>X509*K509</f>
        <v>0</v>
      </c>
      <c r="Z509" s="168">
        <v>0</v>
      </c>
      <c r="AA509" s="169">
        <f>Z509*K509</f>
        <v>0</v>
      </c>
      <c r="AR509" s="20" t="s">
        <v>243</v>
      </c>
      <c r="AT509" s="20" t="s">
        <v>171</v>
      </c>
      <c r="AU509" s="20" t="s">
        <v>149</v>
      </c>
      <c r="AY509" s="20" t="s">
        <v>170</v>
      </c>
      <c r="BE509" s="107">
        <f>IF(U509="základná",N509,0)</f>
        <v>0</v>
      </c>
      <c r="BF509" s="107">
        <f>IF(U509="znížená",N509,0)</f>
        <v>0</v>
      </c>
      <c r="BG509" s="107">
        <f>IF(U509="zákl. prenesená",N509,0)</f>
        <v>0</v>
      </c>
      <c r="BH509" s="107">
        <f>IF(U509="zníž. prenesená",N509,0)</f>
        <v>0</v>
      </c>
      <c r="BI509" s="107">
        <f>IF(U509="nulová",N509,0)</f>
        <v>0</v>
      </c>
      <c r="BJ509" s="20" t="s">
        <v>149</v>
      </c>
      <c r="BK509" s="170">
        <f>ROUND(L509*K509,3)</f>
        <v>0</v>
      </c>
      <c r="BL509" s="20" t="s">
        <v>243</v>
      </c>
      <c r="BM509" s="20" t="s">
        <v>1228</v>
      </c>
    </row>
    <row r="510" spans="2:65" s="9" customFormat="1" ht="29.85" customHeight="1">
      <c r="B510" s="151"/>
      <c r="C510" s="152"/>
      <c r="D510" s="161" t="s">
        <v>133</v>
      </c>
      <c r="E510" s="161"/>
      <c r="F510" s="161"/>
      <c r="G510" s="161"/>
      <c r="H510" s="161"/>
      <c r="I510" s="161"/>
      <c r="J510" s="161"/>
      <c r="K510" s="161"/>
      <c r="L510" s="326"/>
      <c r="M510" s="326"/>
      <c r="N510" s="316">
        <f>BK510</f>
        <v>0</v>
      </c>
      <c r="O510" s="317"/>
      <c r="P510" s="317"/>
      <c r="Q510" s="317"/>
      <c r="R510" s="154"/>
      <c r="T510" s="155"/>
      <c r="U510" s="152"/>
      <c r="V510" s="152"/>
      <c r="W510" s="156">
        <f>SUM(W511:W517)</f>
        <v>0</v>
      </c>
      <c r="X510" s="152"/>
      <c r="Y510" s="156">
        <f>SUM(Y511:Y517)</f>
        <v>3.2617599999999998</v>
      </c>
      <c r="Z510" s="152"/>
      <c r="AA510" s="157">
        <f>SUM(AA511:AA517)</f>
        <v>0</v>
      </c>
      <c r="AR510" s="158" t="s">
        <v>149</v>
      </c>
      <c r="AT510" s="159" t="s">
        <v>75</v>
      </c>
      <c r="AU510" s="159" t="s">
        <v>84</v>
      </c>
      <c r="AY510" s="158" t="s">
        <v>170</v>
      </c>
      <c r="BK510" s="160">
        <f>SUM(BK511:BK517)</f>
        <v>0</v>
      </c>
    </row>
    <row r="511" spans="2:65" s="1" customFormat="1" ht="44.25" customHeight="1">
      <c r="B511" s="133"/>
      <c r="C511" s="162" t="s">
        <v>1229</v>
      </c>
      <c r="D511" s="162" t="s">
        <v>171</v>
      </c>
      <c r="E511" s="163" t="s">
        <v>1230</v>
      </c>
      <c r="F511" s="268" t="s">
        <v>1231</v>
      </c>
      <c r="G511" s="268"/>
      <c r="H511" s="268"/>
      <c r="I511" s="268"/>
      <c r="J511" s="164" t="s">
        <v>174</v>
      </c>
      <c r="K511" s="165">
        <v>189.2</v>
      </c>
      <c r="L511" s="324">
        <v>0</v>
      </c>
      <c r="M511" s="324"/>
      <c r="N511" s="312">
        <f>ROUND(L511*K511,3)</f>
        <v>0</v>
      </c>
      <c r="O511" s="312"/>
      <c r="P511" s="312"/>
      <c r="Q511" s="312"/>
      <c r="R511" s="136"/>
      <c r="T511" s="167" t="s">
        <v>5</v>
      </c>
      <c r="U511" s="45" t="s">
        <v>43</v>
      </c>
      <c r="V511" s="37"/>
      <c r="W511" s="168">
        <f>V511*K511</f>
        <v>0</v>
      </c>
      <c r="X511" s="168">
        <v>1.55E-2</v>
      </c>
      <c r="Y511" s="168">
        <f>X511*K511</f>
        <v>2.9325999999999999</v>
      </c>
      <c r="Z511" s="168">
        <v>0</v>
      </c>
      <c r="AA511" s="169">
        <f>Z511*K511</f>
        <v>0</v>
      </c>
      <c r="AR511" s="20" t="s">
        <v>243</v>
      </c>
      <c r="AT511" s="20" t="s">
        <v>171</v>
      </c>
      <c r="AU511" s="20" t="s">
        <v>149</v>
      </c>
      <c r="AY511" s="20" t="s">
        <v>170</v>
      </c>
      <c r="BE511" s="107">
        <f>IF(U511="základná",N511,0)</f>
        <v>0</v>
      </c>
      <c r="BF511" s="107">
        <f>IF(U511="znížená",N511,0)</f>
        <v>0</v>
      </c>
      <c r="BG511" s="107">
        <f>IF(U511="zákl. prenesená",N511,0)</f>
        <v>0</v>
      </c>
      <c r="BH511" s="107">
        <f>IF(U511="zníž. prenesená",N511,0)</f>
        <v>0</v>
      </c>
      <c r="BI511" s="107">
        <f>IF(U511="nulová",N511,0)</f>
        <v>0</v>
      </c>
      <c r="BJ511" s="20" t="s">
        <v>149</v>
      </c>
      <c r="BK511" s="170">
        <f>ROUND(L511*K511,3)</f>
        <v>0</v>
      </c>
      <c r="BL511" s="20" t="s">
        <v>243</v>
      </c>
      <c r="BM511" s="20" t="s">
        <v>1232</v>
      </c>
    </row>
    <row r="512" spans="2:65" s="1" customFormat="1" ht="44.25" customHeight="1">
      <c r="B512" s="133"/>
      <c r="C512" s="162" t="s">
        <v>1233</v>
      </c>
      <c r="D512" s="162" t="s">
        <v>171</v>
      </c>
      <c r="E512" s="163" t="s">
        <v>1234</v>
      </c>
      <c r="F512" s="268" t="s">
        <v>1235</v>
      </c>
      <c r="G512" s="268"/>
      <c r="H512" s="268"/>
      <c r="I512" s="268"/>
      <c r="J512" s="164" t="s">
        <v>174</v>
      </c>
      <c r="K512" s="165">
        <v>21.1</v>
      </c>
      <c r="L512" s="324">
        <v>0</v>
      </c>
      <c r="M512" s="324"/>
      <c r="N512" s="312">
        <f>ROUND(L512*K512,3)</f>
        <v>0</v>
      </c>
      <c r="O512" s="312"/>
      <c r="P512" s="312"/>
      <c r="Q512" s="312"/>
      <c r="R512" s="136"/>
      <c r="T512" s="167" t="s">
        <v>5</v>
      </c>
      <c r="U512" s="45" t="s">
        <v>43</v>
      </c>
      <c r="V512" s="37"/>
      <c r="W512" s="168">
        <f>V512*K512</f>
        <v>0</v>
      </c>
      <c r="X512" s="168">
        <v>1.5599999999999999E-2</v>
      </c>
      <c r="Y512" s="168">
        <f>X512*K512</f>
        <v>0.32916000000000001</v>
      </c>
      <c r="Z512" s="168">
        <v>0</v>
      </c>
      <c r="AA512" s="169">
        <f>Z512*K512</f>
        <v>0</v>
      </c>
      <c r="AR512" s="20" t="s">
        <v>243</v>
      </c>
      <c r="AT512" s="20" t="s">
        <v>171</v>
      </c>
      <c r="AU512" s="20" t="s">
        <v>149</v>
      </c>
      <c r="AY512" s="20" t="s">
        <v>170</v>
      </c>
      <c r="BE512" s="107">
        <f>IF(U512="základná",N512,0)</f>
        <v>0</v>
      </c>
      <c r="BF512" s="107">
        <f>IF(U512="znížená",N512,0)</f>
        <v>0</v>
      </c>
      <c r="BG512" s="107">
        <f>IF(U512="zákl. prenesená",N512,0)</f>
        <v>0</v>
      </c>
      <c r="BH512" s="107">
        <f>IF(U512="zníž. prenesená",N512,0)</f>
        <v>0</v>
      </c>
      <c r="BI512" s="107">
        <f>IF(U512="nulová",N512,0)</f>
        <v>0</v>
      </c>
      <c r="BJ512" s="20" t="s">
        <v>149</v>
      </c>
      <c r="BK512" s="170">
        <f>ROUND(L512*K512,3)</f>
        <v>0</v>
      </c>
      <c r="BL512" s="20" t="s">
        <v>243</v>
      </c>
      <c r="BM512" s="20" t="s">
        <v>1236</v>
      </c>
    </row>
    <row r="513" spans="2:65" s="1" customFormat="1" ht="22.5" customHeight="1">
      <c r="B513" s="133"/>
      <c r="C513" s="162" t="s">
        <v>1237</v>
      </c>
      <c r="D513" s="162" t="s">
        <v>171</v>
      </c>
      <c r="E513" s="163" t="s">
        <v>1238</v>
      </c>
      <c r="F513" s="268" t="s">
        <v>1239</v>
      </c>
      <c r="G513" s="268"/>
      <c r="H513" s="268"/>
      <c r="I513" s="268"/>
      <c r="J513" s="164" t="s">
        <v>1213</v>
      </c>
      <c r="K513" s="206">
        <v>1</v>
      </c>
      <c r="L513" s="324">
        <v>0</v>
      </c>
      <c r="M513" s="324"/>
      <c r="N513" s="312">
        <f>ROUND(L513*K513,3)</f>
        <v>0</v>
      </c>
      <c r="O513" s="312"/>
      <c r="P513" s="312"/>
      <c r="Q513" s="312"/>
      <c r="R513" s="136"/>
      <c r="T513" s="167" t="s">
        <v>5</v>
      </c>
      <c r="U513" s="45" t="s">
        <v>43</v>
      </c>
      <c r="V513" s="37"/>
      <c r="W513" s="168">
        <f>V513*K513</f>
        <v>0</v>
      </c>
      <c r="X513" s="168">
        <v>0</v>
      </c>
      <c r="Y513" s="168">
        <f>X513*K513</f>
        <v>0</v>
      </c>
      <c r="Z513" s="168">
        <v>0</v>
      </c>
      <c r="AA513" s="169">
        <f>Z513*K513</f>
        <v>0</v>
      </c>
      <c r="AR513" s="20" t="s">
        <v>243</v>
      </c>
      <c r="AT513" s="20" t="s">
        <v>171</v>
      </c>
      <c r="AU513" s="20" t="s">
        <v>149</v>
      </c>
      <c r="AY513" s="20" t="s">
        <v>170</v>
      </c>
      <c r="BE513" s="107">
        <f>IF(U513="základná",N513,0)</f>
        <v>0</v>
      </c>
      <c r="BF513" s="107">
        <f>IF(U513="znížená",N513,0)</f>
        <v>0</v>
      </c>
      <c r="BG513" s="107">
        <f>IF(U513="zákl. prenesená",N513,0)</f>
        <v>0</v>
      </c>
      <c r="BH513" s="107">
        <f>IF(U513="zníž. prenesená",N513,0)</f>
        <v>0</v>
      </c>
      <c r="BI513" s="107">
        <f>IF(U513="nulová",N513,0)</f>
        <v>0</v>
      </c>
      <c r="BJ513" s="20" t="s">
        <v>149</v>
      </c>
      <c r="BK513" s="170">
        <f>ROUND(L513*K513,3)</f>
        <v>0</v>
      </c>
      <c r="BL513" s="20" t="s">
        <v>243</v>
      </c>
      <c r="BM513" s="20" t="s">
        <v>1240</v>
      </c>
    </row>
    <row r="514" spans="2:65" s="1" customFormat="1" ht="22.5" customHeight="1">
      <c r="B514" s="133"/>
      <c r="C514" s="207"/>
      <c r="D514" s="207"/>
      <c r="E514" s="208"/>
      <c r="F514" s="279" t="s">
        <v>2136</v>
      </c>
      <c r="G514" s="279"/>
      <c r="H514" s="279"/>
      <c r="I514" s="279"/>
      <c r="J514" s="209"/>
      <c r="K514" s="210"/>
      <c r="L514" s="327"/>
      <c r="M514" s="327"/>
      <c r="N514" s="328"/>
      <c r="O514" s="328"/>
      <c r="P514" s="328"/>
      <c r="Q514" s="328"/>
      <c r="R514" s="136"/>
      <c r="T514" s="167"/>
      <c r="U514" s="45"/>
      <c r="V514" s="204"/>
      <c r="W514" s="168"/>
      <c r="X514" s="168"/>
      <c r="Y514" s="168"/>
      <c r="Z514" s="168"/>
      <c r="AA514" s="169"/>
      <c r="AR514" s="20"/>
      <c r="AT514" s="20"/>
      <c r="AU514" s="20"/>
      <c r="AY514" s="20"/>
      <c r="BE514" s="107"/>
      <c r="BF514" s="107"/>
      <c r="BG514" s="107"/>
      <c r="BH514" s="107"/>
      <c r="BI514" s="107"/>
      <c r="BJ514" s="20"/>
      <c r="BK514" s="170"/>
      <c r="BL514" s="20"/>
      <c r="BM514" s="20"/>
    </row>
    <row r="515" spans="2:65" s="1" customFormat="1" ht="22.5" customHeight="1">
      <c r="B515" s="133"/>
      <c r="C515" s="207"/>
      <c r="D515" s="207"/>
      <c r="E515" s="208"/>
      <c r="F515" s="279" t="s">
        <v>2135</v>
      </c>
      <c r="G515" s="279"/>
      <c r="H515" s="279"/>
      <c r="I515" s="279"/>
      <c r="J515" s="209"/>
      <c r="K515" s="210"/>
      <c r="L515" s="327"/>
      <c r="M515" s="327"/>
      <c r="N515" s="328"/>
      <c r="O515" s="328"/>
      <c r="P515" s="328"/>
      <c r="Q515" s="328"/>
      <c r="R515" s="136"/>
      <c r="T515" s="167"/>
      <c r="U515" s="45"/>
      <c r="V515" s="204"/>
      <c r="W515" s="168"/>
      <c r="X515" s="168"/>
      <c r="Y515" s="168"/>
      <c r="Z515" s="168"/>
      <c r="AA515" s="169"/>
      <c r="AR515" s="20"/>
      <c r="AT515" s="20"/>
      <c r="AU515" s="20"/>
      <c r="AY515" s="20"/>
      <c r="BE515" s="107"/>
      <c r="BF515" s="107"/>
      <c r="BG515" s="107"/>
      <c r="BH515" s="107"/>
      <c r="BI515" s="107"/>
      <c r="BJ515" s="20"/>
      <c r="BK515" s="170"/>
      <c r="BL515" s="20"/>
      <c r="BM515" s="20"/>
    </row>
    <row r="516" spans="2:65" s="1" customFormat="1" ht="31.5" customHeight="1">
      <c r="B516" s="133"/>
      <c r="C516" s="162" t="s">
        <v>1241</v>
      </c>
      <c r="D516" s="162" t="s">
        <v>171</v>
      </c>
      <c r="E516" s="163" t="s">
        <v>1242</v>
      </c>
      <c r="F516" s="268" t="s">
        <v>1243</v>
      </c>
      <c r="G516" s="268"/>
      <c r="H516" s="268"/>
      <c r="I516" s="268"/>
      <c r="J516" s="164" t="s">
        <v>1244</v>
      </c>
      <c r="K516" s="205">
        <v>0</v>
      </c>
      <c r="L516" s="324">
        <v>4.5</v>
      </c>
      <c r="M516" s="324"/>
      <c r="N516" s="312">
        <f>ROUND(L516*K516,3)</f>
        <v>0</v>
      </c>
      <c r="O516" s="312"/>
      <c r="P516" s="312"/>
      <c r="Q516" s="312"/>
      <c r="R516" s="136"/>
      <c r="T516" s="167" t="s">
        <v>5</v>
      </c>
      <c r="U516" s="45" t="s">
        <v>43</v>
      </c>
      <c r="V516" s="37"/>
      <c r="W516" s="168">
        <f>V516*K516</f>
        <v>0</v>
      </c>
      <c r="X516" s="168">
        <v>0</v>
      </c>
      <c r="Y516" s="168">
        <f>X516*K516</f>
        <v>0</v>
      </c>
      <c r="Z516" s="168">
        <v>0</v>
      </c>
      <c r="AA516" s="169">
        <f>Z516*K516</f>
        <v>0</v>
      </c>
      <c r="AR516" s="20" t="s">
        <v>243</v>
      </c>
      <c r="AT516" s="20" t="s">
        <v>171</v>
      </c>
      <c r="AU516" s="20" t="s">
        <v>149</v>
      </c>
      <c r="AY516" s="20" t="s">
        <v>170</v>
      </c>
      <c r="BE516" s="107">
        <f>IF(U516="základná",N516,0)</f>
        <v>0</v>
      </c>
      <c r="BF516" s="107">
        <f>IF(U516="znížená",N516,0)</f>
        <v>0</v>
      </c>
      <c r="BG516" s="107">
        <f>IF(U516="zákl. prenesená",N516,0)</f>
        <v>0</v>
      </c>
      <c r="BH516" s="107">
        <f>IF(U516="zníž. prenesená",N516,0)</f>
        <v>0</v>
      </c>
      <c r="BI516" s="107">
        <f>IF(U516="nulová",N516,0)</f>
        <v>0</v>
      </c>
      <c r="BJ516" s="20" t="s">
        <v>149</v>
      </c>
      <c r="BK516" s="170">
        <f>ROUND(L516*K516,3)</f>
        <v>0</v>
      </c>
      <c r="BL516" s="20" t="s">
        <v>243</v>
      </c>
      <c r="BM516" s="20" t="s">
        <v>1245</v>
      </c>
    </row>
    <row r="517" spans="2:65" s="1" customFormat="1" ht="31.5" customHeight="1">
      <c r="B517" s="133"/>
      <c r="C517" s="162" t="s">
        <v>1246</v>
      </c>
      <c r="D517" s="162" t="s">
        <v>171</v>
      </c>
      <c r="E517" s="163" t="s">
        <v>1247</v>
      </c>
      <c r="F517" s="268" t="s">
        <v>1248</v>
      </c>
      <c r="G517" s="268"/>
      <c r="H517" s="268"/>
      <c r="I517" s="268"/>
      <c r="J517" s="164" t="s">
        <v>219</v>
      </c>
      <c r="K517" s="165">
        <v>3.262</v>
      </c>
      <c r="L517" s="324">
        <v>0</v>
      </c>
      <c r="M517" s="324"/>
      <c r="N517" s="312">
        <f>ROUND(L517*K517,3)</f>
        <v>0</v>
      </c>
      <c r="O517" s="312"/>
      <c r="P517" s="312"/>
      <c r="Q517" s="312"/>
      <c r="R517" s="136"/>
      <c r="T517" s="167" t="s">
        <v>5</v>
      </c>
      <c r="U517" s="45" t="s">
        <v>43</v>
      </c>
      <c r="V517" s="37"/>
      <c r="W517" s="168">
        <f>V517*K517</f>
        <v>0</v>
      </c>
      <c r="X517" s="168">
        <v>0</v>
      </c>
      <c r="Y517" s="168">
        <f>X517*K517</f>
        <v>0</v>
      </c>
      <c r="Z517" s="168">
        <v>0</v>
      </c>
      <c r="AA517" s="169">
        <f>Z517*K517</f>
        <v>0</v>
      </c>
      <c r="AR517" s="20" t="s">
        <v>243</v>
      </c>
      <c r="AT517" s="20" t="s">
        <v>171</v>
      </c>
      <c r="AU517" s="20" t="s">
        <v>149</v>
      </c>
      <c r="AY517" s="20" t="s">
        <v>170</v>
      </c>
      <c r="BE517" s="107">
        <f>IF(U517="základná",N517,0)</f>
        <v>0</v>
      </c>
      <c r="BF517" s="107">
        <f>IF(U517="znížená",N517,0)</f>
        <v>0</v>
      </c>
      <c r="BG517" s="107">
        <f>IF(U517="zákl. prenesená",N517,0)</f>
        <v>0</v>
      </c>
      <c r="BH517" s="107">
        <f>IF(U517="zníž. prenesená",N517,0)</f>
        <v>0</v>
      </c>
      <c r="BI517" s="107">
        <f>IF(U517="nulová",N517,0)</f>
        <v>0</v>
      </c>
      <c r="BJ517" s="20" t="s">
        <v>149</v>
      </c>
      <c r="BK517" s="170">
        <f>ROUND(L517*K517,3)</f>
        <v>0</v>
      </c>
      <c r="BL517" s="20" t="s">
        <v>243</v>
      </c>
      <c r="BM517" s="20" t="s">
        <v>1249</v>
      </c>
    </row>
    <row r="518" spans="2:65" s="9" customFormat="1" ht="29.85" customHeight="1">
      <c r="B518" s="151"/>
      <c r="C518" s="152"/>
      <c r="D518" s="161" t="s">
        <v>134</v>
      </c>
      <c r="E518" s="161"/>
      <c r="F518" s="161"/>
      <c r="G518" s="161"/>
      <c r="H518" s="161"/>
      <c r="I518" s="161"/>
      <c r="J518" s="161"/>
      <c r="K518" s="161"/>
      <c r="L518" s="326"/>
      <c r="M518" s="326"/>
      <c r="N518" s="316">
        <f>BK518</f>
        <v>0</v>
      </c>
      <c r="O518" s="317"/>
      <c r="P518" s="317"/>
      <c r="Q518" s="317"/>
      <c r="R518" s="154"/>
      <c r="T518" s="155"/>
      <c r="U518" s="152"/>
      <c r="V518" s="152"/>
      <c r="W518" s="156">
        <f>SUM(W519:W523)</f>
        <v>0</v>
      </c>
      <c r="X518" s="152"/>
      <c r="Y518" s="156">
        <f>SUM(Y519:Y523)</f>
        <v>0.508301</v>
      </c>
      <c r="Z518" s="152"/>
      <c r="AA518" s="157">
        <f>SUM(AA519:AA523)</f>
        <v>0</v>
      </c>
      <c r="AR518" s="158" t="s">
        <v>149</v>
      </c>
      <c r="AT518" s="159" t="s">
        <v>75</v>
      </c>
      <c r="AU518" s="159" t="s">
        <v>84</v>
      </c>
      <c r="AY518" s="158" t="s">
        <v>170</v>
      </c>
      <c r="BK518" s="160">
        <f>SUM(BK519:BK523)</f>
        <v>0</v>
      </c>
    </row>
    <row r="519" spans="2:65" s="1" customFormat="1" ht="44.25" customHeight="1">
      <c r="B519" s="133"/>
      <c r="C519" s="162" t="s">
        <v>1250</v>
      </c>
      <c r="D519" s="162" t="s">
        <v>171</v>
      </c>
      <c r="E519" s="163" t="s">
        <v>1251</v>
      </c>
      <c r="F519" s="268" t="s">
        <v>1252</v>
      </c>
      <c r="G519" s="268"/>
      <c r="H519" s="268"/>
      <c r="I519" s="268"/>
      <c r="J519" s="164" t="s">
        <v>462</v>
      </c>
      <c r="K519" s="165">
        <v>15.25</v>
      </c>
      <c r="L519" s="324">
        <v>0</v>
      </c>
      <c r="M519" s="324"/>
      <c r="N519" s="312">
        <f>ROUND(L519*K519,3)</f>
        <v>0</v>
      </c>
      <c r="O519" s="312"/>
      <c r="P519" s="312"/>
      <c r="Q519" s="312"/>
      <c r="R519" s="136"/>
      <c r="T519" s="167" t="s">
        <v>5</v>
      </c>
      <c r="U519" s="45" t="s">
        <v>43</v>
      </c>
      <c r="V519" s="37"/>
      <c r="W519" s="168">
        <f>V519*K519</f>
        <v>0</v>
      </c>
      <c r="X519" s="168">
        <v>9.0699999999999999E-3</v>
      </c>
      <c r="Y519" s="168">
        <f>X519*K519</f>
        <v>0.13831750000000001</v>
      </c>
      <c r="Z519" s="168">
        <v>0</v>
      </c>
      <c r="AA519" s="169">
        <f>Z519*K519</f>
        <v>0</v>
      </c>
      <c r="AR519" s="20" t="s">
        <v>243</v>
      </c>
      <c r="AT519" s="20" t="s">
        <v>171</v>
      </c>
      <c r="AU519" s="20" t="s">
        <v>149</v>
      </c>
      <c r="AY519" s="20" t="s">
        <v>170</v>
      </c>
      <c r="BE519" s="107">
        <f>IF(U519="základná",N519,0)</f>
        <v>0</v>
      </c>
      <c r="BF519" s="107">
        <f>IF(U519="znížená",N519,0)</f>
        <v>0</v>
      </c>
      <c r="BG519" s="107">
        <f>IF(U519="zákl. prenesená",N519,0)</f>
        <v>0</v>
      </c>
      <c r="BH519" s="107">
        <f>IF(U519="zníž. prenesená",N519,0)</f>
        <v>0</v>
      </c>
      <c r="BI519" s="107">
        <f>IF(U519="nulová",N519,0)</f>
        <v>0</v>
      </c>
      <c r="BJ519" s="20" t="s">
        <v>149</v>
      </c>
      <c r="BK519" s="170">
        <f>ROUND(L519*K519,3)</f>
        <v>0</v>
      </c>
      <c r="BL519" s="20" t="s">
        <v>243</v>
      </c>
      <c r="BM519" s="20" t="s">
        <v>1253</v>
      </c>
    </row>
    <row r="520" spans="2:65" s="1" customFormat="1" ht="31.5" customHeight="1">
      <c r="B520" s="133"/>
      <c r="C520" s="162" t="s">
        <v>1254</v>
      </c>
      <c r="D520" s="162" t="s">
        <v>171</v>
      </c>
      <c r="E520" s="163" t="s">
        <v>1255</v>
      </c>
      <c r="F520" s="268" t="s">
        <v>1256</v>
      </c>
      <c r="G520" s="268"/>
      <c r="H520" s="268"/>
      <c r="I520" s="268"/>
      <c r="J520" s="164" t="s">
        <v>462</v>
      </c>
      <c r="K520" s="165">
        <v>15.2</v>
      </c>
      <c r="L520" s="324">
        <v>0</v>
      </c>
      <c r="M520" s="324"/>
      <c r="N520" s="312">
        <f>ROUND(L520*K520,3)</f>
        <v>0</v>
      </c>
      <c r="O520" s="312"/>
      <c r="P520" s="312"/>
      <c r="Q520" s="312"/>
      <c r="R520" s="136"/>
      <c r="T520" s="167" t="s">
        <v>5</v>
      </c>
      <c r="U520" s="45" t="s">
        <v>43</v>
      </c>
      <c r="V520" s="37"/>
      <c r="W520" s="168">
        <f>V520*K520</f>
        <v>0</v>
      </c>
      <c r="X520" s="168">
        <v>2.5999999999999998E-4</v>
      </c>
      <c r="Y520" s="168">
        <f>X520*K520</f>
        <v>3.9519999999999998E-3</v>
      </c>
      <c r="Z520" s="168">
        <v>0</v>
      </c>
      <c r="AA520" s="169">
        <f>Z520*K520</f>
        <v>0</v>
      </c>
      <c r="AR520" s="20" t="s">
        <v>243</v>
      </c>
      <c r="AT520" s="20" t="s">
        <v>171</v>
      </c>
      <c r="AU520" s="20" t="s">
        <v>149</v>
      </c>
      <c r="AY520" s="20" t="s">
        <v>170</v>
      </c>
      <c r="BE520" s="107">
        <f>IF(U520="základná",N520,0)</f>
        <v>0</v>
      </c>
      <c r="BF520" s="107">
        <f>IF(U520="znížená",N520,0)</f>
        <v>0</v>
      </c>
      <c r="BG520" s="107">
        <f>IF(U520="zákl. prenesená",N520,0)</f>
        <v>0</v>
      </c>
      <c r="BH520" s="107">
        <f>IF(U520="zníž. prenesená",N520,0)</f>
        <v>0</v>
      </c>
      <c r="BI520" s="107">
        <f>IF(U520="nulová",N520,0)</f>
        <v>0</v>
      </c>
      <c r="BJ520" s="20" t="s">
        <v>149</v>
      </c>
      <c r="BK520" s="170">
        <f>ROUND(L520*K520,3)</f>
        <v>0</v>
      </c>
      <c r="BL520" s="20" t="s">
        <v>243</v>
      </c>
      <c r="BM520" s="20" t="s">
        <v>1257</v>
      </c>
    </row>
    <row r="521" spans="2:65" s="1" customFormat="1" ht="31.5" customHeight="1">
      <c r="B521" s="133"/>
      <c r="C521" s="162" t="s">
        <v>1258</v>
      </c>
      <c r="D521" s="162" t="s">
        <v>171</v>
      </c>
      <c r="E521" s="163" t="s">
        <v>1259</v>
      </c>
      <c r="F521" s="268" t="s">
        <v>1260</v>
      </c>
      <c r="G521" s="268"/>
      <c r="H521" s="268"/>
      <c r="I521" s="268"/>
      <c r="J521" s="164" t="s">
        <v>462</v>
      </c>
      <c r="K521" s="165">
        <v>9</v>
      </c>
      <c r="L521" s="324">
        <v>0</v>
      </c>
      <c r="M521" s="324"/>
      <c r="N521" s="312">
        <f>ROUND(L521*K521,3)</f>
        <v>0</v>
      </c>
      <c r="O521" s="312"/>
      <c r="P521" s="312"/>
      <c r="Q521" s="312"/>
      <c r="R521" s="136"/>
      <c r="T521" s="167" t="s">
        <v>5</v>
      </c>
      <c r="U521" s="45" t="s">
        <v>43</v>
      </c>
      <c r="V521" s="37"/>
      <c r="W521" s="168">
        <f>V521*K521</f>
        <v>0</v>
      </c>
      <c r="X521" s="168">
        <v>2.48E-3</v>
      </c>
      <c r="Y521" s="168">
        <f>X521*K521</f>
        <v>2.232E-2</v>
      </c>
      <c r="Z521" s="168">
        <v>0</v>
      </c>
      <c r="AA521" s="169">
        <f>Z521*K521</f>
        <v>0</v>
      </c>
      <c r="AR521" s="20" t="s">
        <v>243</v>
      </c>
      <c r="AT521" s="20" t="s">
        <v>171</v>
      </c>
      <c r="AU521" s="20" t="s">
        <v>149</v>
      </c>
      <c r="AY521" s="20" t="s">
        <v>170</v>
      </c>
      <c r="BE521" s="107">
        <f>IF(U521="základná",N521,0)</f>
        <v>0</v>
      </c>
      <c r="BF521" s="107">
        <f>IF(U521="znížená",N521,0)</f>
        <v>0</v>
      </c>
      <c r="BG521" s="107">
        <f>IF(U521="zákl. prenesená",N521,0)</f>
        <v>0</v>
      </c>
      <c r="BH521" s="107">
        <f>IF(U521="zníž. prenesená",N521,0)</f>
        <v>0</v>
      </c>
      <c r="BI521" s="107">
        <f>IF(U521="nulová",N521,0)</f>
        <v>0</v>
      </c>
      <c r="BJ521" s="20" t="s">
        <v>149</v>
      </c>
      <c r="BK521" s="170">
        <f>ROUND(L521*K521,3)</f>
        <v>0</v>
      </c>
      <c r="BL521" s="20" t="s">
        <v>243</v>
      </c>
      <c r="BM521" s="20" t="s">
        <v>1261</v>
      </c>
    </row>
    <row r="522" spans="2:65" s="1" customFormat="1" ht="31.5" customHeight="1">
      <c r="B522" s="133"/>
      <c r="C522" s="162" t="s">
        <v>1262</v>
      </c>
      <c r="D522" s="162" t="s">
        <v>171</v>
      </c>
      <c r="E522" s="163" t="s">
        <v>1263</v>
      </c>
      <c r="F522" s="268" t="s">
        <v>1264</v>
      </c>
      <c r="G522" s="268"/>
      <c r="H522" s="268"/>
      <c r="I522" s="268"/>
      <c r="J522" s="164" t="s">
        <v>462</v>
      </c>
      <c r="K522" s="165">
        <v>61.05</v>
      </c>
      <c r="L522" s="324">
        <v>0</v>
      </c>
      <c r="M522" s="324"/>
      <c r="N522" s="312">
        <f>ROUND(L522*K522,3)</f>
        <v>0</v>
      </c>
      <c r="O522" s="312"/>
      <c r="P522" s="312"/>
      <c r="Q522" s="312"/>
      <c r="R522" s="136"/>
      <c r="T522" s="167" t="s">
        <v>5</v>
      </c>
      <c r="U522" s="45" t="s">
        <v>43</v>
      </c>
      <c r="V522" s="37"/>
      <c r="W522" s="168">
        <f>V522*K522</f>
        <v>0</v>
      </c>
      <c r="X522" s="168">
        <v>5.6299999999999996E-3</v>
      </c>
      <c r="Y522" s="168">
        <f>X522*K522</f>
        <v>0.34371149999999995</v>
      </c>
      <c r="Z522" s="168">
        <v>0</v>
      </c>
      <c r="AA522" s="169">
        <f>Z522*K522</f>
        <v>0</v>
      </c>
      <c r="AR522" s="20" t="s">
        <v>243</v>
      </c>
      <c r="AT522" s="20" t="s">
        <v>171</v>
      </c>
      <c r="AU522" s="20" t="s">
        <v>149</v>
      </c>
      <c r="AY522" s="20" t="s">
        <v>170</v>
      </c>
      <c r="BE522" s="107">
        <f>IF(U522="základná",N522,0)</f>
        <v>0</v>
      </c>
      <c r="BF522" s="107">
        <f>IF(U522="znížená",N522,0)</f>
        <v>0</v>
      </c>
      <c r="BG522" s="107">
        <f>IF(U522="zákl. prenesená",N522,0)</f>
        <v>0</v>
      </c>
      <c r="BH522" s="107">
        <f>IF(U522="zníž. prenesená",N522,0)</f>
        <v>0</v>
      </c>
      <c r="BI522" s="107">
        <f>IF(U522="nulová",N522,0)</f>
        <v>0</v>
      </c>
      <c r="BJ522" s="20" t="s">
        <v>149</v>
      </c>
      <c r="BK522" s="170">
        <f>ROUND(L522*K522,3)</f>
        <v>0</v>
      </c>
      <c r="BL522" s="20" t="s">
        <v>243</v>
      </c>
      <c r="BM522" s="20" t="s">
        <v>1265</v>
      </c>
    </row>
    <row r="523" spans="2:65" s="1" customFormat="1" ht="31.5" customHeight="1">
      <c r="B523" s="133"/>
      <c r="C523" s="162" t="s">
        <v>1266</v>
      </c>
      <c r="D523" s="162" t="s">
        <v>171</v>
      </c>
      <c r="E523" s="163" t="s">
        <v>1267</v>
      </c>
      <c r="F523" s="268" t="s">
        <v>1268</v>
      </c>
      <c r="G523" s="268"/>
      <c r="H523" s="268"/>
      <c r="I523" s="268"/>
      <c r="J523" s="164" t="s">
        <v>219</v>
      </c>
      <c r="K523" s="165">
        <v>0.50800000000000001</v>
      </c>
      <c r="L523" s="324">
        <v>0</v>
      </c>
      <c r="M523" s="324"/>
      <c r="N523" s="312">
        <f>ROUND(L523*K523,3)</f>
        <v>0</v>
      </c>
      <c r="O523" s="312"/>
      <c r="P523" s="312"/>
      <c r="Q523" s="312"/>
      <c r="R523" s="136"/>
      <c r="T523" s="167" t="s">
        <v>5</v>
      </c>
      <c r="U523" s="45" t="s">
        <v>43</v>
      </c>
      <c r="V523" s="37"/>
      <c r="W523" s="168">
        <f>V523*K523</f>
        <v>0</v>
      </c>
      <c r="X523" s="168">
        <v>0</v>
      </c>
      <c r="Y523" s="168">
        <f>X523*K523</f>
        <v>0</v>
      </c>
      <c r="Z523" s="168">
        <v>0</v>
      </c>
      <c r="AA523" s="169">
        <f>Z523*K523</f>
        <v>0</v>
      </c>
      <c r="AR523" s="20" t="s">
        <v>243</v>
      </c>
      <c r="AT523" s="20" t="s">
        <v>171</v>
      </c>
      <c r="AU523" s="20" t="s">
        <v>149</v>
      </c>
      <c r="AY523" s="20" t="s">
        <v>170</v>
      </c>
      <c r="BE523" s="107">
        <f>IF(U523="základná",N523,0)</f>
        <v>0</v>
      </c>
      <c r="BF523" s="107">
        <f>IF(U523="znížená",N523,0)</f>
        <v>0</v>
      </c>
      <c r="BG523" s="107">
        <f>IF(U523="zákl. prenesená",N523,0)</f>
        <v>0</v>
      </c>
      <c r="BH523" s="107">
        <f>IF(U523="zníž. prenesená",N523,0)</f>
        <v>0</v>
      </c>
      <c r="BI523" s="107">
        <f>IF(U523="nulová",N523,0)</f>
        <v>0</v>
      </c>
      <c r="BJ523" s="20" t="s">
        <v>149</v>
      </c>
      <c r="BK523" s="170">
        <f>ROUND(L523*K523,3)</f>
        <v>0</v>
      </c>
      <c r="BL523" s="20" t="s">
        <v>243</v>
      </c>
      <c r="BM523" s="20" t="s">
        <v>1269</v>
      </c>
    </row>
    <row r="524" spans="2:65" s="9" customFormat="1" ht="29.85" customHeight="1">
      <c r="B524" s="151"/>
      <c r="C524" s="152"/>
      <c r="D524" s="161" t="s">
        <v>135</v>
      </c>
      <c r="E524" s="161"/>
      <c r="F524" s="161"/>
      <c r="G524" s="161"/>
      <c r="H524" s="161"/>
      <c r="I524" s="161"/>
      <c r="J524" s="161"/>
      <c r="K524" s="161"/>
      <c r="L524" s="326"/>
      <c r="M524" s="326"/>
      <c r="N524" s="316">
        <f>BK524</f>
        <v>0</v>
      </c>
      <c r="O524" s="317"/>
      <c r="P524" s="317"/>
      <c r="Q524" s="317"/>
      <c r="R524" s="154"/>
      <c r="T524" s="155"/>
      <c r="U524" s="152"/>
      <c r="V524" s="152"/>
      <c r="W524" s="156">
        <f>SUM(W525:W542)</f>
        <v>0</v>
      </c>
      <c r="X524" s="152"/>
      <c r="Y524" s="156">
        <f>SUM(Y525:Y542)</f>
        <v>0.40679799999999999</v>
      </c>
      <c r="Z524" s="152"/>
      <c r="AA524" s="157">
        <f>SUM(AA525:AA542)</f>
        <v>0</v>
      </c>
      <c r="AR524" s="158" t="s">
        <v>149</v>
      </c>
      <c r="AT524" s="159" t="s">
        <v>75</v>
      </c>
      <c r="AU524" s="159" t="s">
        <v>84</v>
      </c>
      <c r="AY524" s="158" t="s">
        <v>170</v>
      </c>
      <c r="BK524" s="160">
        <f>SUM(BK525:BK542)</f>
        <v>0</v>
      </c>
    </row>
    <row r="525" spans="2:65" s="1" customFormat="1" ht="31.5" customHeight="1">
      <c r="B525" s="133"/>
      <c r="C525" s="162" t="s">
        <v>1270</v>
      </c>
      <c r="D525" s="162" t="s">
        <v>171</v>
      </c>
      <c r="E525" s="163" t="s">
        <v>1271</v>
      </c>
      <c r="F525" s="268" t="s">
        <v>1272</v>
      </c>
      <c r="G525" s="268"/>
      <c r="H525" s="268"/>
      <c r="I525" s="268"/>
      <c r="J525" s="164" t="s">
        <v>462</v>
      </c>
      <c r="K525" s="165">
        <v>67.8</v>
      </c>
      <c r="L525" s="324">
        <v>0</v>
      </c>
      <c r="M525" s="324"/>
      <c r="N525" s="312">
        <f t="shared" ref="N525:N542" si="105">ROUND(L525*K525,3)</f>
        <v>0</v>
      </c>
      <c r="O525" s="312"/>
      <c r="P525" s="312"/>
      <c r="Q525" s="312"/>
      <c r="R525" s="136"/>
      <c r="T525" s="167" t="s">
        <v>5</v>
      </c>
      <c r="U525" s="45" t="s">
        <v>43</v>
      </c>
      <c r="V525" s="37"/>
      <c r="W525" s="168">
        <f t="shared" ref="W525:W542" si="106">V525*K525</f>
        <v>0</v>
      </c>
      <c r="X525" s="168">
        <v>2.1000000000000001E-4</v>
      </c>
      <c r="Y525" s="168">
        <f t="shared" ref="Y525:Y542" si="107">X525*K525</f>
        <v>1.4238000000000001E-2</v>
      </c>
      <c r="Z525" s="168">
        <v>0</v>
      </c>
      <c r="AA525" s="169">
        <f t="shared" ref="AA525:AA542" si="108">Z525*K525</f>
        <v>0</v>
      </c>
      <c r="AR525" s="20" t="s">
        <v>243</v>
      </c>
      <c r="AT525" s="20" t="s">
        <v>171</v>
      </c>
      <c r="AU525" s="20" t="s">
        <v>149</v>
      </c>
      <c r="AY525" s="20" t="s">
        <v>170</v>
      </c>
      <c r="BE525" s="107">
        <f t="shared" ref="BE525:BE542" si="109">IF(U525="základná",N525,0)</f>
        <v>0</v>
      </c>
      <c r="BF525" s="107">
        <f t="shared" ref="BF525:BF542" si="110">IF(U525="znížená",N525,0)</f>
        <v>0</v>
      </c>
      <c r="BG525" s="107">
        <f t="shared" ref="BG525:BG542" si="111">IF(U525="zákl. prenesená",N525,0)</f>
        <v>0</v>
      </c>
      <c r="BH525" s="107">
        <f t="shared" ref="BH525:BH542" si="112">IF(U525="zníž. prenesená",N525,0)</f>
        <v>0</v>
      </c>
      <c r="BI525" s="107">
        <f t="shared" ref="BI525:BI542" si="113">IF(U525="nulová",N525,0)</f>
        <v>0</v>
      </c>
      <c r="BJ525" s="20" t="s">
        <v>149</v>
      </c>
      <c r="BK525" s="170">
        <f t="shared" ref="BK525:BK542" si="114">ROUND(L525*K525,3)</f>
        <v>0</v>
      </c>
      <c r="BL525" s="20" t="s">
        <v>243</v>
      </c>
      <c r="BM525" s="20" t="s">
        <v>1273</v>
      </c>
    </row>
    <row r="526" spans="2:65" s="1" customFormat="1" ht="31.5" customHeight="1">
      <c r="B526" s="133"/>
      <c r="C526" s="195" t="s">
        <v>1274</v>
      </c>
      <c r="D526" s="195" t="s">
        <v>415</v>
      </c>
      <c r="E526" s="196" t="s">
        <v>1275</v>
      </c>
      <c r="F526" s="267" t="s">
        <v>1276</v>
      </c>
      <c r="G526" s="267"/>
      <c r="H526" s="267"/>
      <c r="I526" s="267"/>
      <c r="J526" s="197" t="s">
        <v>462</v>
      </c>
      <c r="K526" s="198">
        <v>67.8</v>
      </c>
      <c r="L526" s="325">
        <v>0</v>
      </c>
      <c r="M526" s="325"/>
      <c r="N526" s="320">
        <f t="shared" si="105"/>
        <v>0</v>
      </c>
      <c r="O526" s="312"/>
      <c r="P526" s="312"/>
      <c r="Q526" s="312"/>
      <c r="R526" s="136"/>
      <c r="T526" s="167" t="s">
        <v>5</v>
      </c>
      <c r="U526" s="45" t="s">
        <v>43</v>
      </c>
      <c r="V526" s="37"/>
      <c r="W526" s="168">
        <f t="shared" si="106"/>
        <v>0</v>
      </c>
      <c r="X526" s="168">
        <v>1E-4</v>
      </c>
      <c r="Y526" s="168">
        <f t="shared" si="107"/>
        <v>6.7800000000000004E-3</v>
      </c>
      <c r="Z526" s="168">
        <v>0</v>
      </c>
      <c r="AA526" s="169">
        <f t="shared" si="108"/>
        <v>0</v>
      </c>
      <c r="AR526" s="20" t="s">
        <v>320</v>
      </c>
      <c r="AT526" s="20" t="s">
        <v>415</v>
      </c>
      <c r="AU526" s="20" t="s">
        <v>149</v>
      </c>
      <c r="AY526" s="20" t="s">
        <v>170</v>
      </c>
      <c r="BE526" s="107">
        <f t="shared" si="109"/>
        <v>0</v>
      </c>
      <c r="BF526" s="107">
        <f t="shared" si="110"/>
        <v>0</v>
      </c>
      <c r="BG526" s="107">
        <f t="shared" si="111"/>
        <v>0</v>
      </c>
      <c r="BH526" s="107">
        <f t="shared" si="112"/>
        <v>0</v>
      </c>
      <c r="BI526" s="107">
        <f t="shared" si="113"/>
        <v>0</v>
      </c>
      <c r="BJ526" s="20" t="s">
        <v>149</v>
      </c>
      <c r="BK526" s="170">
        <f t="shared" si="114"/>
        <v>0</v>
      </c>
      <c r="BL526" s="20" t="s">
        <v>243</v>
      </c>
      <c r="BM526" s="20" t="s">
        <v>1277</v>
      </c>
    </row>
    <row r="527" spans="2:65" s="1" customFormat="1" ht="31.5" customHeight="1">
      <c r="B527" s="133"/>
      <c r="C527" s="195" t="s">
        <v>1278</v>
      </c>
      <c r="D527" s="195" t="s">
        <v>415</v>
      </c>
      <c r="E527" s="196" t="s">
        <v>1279</v>
      </c>
      <c r="F527" s="267" t="s">
        <v>1280</v>
      </c>
      <c r="G527" s="267"/>
      <c r="H527" s="267"/>
      <c r="I527" s="267"/>
      <c r="J527" s="197" t="s">
        <v>462</v>
      </c>
      <c r="K527" s="198">
        <v>67.8</v>
      </c>
      <c r="L527" s="325">
        <v>0</v>
      </c>
      <c r="M527" s="325"/>
      <c r="N527" s="320">
        <f t="shared" si="105"/>
        <v>0</v>
      </c>
      <c r="O527" s="312"/>
      <c r="P527" s="312"/>
      <c r="Q527" s="312"/>
      <c r="R527" s="136"/>
      <c r="T527" s="167" t="s">
        <v>5</v>
      </c>
      <c r="U527" s="45" t="s">
        <v>43</v>
      </c>
      <c r="V527" s="37"/>
      <c r="W527" s="168">
        <f t="shared" si="106"/>
        <v>0</v>
      </c>
      <c r="X527" s="168">
        <v>1E-4</v>
      </c>
      <c r="Y527" s="168">
        <f t="shared" si="107"/>
        <v>6.7800000000000004E-3</v>
      </c>
      <c r="Z527" s="168">
        <v>0</v>
      </c>
      <c r="AA527" s="169">
        <f t="shared" si="108"/>
        <v>0</v>
      </c>
      <c r="AR527" s="20" t="s">
        <v>320</v>
      </c>
      <c r="AT527" s="20" t="s">
        <v>415</v>
      </c>
      <c r="AU527" s="20" t="s">
        <v>149</v>
      </c>
      <c r="AY527" s="20" t="s">
        <v>170</v>
      </c>
      <c r="BE527" s="107">
        <f t="shared" si="109"/>
        <v>0</v>
      </c>
      <c r="BF527" s="107">
        <f t="shared" si="110"/>
        <v>0</v>
      </c>
      <c r="BG527" s="107">
        <f t="shared" si="111"/>
        <v>0</v>
      </c>
      <c r="BH527" s="107">
        <f t="shared" si="112"/>
        <v>0</v>
      </c>
      <c r="BI527" s="107">
        <f t="shared" si="113"/>
        <v>0</v>
      </c>
      <c r="BJ527" s="20" t="s">
        <v>149</v>
      </c>
      <c r="BK527" s="170">
        <f t="shared" si="114"/>
        <v>0</v>
      </c>
      <c r="BL527" s="20" t="s">
        <v>243</v>
      </c>
      <c r="BM527" s="20" t="s">
        <v>1281</v>
      </c>
    </row>
    <row r="528" spans="2:65" s="1" customFormat="1" ht="31.5" customHeight="1">
      <c r="B528" s="133"/>
      <c r="C528" s="195" t="s">
        <v>1282</v>
      </c>
      <c r="D528" s="195" t="s">
        <v>415</v>
      </c>
      <c r="E528" s="196" t="s">
        <v>1283</v>
      </c>
      <c r="F528" s="267" t="s">
        <v>1284</v>
      </c>
      <c r="G528" s="267"/>
      <c r="H528" s="267"/>
      <c r="I528" s="267"/>
      <c r="J528" s="197" t="s">
        <v>267</v>
      </c>
      <c r="K528" s="198">
        <v>5</v>
      </c>
      <c r="L528" s="325">
        <v>0</v>
      </c>
      <c r="M528" s="325"/>
      <c r="N528" s="320">
        <f t="shared" si="105"/>
        <v>0</v>
      </c>
      <c r="O528" s="312"/>
      <c r="P528" s="312"/>
      <c r="Q528" s="312"/>
      <c r="R528" s="136"/>
      <c r="T528" s="167" t="s">
        <v>5</v>
      </c>
      <c r="U528" s="45" t="s">
        <v>43</v>
      </c>
      <c r="V528" s="37"/>
      <c r="W528" s="168">
        <f t="shared" si="106"/>
        <v>0</v>
      </c>
      <c r="X528" s="168">
        <v>0</v>
      </c>
      <c r="Y528" s="168">
        <f t="shared" si="107"/>
        <v>0</v>
      </c>
      <c r="Z528" s="168">
        <v>0</v>
      </c>
      <c r="AA528" s="169">
        <f t="shared" si="108"/>
        <v>0</v>
      </c>
      <c r="AR528" s="20" t="s">
        <v>320</v>
      </c>
      <c r="AT528" s="20" t="s">
        <v>415</v>
      </c>
      <c r="AU528" s="20" t="s">
        <v>149</v>
      </c>
      <c r="AY528" s="20" t="s">
        <v>170</v>
      </c>
      <c r="BE528" s="107">
        <f t="shared" si="109"/>
        <v>0</v>
      </c>
      <c r="BF528" s="107">
        <f t="shared" si="110"/>
        <v>0</v>
      </c>
      <c r="BG528" s="107">
        <f t="shared" si="111"/>
        <v>0</v>
      </c>
      <c r="BH528" s="107">
        <f t="shared" si="112"/>
        <v>0</v>
      </c>
      <c r="BI528" s="107">
        <f t="shared" si="113"/>
        <v>0</v>
      </c>
      <c r="BJ528" s="20" t="s">
        <v>149</v>
      </c>
      <c r="BK528" s="170">
        <f t="shared" si="114"/>
        <v>0</v>
      </c>
      <c r="BL528" s="20" t="s">
        <v>243</v>
      </c>
      <c r="BM528" s="20" t="s">
        <v>1285</v>
      </c>
    </row>
    <row r="529" spans="2:65" s="1" customFormat="1" ht="31.5" customHeight="1">
      <c r="B529" s="133"/>
      <c r="C529" s="195" t="s">
        <v>1286</v>
      </c>
      <c r="D529" s="195" t="s">
        <v>415</v>
      </c>
      <c r="E529" s="196" t="s">
        <v>1287</v>
      </c>
      <c r="F529" s="267" t="s">
        <v>1288</v>
      </c>
      <c r="G529" s="267"/>
      <c r="H529" s="267"/>
      <c r="I529" s="267"/>
      <c r="J529" s="197" t="s">
        <v>267</v>
      </c>
      <c r="K529" s="198">
        <v>1</v>
      </c>
      <c r="L529" s="325">
        <v>0</v>
      </c>
      <c r="M529" s="325"/>
      <c r="N529" s="320">
        <f t="shared" si="105"/>
        <v>0</v>
      </c>
      <c r="O529" s="312"/>
      <c r="P529" s="312"/>
      <c r="Q529" s="312"/>
      <c r="R529" s="136"/>
      <c r="T529" s="167" t="s">
        <v>5</v>
      </c>
      <c r="U529" s="45" t="s">
        <v>43</v>
      </c>
      <c r="V529" s="37"/>
      <c r="W529" s="168">
        <f t="shared" si="106"/>
        <v>0</v>
      </c>
      <c r="X529" s="168">
        <v>0</v>
      </c>
      <c r="Y529" s="168">
        <f t="shared" si="107"/>
        <v>0</v>
      </c>
      <c r="Z529" s="168">
        <v>0</v>
      </c>
      <c r="AA529" s="169">
        <f t="shared" si="108"/>
        <v>0</v>
      </c>
      <c r="AR529" s="20" t="s">
        <v>320</v>
      </c>
      <c r="AT529" s="20" t="s">
        <v>415</v>
      </c>
      <c r="AU529" s="20" t="s">
        <v>149</v>
      </c>
      <c r="AY529" s="20" t="s">
        <v>170</v>
      </c>
      <c r="BE529" s="107">
        <f t="shared" si="109"/>
        <v>0</v>
      </c>
      <c r="BF529" s="107">
        <f t="shared" si="110"/>
        <v>0</v>
      </c>
      <c r="BG529" s="107">
        <f t="shared" si="111"/>
        <v>0</v>
      </c>
      <c r="BH529" s="107">
        <f t="shared" si="112"/>
        <v>0</v>
      </c>
      <c r="BI529" s="107">
        <f t="shared" si="113"/>
        <v>0</v>
      </c>
      <c r="BJ529" s="20" t="s">
        <v>149</v>
      </c>
      <c r="BK529" s="170">
        <f t="shared" si="114"/>
        <v>0</v>
      </c>
      <c r="BL529" s="20" t="s">
        <v>243</v>
      </c>
      <c r="BM529" s="20" t="s">
        <v>1289</v>
      </c>
    </row>
    <row r="530" spans="2:65" s="1" customFormat="1" ht="31.5" customHeight="1">
      <c r="B530" s="133"/>
      <c r="C530" s="195" t="s">
        <v>1290</v>
      </c>
      <c r="D530" s="195" t="s">
        <v>415</v>
      </c>
      <c r="E530" s="196" t="s">
        <v>1291</v>
      </c>
      <c r="F530" s="267" t="s">
        <v>1292</v>
      </c>
      <c r="G530" s="267"/>
      <c r="H530" s="267"/>
      <c r="I530" s="267"/>
      <c r="J530" s="197" t="s">
        <v>267</v>
      </c>
      <c r="K530" s="198">
        <v>2</v>
      </c>
      <c r="L530" s="325">
        <v>0</v>
      </c>
      <c r="M530" s="325"/>
      <c r="N530" s="320">
        <f t="shared" si="105"/>
        <v>0</v>
      </c>
      <c r="O530" s="312"/>
      <c r="P530" s="312"/>
      <c r="Q530" s="312"/>
      <c r="R530" s="136"/>
      <c r="T530" s="167" t="s">
        <v>5</v>
      </c>
      <c r="U530" s="45" t="s">
        <v>43</v>
      </c>
      <c r="V530" s="37"/>
      <c r="W530" s="168">
        <f t="shared" si="106"/>
        <v>0</v>
      </c>
      <c r="X530" s="168">
        <v>0</v>
      </c>
      <c r="Y530" s="168">
        <f t="shared" si="107"/>
        <v>0</v>
      </c>
      <c r="Z530" s="168">
        <v>0</v>
      </c>
      <c r="AA530" s="169">
        <f t="shared" si="108"/>
        <v>0</v>
      </c>
      <c r="AR530" s="20" t="s">
        <v>320</v>
      </c>
      <c r="AT530" s="20" t="s">
        <v>415</v>
      </c>
      <c r="AU530" s="20" t="s">
        <v>149</v>
      </c>
      <c r="AY530" s="20" t="s">
        <v>170</v>
      </c>
      <c r="BE530" s="107">
        <f t="shared" si="109"/>
        <v>0</v>
      </c>
      <c r="BF530" s="107">
        <f t="shared" si="110"/>
        <v>0</v>
      </c>
      <c r="BG530" s="107">
        <f t="shared" si="111"/>
        <v>0</v>
      </c>
      <c r="BH530" s="107">
        <f t="shared" si="112"/>
        <v>0</v>
      </c>
      <c r="BI530" s="107">
        <f t="shared" si="113"/>
        <v>0</v>
      </c>
      <c r="BJ530" s="20" t="s">
        <v>149</v>
      </c>
      <c r="BK530" s="170">
        <f t="shared" si="114"/>
        <v>0</v>
      </c>
      <c r="BL530" s="20" t="s">
        <v>243</v>
      </c>
      <c r="BM530" s="20" t="s">
        <v>1293</v>
      </c>
    </row>
    <row r="531" spans="2:65" s="1" customFormat="1" ht="31.5" customHeight="1">
      <c r="B531" s="133"/>
      <c r="C531" s="195" t="s">
        <v>1294</v>
      </c>
      <c r="D531" s="195" t="s">
        <v>415</v>
      </c>
      <c r="E531" s="196" t="s">
        <v>1295</v>
      </c>
      <c r="F531" s="267" t="s">
        <v>1296</v>
      </c>
      <c r="G531" s="267"/>
      <c r="H531" s="267"/>
      <c r="I531" s="267"/>
      <c r="J531" s="197" t="s">
        <v>267</v>
      </c>
      <c r="K531" s="198">
        <v>1</v>
      </c>
      <c r="L531" s="325">
        <v>0</v>
      </c>
      <c r="M531" s="325"/>
      <c r="N531" s="320">
        <f t="shared" si="105"/>
        <v>0</v>
      </c>
      <c r="O531" s="312"/>
      <c r="P531" s="312"/>
      <c r="Q531" s="312"/>
      <c r="R531" s="136"/>
      <c r="T531" s="167" t="s">
        <v>5</v>
      </c>
      <c r="U531" s="45" t="s">
        <v>43</v>
      </c>
      <c r="V531" s="37"/>
      <c r="W531" s="168">
        <f t="shared" si="106"/>
        <v>0</v>
      </c>
      <c r="X531" s="168">
        <v>0</v>
      </c>
      <c r="Y531" s="168">
        <f t="shared" si="107"/>
        <v>0</v>
      </c>
      <c r="Z531" s="168">
        <v>0</v>
      </c>
      <c r="AA531" s="169">
        <f t="shared" si="108"/>
        <v>0</v>
      </c>
      <c r="AR531" s="20" t="s">
        <v>320</v>
      </c>
      <c r="AT531" s="20" t="s">
        <v>415</v>
      </c>
      <c r="AU531" s="20" t="s">
        <v>149</v>
      </c>
      <c r="AY531" s="20" t="s">
        <v>170</v>
      </c>
      <c r="BE531" s="107">
        <f t="shared" si="109"/>
        <v>0</v>
      </c>
      <c r="BF531" s="107">
        <f t="shared" si="110"/>
        <v>0</v>
      </c>
      <c r="BG531" s="107">
        <f t="shared" si="111"/>
        <v>0</v>
      </c>
      <c r="BH531" s="107">
        <f t="shared" si="112"/>
        <v>0</v>
      </c>
      <c r="BI531" s="107">
        <f t="shared" si="113"/>
        <v>0</v>
      </c>
      <c r="BJ531" s="20" t="s">
        <v>149</v>
      </c>
      <c r="BK531" s="170">
        <f t="shared" si="114"/>
        <v>0</v>
      </c>
      <c r="BL531" s="20" t="s">
        <v>243</v>
      </c>
      <c r="BM531" s="20" t="s">
        <v>1297</v>
      </c>
    </row>
    <row r="532" spans="2:65" s="1" customFormat="1" ht="44.25" customHeight="1">
      <c r="B532" s="133"/>
      <c r="C532" s="195" t="s">
        <v>1298</v>
      </c>
      <c r="D532" s="195" t="s">
        <v>415</v>
      </c>
      <c r="E532" s="196" t="s">
        <v>1299</v>
      </c>
      <c r="F532" s="267" t="s">
        <v>1300</v>
      </c>
      <c r="G532" s="267"/>
      <c r="H532" s="267"/>
      <c r="I532" s="267"/>
      <c r="J532" s="197" t="s">
        <v>267</v>
      </c>
      <c r="K532" s="198">
        <v>1</v>
      </c>
      <c r="L532" s="325">
        <v>0</v>
      </c>
      <c r="M532" s="325"/>
      <c r="N532" s="320">
        <f t="shared" si="105"/>
        <v>0</v>
      </c>
      <c r="O532" s="312"/>
      <c r="P532" s="312"/>
      <c r="Q532" s="312"/>
      <c r="R532" s="136"/>
      <c r="T532" s="167" t="s">
        <v>5</v>
      </c>
      <c r="U532" s="45" t="s">
        <v>43</v>
      </c>
      <c r="V532" s="37"/>
      <c r="W532" s="168">
        <f t="shared" si="106"/>
        <v>0</v>
      </c>
      <c r="X532" s="168">
        <v>0</v>
      </c>
      <c r="Y532" s="168">
        <f t="shared" si="107"/>
        <v>0</v>
      </c>
      <c r="Z532" s="168">
        <v>0</v>
      </c>
      <c r="AA532" s="169">
        <f t="shared" si="108"/>
        <v>0</v>
      </c>
      <c r="AR532" s="20" t="s">
        <v>320</v>
      </c>
      <c r="AT532" s="20" t="s">
        <v>415</v>
      </c>
      <c r="AU532" s="20" t="s">
        <v>149</v>
      </c>
      <c r="AY532" s="20" t="s">
        <v>170</v>
      </c>
      <c r="BE532" s="107">
        <f t="shared" si="109"/>
        <v>0</v>
      </c>
      <c r="BF532" s="107">
        <f t="shared" si="110"/>
        <v>0</v>
      </c>
      <c r="BG532" s="107">
        <f t="shared" si="111"/>
        <v>0</v>
      </c>
      <c r="BH532" s="107">
        <f t="shared" si="112"/>
        <v>0</v>
      </c>
      <c r="BI532" s="107">
        <f t="shared" si="113"/>
        <v>0</v>
      </c>
      <c r="BJ532" s="20" t="s">
        <v>149</v>
      </c>
      <c r="BK532" s="170">
        <f t="shared" si="114"/>
        <v>0</v>
      </c>
      <c r="BL532" s="20" t="s">
        <v>243</v>
      </c>
      <c r="BM532" s="20" t="s">
        <v>1301</v>
      </c>
    </row>
    <row r="533" spans="2:65" s="1" customFormat="1" ht="31.5" customHeight="1">
      <c r="B533" s="133"/>
      <c r="C533" s="195" t="s">
        <v>1302</v>
      </c>
      <c r="D533" s="195" t="s">
        <v>415</v>
      </c>
      <c r="E533" s="196" t="s">
        <v>1303</v>
      </c>
      <c r="F533" s="267" t="s">
        <v>1304</v>
      </c>
      <c r="G533" s="267"/>
      <c r="H533" s="267"/>
      <c r="I533" s="267"/>
      <c r="J533" s="197" t="s">
        <v>267</v>
      </c>
      <c r="K533" s="198">
        <v>1</v>
      </c>
      <c r="L533" s="325">
        <v>0</v>
      </c>
      <c r="M533" s="325"/>
      <c r="N533" s="320">
        <f t="shared" si="105"/>
        <v>0</v>
      </c>
      <c r="O533" s="312"/>
      <c r="P533" s="312"/>
      <c r="Q533" s="312"/>
      <c r="R533" s="136"/>
      <c r="T533" s="167" t="s">
        <v>5</v>
      </c>
      <c r="U533" s="45" t="s">
        <v>43</v>
      </c>
      <c r="V533" s="37"/>
      <c r="W533" s="168">
        <f t="shared" si="106"/>
        <v>0</v>
      </c>
      <c r="X533" s="168">
        <v>0</v>
      </c>
      <c r="Y533" s="168">
        <f t="shared" si="107"/>
        <v>0</v>
      </c>
      <c r="Z533" s="168">
        <v>0</v>
      </c>
      <c r="AA533" s="169">
        <f t="shared" si="108"/>
        <v>0</v>
      </c>
      <c r="AR533" s="20" t="s">
        <v>320</v>
      </c>
      <c r="AT533" s="20" t="s">
        <v>415</v>
      </c>
      <c r="AU533" s="20" t="s">
        <v>149</v>
      </c>
      <c r="AY533" s="20" t="s">
        <v>170</v>
      </c>
      <c r="BE533" s="107">
        <f t="shared" si="109"/>
        <v>0</v>
      </c>
      <c r="BF533" s="107">
        <f t="shared" si="110"/>
        <v>0</v>
      </c>
      <c r="BG533" s="107">
        <f t="shared" si="111"/>
        <v>0</v>
      </c>
      <c r="BH533" s="107">
        <f t="shared" si="112"/>
        <v>0</v>
      </c>
      <c r="BI533" s="107">
        <f t="shared" si="113"/>
        <v>0</v>
      </c>
      <c r="BJ533" s="20" t="s">
        <v>149</v>
      </c>
      <c r="BK533" s="170">
        <f t="shared" si="114"/>
        <v>0</v>
      </c>
      <c r="BL533" s="20" t="s">
        <v>243</v>
      </c>
      <c r="BM533" s="20" t="s">
        <v>1305</v>
      </c>
    </row>
    <row r="534" spans="2:65" s="1" customFormat="1" ht="31.5" customHeight="1">
      <c r="B534" s="133"/>
      <c r="C534" s="195" t="s">
        <v>1306</v>
      </c>
      <c r="D534" s="195" t="s">
        <v>415</v>
      </c>
      <c r="E534" s="196" t="s">
        <v>1307</v>
      </c>
      <c r="F534" s="267" t="s">
        <v>1308</v>
      </c>
      <c r="G534" s="267"/>
      <c r="H534" s="267"/>
      <c r="I534" s="267"/>
      <c r="J534" s="197" t="s">
        <v>267</v>
      </c>
      <c r="K534" s="198">
        <v>1</v>
      </c>
      <c r="L534" s="325">
        <v>0</v>
      </c>
      <c r="M534" s="325"/>
      <c r="N534" s="320">
        <f t="shared" si="105"/>
        <v>0</v>
      </c>
      <c r="O534" s="312"/>
      <c r="P534" s="312"/>
      <c r="Q534" s="312"/>
      <c r="R534" s="136"/>
      <c r="T534" s="167" t="s">
        <v>5</v>
      </c>
      <c r="U534" s="45" t="s">
        <v>43</v>
      </c>
      <c r="V534" s="37"/>
      <c r="W534" s="168">
        <f t="shared" si="106"/>
        <v>0</v>
      </c>
      <c r="X534" s="168">
        <v>0</v>
      </c>
      <c r="Y534" s="168">
        <f t="shared" si="107"/>
        <v>0</v>
      </c>
      <c r="Z534" s="168">
        <v>0</v>
      </c>
      <c r="AA534" s="169">
        <f t="shared" si="108"/>
        <v>0</v>
      </c>
      <c r="AR534" s="20" t="s">
        <v>320</v>
      </c>
      <c r="AT534" s="20" t="s">
        <v>415</v>
      </c>
      <c r="AU534" s="20" t="s">
        <v>149</v>
      </c>
      <c r="AY534" s="20" t="s">
        <v>170</v>
      </c>
      <c r="BE534" s="107">
        <f t="shared" si="109"/>
        <v>0</v>
      </c>
      <c r="BF534" s="107">
        <f t="shared" si="110"/>
        <v>0</v>
      </c>
      <c r="BG534" s="107">
        <f t="shared" si="111"/>
        <v>0</v>
      </c>
      <c r="BH534" s="107">
        <f t="shared" si="112"/>
        <v>0</v>
      </c>
      <c r="BI534" s="107">
        <f t="shared" si="113"/>
        <v>0</v>
      </c>
      <c r="BJ534" s="20" t="s">
        <v>149</v>
      </c>
      <c r="BK534" s="170">
        <f t="shared" si="114"/>
        <v>0</v>
      </c>
      <c r="BL534" s="20" t="s">
        <v>243</v>
      </c>
      <c r="BM534" s="20" t="s">
        <v>1309</v>
      </c>
    </row>
    <row r="535" spans="2:65" s="1" customFormat="1" ht="31.5" customHeight="1">
      <c r="B535" s="133"/>
      <c r="C535" s="195" t="s">
        <v>1310</v>
      </c>
      <c r="D535" s="195" t="s">
        <v>415</v>
      </c>
      <c r="E535" s="196" t="s">
        <v>1311</v>
      </c>
      <c r="F535" s="267" t="s">
        <v>1312</v>
      </c>
      <c r="G535" s="267"/>
      <c r="H535" s="267"/>
      <c r="I535" s="267"/>
      <c r="J535" s="197" t="s">
        <v>267</v>
      </c>
      <c r="K535" s="198">
        <v>1</v>
      </c>
      <c r="L535" s="325">
        <v>0</v>
      </c>
      <c r="M535" s="325"/>
      <c r="N535" s="320">
        <f t="shared" si="105"/>
        <v>0</v>
      </c>
      <c r="O535" s="312"/>
      <c r="P535" s="312"/>
      <c r="Q535" s="312"/>
      <c r="R535" s="136"/>
      <c r="T535" s="167" t="s">
        <v>5</v>
      </c>
      <c r="U535" s="45" t="s">
        <v>43</v>
      </c>
      <c r="V535" s="37"/>
      <c r="W535" s="168">
        <f t="shared" si="106"/>
        <v>0</v>
      </c>
      <c r="X535" s="168">
        <v>0</v>
      </c>
      <c r="Y535" s="168">
        <f t="shared" si="107"/>
        <v>0</v>
      </c>
      <c r="Z535" s="168">
        <v>0</v>
      </c>
      <c r="AA535" s="169">
        <f t="shared" si="108"/>
        <v>0</v>
      </c>
      <c r="AR535" s="20" t="s">
        <v>320</v>
      </c>
      <c r="AT535" s="20" t="s">
        <v>415</v>
      </c>
      <c r="AU535" s="20" t="s">
        <v>149</v>
      </c>
      <c r="AY535" s="20" t="s">
        <v>170</v>
      </c>
      <c r="BE535" s="107">
        <f t="shared" si="109"/>
        <v>0</v>
      </c>
      <c r="BF535" s="107">
        <f t="shared" si="110"/>
        <v>0</v>
      </c>
      <c r="BG535" s="107">
        <f t="shared" si="111"/>
        <v>0</v>
      </c>
      <c r="BH535" s="107">
        <f t="shared" si="112"/>
        <v>0</v>
      </c>
      <c r="BI535" s="107">
        <f t="shared" si="113"/>
        <v>0</v>
      </c>
      <c r="BJ535" s="20" t="s">
        <v>149</v>
      </c>
      <c r="BK535" s="170">
        <f t="shared" si="114"/>
        <v>0</v>
      </c>
      <c r="BL535" s="20" t="s">
        <v>243</v>
      </c>
      <c r="BM535" s="20" t="s">
        <v>1313</v>
      </c>
    </row>
    <row r="536" spans="2:65" s="1" customFormat="1" ht="44.25" customHeight="1">
      <c r="B536" s="133"/>
      <c r="C536" s="162" t="s">
        <v>1314</v>
      </c>
      <c r="D536" s="162" t="s">
        <v>171</v>
      </c>
      <c r="E536" s="163" t="s">
        <v>1315</v>
      </c>
      <c r="F536" s="268" t="s">
        <v>1316</v>
      </c>
      <c r="G536" s="268"/>
      <c r="H536" s="268"/>
      <c r="I536" s="268"/>
      <c r="J536" s="164" t="s">
        <v>267</v>
      </c>
      <c r="K536" s="165">
        <v>14</v>
      </c>
      <c r="L536" s="324">
        <v>0</v>
      </c>
      <c r="M536" s="324"/>
      <c r="N536" s="312">
        <f t="shared" si="105"/>
        <v>0</v>
      </c>
      <c r="O536" s="312"/>
      <c r="P536" s="312"/>
      <c r="Q536" s="312"/>
      <c r="R536" s="136"/>
      <c r="T536" s="167" t="s">
        <v>5</v>
      </c>
      <c r="U536" s="45" t="s">
        <v>43</v>
      </c>
      <c r="V536" s="37"/>
      <c r="W536" s="168">
        <f t="shared" si="106"/>
        <v>0</v>
      </c>
      <c r="X536" s="168">
        <v>0</v>
      </c>
      <c r="Y536" s="168">
        <f t="shared" si="107"/>
        <v>0</v>
      </c>
      <c r="Z536" s="168">
        <v>0</v>
      </c>
      <c r="AA536" s="169">
        <f t="shared" si="108"/>
        <v>0</v>
      </c>
      <c r="AR536" s="20" t="s">
        <v>243</v>
      </c>
      <c r="AT536" s="20" t="s">
        <v>171</v>
      </c>
      <c r="AU536" s="20" t="s">
        <v>149</v>
      </c>
      <c r="AY536" s="20" t="s">
        <v>170</v>
      </c>
      <c r="BE536" s="107">
        <f t="shared" si="109"/>
        <v>0</v>
      </c>
      <c r="BF536" s="107">
        <f t="shared" si="110"/>
        <v>0</v>
      </c>
      <c r="BG536" s="107">
        <f t="shared" si="111"/>
        <v>0</v>
      </c>
      <c r="BH536" s="107">
        <f t="shared" si="112"/>
        <v>0</v>
      </c>
      <c r="BI536" s="107">
        <f t="shared" si="113"/>
        <v>0</v>
      </c>
      <c r="BJ536" s="20" t="s">
        <v>149</v>
      </c>
      <c r="BK536" s="170">
        <f t="shared" si="114"/>
        <v>0</v>
      </c>
      <c r="BL536" s="20" t="s">
        <v>243</v>
      </c>
      <c r="BM536" s="20" t="s">
        <v>1317</v>
      </c>
    </row>
    <row r="537" spans="2:65" s="1" customFormat="1" ht="31.5" customHeight="1">
      <c r="B537" s="133"/>
      <c r="C537" s="195" t="s">
        <v>1318</v>
      </c>
      <c r="D537" s="195" t="s">
        <v>415</v>
      </c>
      <c r="E537" s="196" t="s">
        <v>1319</v>
      </c>
      <c r="F537" s="267" t="s">
        <v>1320</v>
      </c>
      <c r="G537" s="267"/>
      <c r="H537" s="267"/>
      <c r="I537" s="267"/>
      <c r="J537" s="197" t="s">
        <v>267</v>
      </c>
      <c r="K537" s="198">
        <v>14</v>
      </c>
      <c r="L537" s="325">
        <v>0</v>
      </c>
      <c r="M537" s="325"/>
      <c r="N537" s="320">
        <f t="shared" si="105"/>
        <v>0</v>
      </c>
      <c r="O537" s="312"/>
      <c r="P537" s="312"/>
      <c r="Q537" s="312"/>
      <c r="R537" s="136"/>
      <c r="T537" s="167" t="s">
        <v>5</v>
      </c>
      <c r="U537" s="45" t="s">
        <v>43</v>
      </c>
      <c r="V537" s="37"/>
      <c r="W537" s="168">
        <f t="shared" si="106"/>
        <v>0</v>
      </c>
      <c r="X537" s="168">
        <v>1E-3</v>
      </c>
      <c r="Y537" s="168">
        <f t="shared" si="107"/>
        <v>1.4E-2</v>
      </c>
      <c r="Z537" s="168">
        <v>0</v>
      </c>
      <c r="AA537" s="169">
        <f t="shared" si="108"/>
        <v>0</v>
      </c>
      <c r="AR537" s="20" t="s">
        <v>320</v>
      </c>
      <c r="AT537" s="20" t="s">
        <v>415</v>
      </c>
      <c r="AU537" s="20" t="s">
        <v>149</v>
      </c>
      <c r="AY537" s="20" t="s">
        <v>170</v>
      </c>
      <c r="BE537" s="107">
        <f t="shared" si="109"/>
        <v>0</v>
      </c>
      <c r="BF537" s="107">
        <f t="shared" si="110"/>
        <v>0</v>
      </c>
      <c r="BG537" s="107">
        <f t="shared" si="111"/>
        <v>0</v>
      </c>
      <c r="BH537" s="107">
        <f t="shared" si="112"/>
        <v>0</v>
      </c>
      <c r="BI537" s="107">
        <f t="shared" si="113"/>
        <v>0</v>
      </c>
      <c r="BJ537" s="20" t="s">
        <v>149</v>
      </c>
      <c r="BK537" s="170">
        <f t="shared" si="114"/>
        <v>0</v>
      </c>
      <c r="BL537" s="20" t="s">
        <v>243</v>
      </c>
      <c r="BM537" s="20" t="s">
        <v>1321</v>
      </c>
    </row>
    <row r="538" spans="2:65" s="1" customFormat="1" ht="44.25" customHeight="1">
      <c r="B538" s="133"/>
      <c r="C538" s="195" t="s">
        <v>1322</v>
      </c>
      <c r="D538" s="195" t="s">
        <v>415</v>
      </c>
      <c r="E538" s="196" t="s">
        <v>1323</v>
      </c>
      <c r="F538" s="267" t="s">
        <v>1324</v>
      </c>
      <c r="G538" s="267"/>
      <c r="H538" s="267"/>
      <c r="I538" s="267"/>
      <c r="J538" s="197" t="s">
        <v>267</v>
      </c>
      <c r="K538" s="198">
        <v>1</v>
      </c>
      <c r="L538" s="325">
        <v>0</v>
      </c>
      <c r="M538" s="325"/>
      <c r="N538" s="320">
        <f t="shared" si="105"/>
        <v>0</v>
      </c>
      <c r="O538" s="312"/>
      <c r="P538" s="312"/>
      <c r="Q538" s="312"/>
      <c r="R538" s="136"/>
      <c r="T538" s="167" t="s">
        <v>5</v>
      </c>
      <c r="U538" s="45" t="s">
        <v>43</v>
      </c>
      <c r="V538" s="37"/>
      <c r="W538" s="168">
        <f t="shared" si="106"/>
        <v>0</v>
      </c>
      <c r="X538" s="168">
        <v>2.5000000000000001E-2</v>
      </c>
      <c r="Y538" s="168">
        <f t="shared" si="107"/>
        <v>2.5000000000000001E-2</v>
      </c>
      <c r="Z538" s="168">
        <v>0</v>
      </c>
      <c r="AA538" s="169">
        <f t="shared" si="108"/>
        <v>0</v>
      </c>
      <c r="AR538" s="20" t="s">
        <v>320</v>
      </c>
      <c r="AT538" s="20" t="s">
        <v>415</v>
      </c>
      <c r="AU538" s="20" t="s">
        <v>149</v>
      </c>
      <c r="AY538" s="20" t="s">
        <v>170</v>
      </c>
      <c r="BE538" s="107">
        <f t="shared" si="109"/>
        <v>0</v>
      </c>
      <c r="BF538" s="107">
        <f t="shared" si="110"/>
        <v>0</v>
      </c>
      <c r="BG538" s="107">
        <f t="shared" si="111"/>
        <v>0</v>
      </c>
      <c r="BH538" s="107">
        <f t="shared" si="112"/>
        <v>0</v>
      </c>
      <c r="BI538" s="107">
        <f t="shared" si="113"/>
        <v>0</v>
      </c>
      <c r="BJ538" s="20" t="s">
        <v>149</v>
      </c>
      <c r="BK538" s="170">
        <f t="shared" si="114"/>
        <v>0</v>
      </c>
      <c r="BL538" s="20" t="s">
        <v>243</v>
      </c>
      <c r="BM538" s="20" t="s">
        <v>1325</v>
      </c>
    </row>
    <row r="539" spans="2:65" s="1" customFormat="1" ht="44.25" customHeight="1">
      <c r="B539" s="133"/>
      <c r="C539" s="195" t="s">
        <v>1326</v>
      </c>
      <c r="D539" s="195" t="s">
        <v>415</v>
      </c>
      <c r="E539" s="196" t="s">
        <v>1327</v>
      </c>
      <c r="F539" s="267" t="s">
        <v>1328</v>
      </c>
      <c r="G539" s="267"/>
      <c r="H539" s="267"/>
      <c r="I539" s="267"/>
      <c r="J539" s="197" t="s">
        <v>267</v>
      </c>
      <c r="K539" s="198">
        <v>9</v>
      </c>
      <c r="L539" s="325">
        <v>0</v>
      </c>
      <c r="M539" s="325"/>
      <c r="N539" s="320">
        <f t="shared" si="105"/>
        <v>0</v>
      </c>
      <c r="O539" s="312"/>
      <c r="P539" s="312"/>
      <c r="Q539" s="312"/>
      <c r="R539" s="136"/>
      <c r="T539" s="167" t="s">
        <v>5</v>
      </c>
      <c r="U539" s="45" t="s">
        <v>43</v>
      </c>
      <c r="V539" s="37"/>
      <c r="W539" s="168">
        <f t="shared" si="106"/>
        <v>0</v>
      </c>
      <c r="X539" s="168">
        <v>2.5000000000000001E-2</v>
      </c>
      <c r="Y539" s="168">
        <f t="shared" si="107"/>
        <v>0.22500000000000001</v>
      </c>
      <c r="Z539" s="168">
        <v>0</v>
      </c>
      <c r="AA539" s="169">
        <f t="shared" si="108"/>
        <v>0</v>
      </c>
      <c r="AR539" s="20" t="s">
        <v>320</v>
      </c>
      <c r="AT539" s="20" t="s">
        <v>415</v>
      </c>
      <c r="AU539" s="20" t="s">
        <v>149</v>
      </c>
      <c r="AY539" s="20" t="s">
        <v>170</v>
      </c>
      <c r="BE539" s="107">
        <f t="shared" si="109"/>
        <v>0</v>
      </c>
      <c r="BF539" s="107">
        <f t="shared" si="110"/>
        <v>0</v>
      </c>
      <c r="BG539" s="107">
        <f t="shared" si="111"/>
        <v>0</v>
      </c>
      <c r="BH539" s="107">
        <f t="shared" si="112"/>
        <v>0</v>
      </c>
      <c r="BI539" s="107">
        <f t="shared" si="113"/>
        <v>0</v>
      </c>
      <c r="BJ539" s="20" t="s">
        <v>149</v>
      </c>
      <c r="BK539" s="170">
        <f t="shared" si="114"/>
        <v>0</v>
      </c>
      <c r="BL539" s="20" t="s">
        <v>243</v>
      </c>
      <c r="BM539" s="20" t="s">
        <v>1329</v>
      </c>
    </row>
    <row r="540" spans="2:65" s="1" customFormat="1" ht="44.25" customHeight="1">
      <c r="B540" s="133"/>
      <c r="C540" s="195" t="s">
        <v>1330</v>
      </c>
      <c r="D540" s="195" t="s">
        <v>415</v>
      </c>
      <c r="E540" s="196" t="s">
        <v>1331</v>
      </c>
      <c r="F540" s="267" t="s">
        <v>1332</v>
      </c>
      <c r="G540" s="267"/>
      <c r="H540" s="267"/>
      <c r="I540" s="267"/>
      <c r="J540" s="197" t="s">
        <v>267</v>
      </c>
      <c r="K540" s="198">
        <v>1</v>
      </c>
      <c r="L540" s="325">
        <v>0</v>
      </c>
      <c r="M540" s="325"/>
      <c r="N540" s="320">
        <f t="shared" si="105"/>
        <v>0</v>
      </c>
      <c r="O540" s="312"/>
      <c r="P540" s="312"/>
      <c r="Q540" s="312"/>
      <c r="R540" s="136"/>
      <c r="T540" s="167" t="s">
        <v>5</v>
      </c>
      <c r="U540" s="45" t="s">
        <v>43</v>
      </c>
      <c r="V540" s="37"/>
      <c r="W540" s="168">
        <f t="shared" si="106"/>
        <v>0</v>
      </c>
      <c r="X540" s="168">
        <v>2.5000000000000001E-2</v>
      </c>
      <c r="Y540" s="168">
        <f t="shared" si="107"/>
        <v>2.5000000000000001E-2</v>
      </c>
      <c r="Z540" s="168">
        <v>0</v>
      </c>
      <c r="AA540" s="169">
        <f t="shared" si="108"/>
        <v>0</v>
      </c>
      <c r="AR540" s="20" t="s">
        <v>320</v>
      </c>
      <c r="AT540" s="20" t="s">
        <v>415</v>
      </c>
      <c r="AU540" s="20" t="s">
        <v>149</v>
      </c>
      <c r="AY540" s="20" t="s">
        <v>170</v>
      </c>
      <c r="BE540" s="107">
        <f t="shared" si="109"/>
        <v>0</v>
      </c>
      <c r="BF540" s="107">
        <f t="shared" si="110"/>
        <v>0</v>
      </c>
      <c r="BG540" s="107">
        <f t="shared" si="111"/>
        <v>0</v>
      </c>
      <c r="BH540" s="107">
        <f t="shared" si="112"/>
        <v>0</v>
      </c>
      <c r="BI540" s="107">
        <f t="shared" si="113"/>
        <v>0</v>
      </c>
      <c r="BJ540" s="20" t="s">
        <v>149</v>
      </c>
      <c r="BK540" s="170">
        <f t="shared" si="114"/>
        <v>0</v>
      </c>
      <c r="BL540" s="20" t="s">
        <v>243</v>
      </c>
      <c r="BM540" s="20" t="s">
        <v>1333</v>
      </c>
    </row>
    <row r="541" spans="2:65" s="1" customFormat="1" ht="31.5" customHeight="1">
      <c r="B541" s="133"/>
      <c r="C541" s="195" t="s">
        <v>1334</v>
      </c>
      <c r="D541" s="195" t="s">
        <v>415</v>
      </c>
      <c r="E541" s="196" t="s">
        <v>1335</v>
      </c>
      <c r="F541" s="267" t="s">
        <v>1336</v>
      </c>
      <c r="G541" s="267"/>
      <c r="H541" s="267"/>
      <c r="I541" s="267"/>
      <c r="J541" s="197" t="s">
        <v>267</v>
      </c>
      <c r="K541" s="198">
        <v>3</v>
      </c>
      <c r="L541" s="325">
        <v>0</v>
      </c>
      <c r="M541" s="325"/>
      <c r="N541" s="320">
        <f t="shared" si="105"/>
        <v>0</v>
      </c>
      <c r="O541" s="312"/>
      <c r="P541" s="312"/>
      <c r="Q541" s="312"/>
      <c r="R541" s="136"/>
      <c r="T541" s="167" t="s">
        <v>5</v>
      </c>
      <c r="U541" s="45" t="s">
        <v>43</v>
      </c>
      <c r="V541" s="37"/>
      <c r="W541" s="168">
        <f t="shared" si="106"/>
        <v>0</v>
      </c>
      <c r="X541" s="168">
        <v>0.03</v>
      </c>
      <c r="Y541" s="168">
        <f t="shared" si="107"/>
        <v>0.09</v>
      </c>
      <c r="Z541" s="168">
        <v>0</v>
      </c>
      <c r="AA541" s="169">
        <f t="shared" si="108"/>
        <v>0</v>
      </c>
      <c r="AR541" s="20" t="s">
        <v>320</v>
      </c>
      <c r="AT541" s="20" t="s">
        <v>415</v>
      </c>
      <c r="AU541" s="20" t="s">
        <v>149</v>
      </c>
      <c r="AY541" s="20" t="s">
        <v>170</v>
      </c>
      <c r="BE541" s="107">
        <f t="shared" si="109"/>
        <v>0</v>
      </c>
      <c r="BF541" s="107">
        <f t="shared" si="110"/>
        <v>0</v>
      </c>
      <c r="BG541" s="107">
        <f t="shared" si="111"/>
        <v>0</v>
      </c>
      <c r="BH541" s="107">
        <f t="shared" si="112"/>
        <v>0</v>
      </c>
      <c r="BI541" s="107">
        <f t="shared" si="113"/>
        <v>0</v>
      </c>
      <c r="BJ541" s="20" t="s">
        <v>149</v>
      </c>
      <c r="BK541" s="170">
        <f t="shared" si="114"/>
        <v>0</v>
      </c>
      <c r="BL541" s="20" t="s">
        <v>243</v>
      </c>
      <c r="BM541" s="20" t="s">
        <v>1337</v>
      </c>
    </row>
    <row r="542" spans="2:65" s="1" customFormat="1" ht="31.5" customHeight="1">
      <c r="B542" s="133"/>
      <c r="C542" s="162" t="s">
        <v>1338</v>
      </c>
      <c r="D542" s="162" t="s">
        <v>171</v>
      </c>
      <c r="E542" s="163" t="s">
        <v>1339</v>
      </c>
      <c r="F542" s="268" t="s">
        <v>1340</v>
      </c>
      <c r="G542" s="268"/>
      <c r="H542" s="268"/>
      <c r="I542" s="268"/>
      <c r="J542" s="164" t="s">
        <v>219</v>
      </c>
      <c r="K542" s="165">
        <v>0.40699999999999997</v>
      </c>
      <c r="L542" s="324">
        <v>0</v>
      </c>
      <c r="M542" s="324"/>
      <c r="N542" s="312">
        <f t="shared" si="105"/>
        <v>0</v>
      </c>
      <c r="O542" s="312"/>
      <c r="P542" s="312"/>
      <c r="Q542" s="312"/>
      <c r="R542" s="136"/>
      <c r="T542" s="167" t="s">
        <v>5</v>
      </c>
      <c r="U542" s="45" t="s">
        <v>43</v>
      </c>
      <c r="V542" s="37"/>
      <c r="W542" s="168">
        <f t="shared" si="106"/>
        <v>0</v>
      </c>
      <c r="X542" s="168">
        <v>0</v>
      </c>
      <c r="Y542" s="168">
        <f t="shared" si="107"/>
        <v>0</v>
      </c>
      <c r="Z542" s="168">
        <v>0</v>
      </c>
      <c r="AA542" s="169">
        <f t="shared" si="108"/>
        <v>0</v>
      </c>
      <c r="AR542" s="20" t="s">
        <v>243</v>
      </c>
      <c r="AT542" s="20" t="s">
        <v>171</v>
      </c>
      <c r="AU542" s="20" t="s">
        <v>149</v>
      </c>
      <c r="AY542" s="20" t="s">
        <v>170</v>
      </c>
      <c r="BE542" s="107">
        <f t="shared" si="109"/>
        <v>0</v>
      </c>
      <c r="BF542" s="107">
        <f t="shared" si="110"/>
        <v>0</v>
      </c>
      <c r="BG542" s="107">
        <f t="shared" si="111"/>
        <v>0</v>
      </c>
      <c r="BH542" s="107">
        <f t="shared" si="112"/>
        <v>0</v>
      </c>
      <c r="BI542" s="107">
        <f t="shared" si="113"/>
        <v>0</v>
      </c>
      <c r="BJ542" s="20" t="s">
        <v>149</v>
      </c>
      <c r="BK542" s="170">
        <f t="shared" si="114"/>
        <v>0</v>
      </c>
      <c r="BL542" s="20" t="s">
        <v>243</v>
      </c>
      <c r="BM542" s="20" t="s">
        <v>1341</v>
      </c>
    </row>
    <row r="543" spans="2:65" s="9" customFormat="1" ht="29.85" customHeight="1">
      <c r="B543" s="151"/>
      <c r="C543" s="152"/>
      <c r="D543" s="161" t="s">
        <v>136</v>
      </c>
      <c r="E543" s="161"/>
      <c r="F543" s="161"/>
      <c r="G543" s="161"/>
      <c r="H543" s="161"/>
      <c r="I543" s="161"/>
      <c r="J543" s="161"/>
      <c r="K543" s="161"/>
      <c r="L543" s="326"/>
      <c r="M543" s="326"/>
      <c r="N543" s="316">
        <f>BK543</f>
        <v>0</v>
      </c>
      <c r="O543" s="317"/>
      <c r="P543" s="317"/>
      <c r="Q543" s="317"/>
      <c r="R543" s="154"/>
      <c r="T543" s="155"/>
      <c r="U543" s="152"/>
      <c r="V543" s="152"/>
      <c r="W543" s="156">
        <f>SUM(W544:W554)</f>
        <v>0</v>
      </c>
      <c r="X543" s="152"/>
      <c r="Y543" s="156">
        <f>SUM(Y544:Y554)</f>
        <v>0.15081399999999998</v>
      </c>
      <c r="Z543" s="152"/>
      <c r="AA543" s="157">
        <f>SUM(AA544:AA554)</f>
        <v>0</v>
      </c>
      <c r="AR543" s="158" t="s">
        <v>149</v>
      </c>
      <c r="AT543" s="159" t="s">
        <v>75</v>
      </c>
      <c r="AU543" s="159" t="s">
        <v>84</v>
      </c>
      <c r="AY543" s="158" t="s">
        <v>170</v>
      </c>
      <c r="BK543" s="160">
        <f>SUM(BK544:BK554)</f>
        <v>0</v>
      </c>
    </row>
    <row r="544" spans="2:65" s="1" customFormat="1" ht="31.5" customHeight="1">
      <c r="B544" s="133"/>
      <c r="C544" s="162" t="s">
        <v>1342</v>
      </c>
      <c r="D544" s="162" t="s">
        <v>171</v>
      </c>
      <c r="E544" s="163" t="s">
        <v>1343</v>
      </c>
      <c r="F544" s="268" t="s">
        <v>1344</v>
      </c>
      <c r="G544" s="268"/>
      <c r="H544" s="268"/>
      <c r="I544" s="268"/>
      <c r="J544" s="164" t="s">
        <v>462</v>
      </c>
      <c r="K544" s="165">
        <v>6</v>
      </c>
      <c r="L544" s="324">
        <v>0</v>
      </c>
      <c r="M544" s="324"/>
      <c r="N544" s="312">
        <f t="shared" ref="N544:N554" si="115">ROUND(L544*K544,3)</f>
        <v>0</v>
      </c>
      <c r="O544" s="312"/>
      <c r="P544" s="312"/>
      <c r="Q544" s="312"/>
      <c r="R544" s="136"/>
      <c r="T544" s="167" t="s">
        <v>5</v>
      </c>
      <c r="U544" s="45" t="s">
        <v>43</v>
      </c>
      <c r="V544" s="37"/>
      <c r="W544" s="168">
        <f t="shared" ref="W544:W554" si="116">V544*K544</f>
        <v>0</v>
      </c>
      <c r="X544" s="168">
        <v>5.0000000000000002E-5</v>
      </c>
      <c r="Y544" s="168">
        <f t="shared" ref="Y544:Y554" si="117">X544*K544</f>
        <v>3.0000000000000003E-4</v>
      </c>
      <c r="Z544" s="168">
        <v>0</v>
      </c>
      <c r="AA544" s="169">
        <f t="shared" ref="AA544:AA554" si="118">Z544*K544</f>
        <v>0</v>
      </c>
      <c r="AR544" s="20" t="s">
        <v>243</v>
      </c>
      <c r="AT544" s="20" t="s">
        <v>171</v>
      </c>
      <c r="AU544" s="20" t="s">
        <v>149</v>
      </c>
      <c r="AY544" s="20" t="s">
        <v>170</v>
      </c>
      <c r="BE544" s="107">
        <f t="shared" ref="BE544:BE554" si="119">IF(U544="základná",N544,0)</f>
        <v>0</v>
      </c>
      <c r="BF544" s="107">
        <f t="shared" ref="BF544:BF554" si="120">IF(U544="znížená",N544,0)</f>
        <v>0</v>
      </c>
      <c r="BG544" s="107">
        <f t="shared" ref="BG544:BG554" si="121">IF(U544="zákl. prenesená",N544,0)</f>
        <v>0</v>
      </c>
      <c r="BH544" s="107">
        <f t="shared" ref="BH544:BH554" si="122">IF(U544="zníž. prenesená",N544,0)</f>
        <v>0</v>
      </c>
      <c r="BI544" s="107">
        <f t="shared" ref="BI544:BI554" si="123">IF(U544="nulová",N544,0)</f>
        <v>0</v>
      </c>
      <c r="BJ544" s="20" t="s">
        <v>149</v>
      </c>
      <c r="BK544" s="170">
        <f t="shared" ref="BK544:BK554" si="124">ROUND(L544*K544,3)</f>
        <v>0</v>
      </c>
      <c r="BL544" s="20" t="s">
        <v>243</v>
      </c>
      <c r="BM544" s="20" t="s">
        <v>1345</v>
      </c>
    </row>
    <row r="545" spans="2:65" s="1" customFormat="1" ht="44.25" customHeight="1">
      <c r="B545" s="133"/>
      <c r="C545" s="195" t="s">
        <v>1346</v>
      </c>
      <c r="D545" s="195" t="s">
        <v>415</v>
      </c>
      <c r="E545" s="196" t="s">
        <v>1347</v>
      </c>
      <c r="F545" s="267" t="s">
        <v>1348</v>
      </c>
      <c r="G545" s="267"/>
      <c r="H545" s="267"/>
      <c r="I545" s="267"/>
      <c r="J545" s="197" t="s">
        <v>462</v>
      </c>
      <c r="K545" s="198">
        <v>6</v>
      </c>
      <c r="L545" s="325">
        <v>0</v>
      </c>
      <c r="M545" s="325"/>
      <c r="N545" s="320">
        <f t="shared" si="115"/>
        <v>0</v>
      </c>
      <c r="O545" s="312"/>
      <c r="P545" s="312"/>
      <c r="Q545" s="312"/>
      <c r="R545" s="136"/>
      <c r="T545" s="167" t="s">
        <v>5</v>
      </c>
      <c r="U545" s="45" t="s">
        <v>43</v>
      </c>
      <c r="V545" s="37"/>
      <c r="W545" s="168">
        <f t="shared" si="116"/>
        <v>0</v>
      </c>
      <c r="X545" s="168">
        <v>5.0000000000000001E-3</v>
      </c>
      <c r="Y545" s="168">
        <f t="shared" si="117"/>
        <v>0.03</v>
      </c>
      <c r="Z545" s="168">
        <v>0</v>
      </c>
      <c r="AA545" s="169">
        <f t="shared" si="118"/>
        <v>0</v>
      </c>
      <c r="AR545" s="20" t="s">
        <v>320</v>
      </c>
      <c r="AT545" s="20" t="s">
        <v>415</v>
      </c>
      <c r="AU545" s="20" t="s">
        <v>149</v>
      </c>
      <c r="AY545" s="20" t="s">
        <v>170</v>
      </c>
      <c r="BE545" s="107">
        <f t="shared" si="119"/>
        <v>0</v>
      </c>
      <c r="BF545" s="107">
        <f t="shared" si="120"/>
        <v>0</v>
      </c>
      <c r="BG545" s="107">
        <f t="shared" si="121"/>
        <v>0</v>
      </c>
      <c r="BH545" s="107">
        <f t="shared" si="122"/>
        <v>0</v>
      </c>
      <c r="BI545" s="107">
        <f t="shared" si="123"/>
        <v>0</v>
      </c>
      <c r="BJ545" s="20" t="s">
        <v>149</v>
      </c>
      <c r="BK545" s="170">
        <f t="shared" si="124"/>
        <v>0</v>
      </c>
      <c r="BL545" s="20" t="s">
        <v>243</v>
      </c>
      <c r="BM545" s="20" t="s">
        <v>1349</v>
      </c>
    </row>
    <row r="546" spans="2:65" s="1" customFormat="1" ht="31.5" customHeight="1">
      <c r="B546" s="133"/>
      <c r="C546" s="162" t="s">
        <v>1350</v>
      </c>
      <c r="D546" s="162" t="s">
        <v>171</v>
      </c>
      <c r="E546" s="163" t="s">
        <v>1351</v>
      </c>
      <c r="F546" s="268" t="s">
        <v>1352</v>
      </c>
      <c r="G546" s="268"/>
      <c r="H546" s="268"/>
      <c r="I546" s="268"/>
      <c r="J546" s="164" t="s">
        <v>267</v>
      </c>
      <c r="K546" s="165">
        <v>2</v>
      </c>
      <c r="L546" s="324">
        <v>0</v>
      </c>
      <c r="M546" s="324"/>
      <c r="N546" s="312">
        <f t="shared" si="115"/>
        <v>0</v>
      </c>
      <c r="O546" s="312"/>
      <c r="P546" s="312"/>
      <c r="Q546" s="312"/>
      <c r="R546" s="136"/>
      <c r="T546" s="167" t="s">
        <v>5</v>
      </c>
      <c r="U546" s="45" t="s">
        <v>43</v>
      </c>
      <c r="V546" s="37"/>
      <c r="W546" s="168">
        <f t="shared" si="116"/>
        <v>0</v>
      </c>
      <c r="X546" s="168">
        <v>5.0000000000000002E-5</v>
      </c>
      <c r="Y546" s="168">
        <f t="shared" si="117"/>
        <v>1E-4</v>
      </c>
      <c r="Z546" s="168">
        <v>0</v>
      </c>
      <c r="AA546" s="169">
        <f t="shared" si="118"/>
        <v>0</v>
      </c>
      <c r="AR546" s="20" t="s">
        <v>243</v>
      </c>
      <c r="AT546" s="20" t="s">
        <v>171</v>
      </c>
      <c r="AU546" s="20" t="s">
        <v>149</v>
      </c>
      <c r="AY546" s="20" t="s">
        <v>170</v>
      </c>
      <c r="BE546" s="107">
        <f t="shared" si="119"/>
        <v>0</v>
      </c>
      <c r="BF546" s="107">
        <f t="shared" si="120"/>
        <v>0</v>
      </c>
      <c r="BG546" s="107">
        <f t="shared" si="121"/>
        <v>0</v>
      </c>
      <c r="BH546" s="107">
        <f t="shared" si="122"/>
        <v>0</v>
      </c>
      <c r="BI546" s="107">
        <f t="shared" si="123"/>
        <v>0</v>
      </c>
      <c r="BJ546" s="20" t="s">
        <v>149</v>
      </c>
      <c r="BK546" s="170">
        <f t="shared" si="124"/>
        <v>0</v>
      </c>
      <c r="BL546" s="20" t="s">
        <v>243</v>
      </c>
      <c r="BM546" s="20" t="s">
        <v>1353</v>
      </c>
    </row>
    <row r="547" spans="2:65" s="1" customFormat="1" ht="31.5" customHeight="1">
      <c r="B547" s="133"/>
      <c r="C547" s="195" t="s">
        <v>1354</v>
      </c>
      <c r="D547" s="195" t="s">
        <v>415</v>
      </c>
      <c r="E547" s="196" t="s">
        <v>1355</v>
      </c>
      <c r="F547" s="267" t="s">
        <v>1356</v>
      </c>
      <c r="G547" s="267"/>
      <c r="H547" s="267"/>
      <c r="I547" s="267"/>
      <c r="J547" s="197" t="s">
        <v>267</v>
      </c>
      <c r="K547" s="198">
        <v>2</v>
      </c>
      <c r="L547" s="325">
        <v>0</v>
      </c>
      <c r="M547" s="325"/>
      <c r="N547" s="320">
        <f t="shared" si="115"/>
        <v>0</v>
      </c>
      <c r="O547" s="312"/>
      <c r="P547" s="312"/>
      <c r="Q547" s="312"/>
      <c r="R547" s="136"/>
      <c r="T547" s="167" t="s">
        <v>5</v>
      </c>
      <c r="U547" s="45" t="s">
        <v>43</v>
      </c>
      <c r="V547" s="37"/>
      <c r="W547" s="168">
        <f t="shared" si="116"/>
        <v>0</v>
      </c>
      <c r="X547" s="168">
        <v>5.5E-2</v>
      </c>
      <c r="Y547" s="168">
        <f t="shared" si="117"/>
        <v>0.11</v>
      </c>
      <c r="Z547" s="168">
        <v>0</v>
      </c>
      <c r="AA547" s="169">
        <f t="shared" si="118"/>
        <v>0</v>
      </c>
      <c r="AR547" s="20" t="s">
        <v>320</v>
      </c>
      <c r="AT547" s="20" t="s">
        <v>415</v>
      </c>
      <c r="AU547" s="20" t="s">
        <v>149</v>
      </c>
      <c r="AY547" s="20" t="s">
        <v>170</v>
      </c>
      <c r="BE547" s="107">
        <f t="shared" si="119"/>
        <v>0</v>
      </c>
      <c r="BF547" s="107">
        <f t="shared" si="120"/>
        <v>0</v>
      </c>
      <c r="BG547" s="107">
        <f t="shared" si="121"/>
        <v>0</v>
      </c>
      <c r="BH547" s="107">
        <f t="shared" si="122"/>
        <v>0</v>
      </c>
      <c r="BI547" s="107">
        <f t="shared" si="123"/>
        <v>0</v>
      </c>
      <c r="BJ547" s="20" t="s">
        <v>149</v>
      </c>
      <c r="BK547" s="170">
        <f t="shared" si="124"/>
        <v>0</v>
      </c>
      <c r="BL547" s="20" t="s">
        <v>243</v>
      </c>
      <c r="BM547" s="20" t="s">
        <v>1357</v>
      </c>
    </row>
    <row r="548" spans="2:65" s="1" customFormat="1" ht="31.5" customHeight="1">
      <c r="B548" s="133"/>
      <c r="C548" s="162" t="s">
        <v>1358</v>
      </c>
      <c r="D548" s="162" t="s">
        <v>171</v>
      </c>
      <c r="E548" s="163" t="s">
        <v>1359</v>
      </c>
      <c r="F548" s="268" t="s">
        <v>1360</v>
      </c>
      <c r="G548" s="268"/>
      <c r="H548" s="268"/>
      <c r="I548" s="268"/>
      <c r="J548" s="164" t="s">
        <v>462</v>
      </c>
      <c r="K548" s="165">
        <v>25.4</v>
      </c>
      <c r="L548" s="324">
        <v>0</v>
      </c>
      <c r="M548" s="324"/>
      <c r="N548" s="312">
        <f t="shared" si="115"/>
        <v>0</v>
      </c>
      <c r="O548" s="312"/>
      <c r="P548" s="312"/>
      <c r="Q548" s="312"/>
      <c r="R548" s="136"/>
      <c r="T548" s="167" t="s">
        <v>5</v>
      </c>
      <c r="U548" s="45" t="s">
        <v>43</v>
      </c>
      <c r="V548" s="37"/>
      <c r="W548" s="168">
        <f t="shared" si="116"/>
        <v>0</v>
      </c>
      <c r="X548" s="168">
        <v>2.1000000000000001E-4</v>
      </c>
      <c r="Y548" s="168">
        <f t="shared" si="117"/>
        <v>5.3340000000000002E-3</v>
      </c>
      <c r="Z548" s="168">
        <v>0</v>
      </c>
      <c r="AA548" s="169">
        <f t="shared" si="118"/>
        <v>0</v>
      </c>
      <c r="AR548" s="20" t="s">
        <v>243</v>
      </c>
      <c r="AT548" s="20" t="s">
        <v>171</v>
      </c>
      <c r="AU548" s="20" t="s">
        <v>149</v>
      </c>
      <c r="AY548" s="20" t="s">
        <v>170</v>
      </c>
      <c r="BE548" s="107">
        <f t="shared" si="119"/>
        <v>0</v>
      </c>
      <c r="BF548" s="107">
        <f t="shared" si="120"/>
        <v>0</v>
      </c>
      <c r="BG548" s="107">
        <f t="shared" si="121"/>
        <v>0</v>
      </c>
      <c r="BH548" s="107">
        <f t="shared" si="122"/>
        <v>0</v>
      </c>
      <c r="BI548" s="107">
        <f t="shared" si="123"/>
        <v>0</v>
      </c>
      <c r="BJ548" s="20" t="s">
        <v>149</v>
      </c>
      <c r="BK548" s="170">
        <f t="shared" si="124"/>
        <v>0</v>
      </c>
      <c r="BL548" s="20" t="s">
        <v>243</v>
      </c>
      <c r="BM548" s="20" t="s">
        <v>1361</v>
      </c>
    </row>
    <row r="549" spans="2:65" s="1" customFormat="1" ht="31.5" customHeight="1">
      <c r="B549" s="133"/>
      <c r="C549" s="195" t="s">
        <v>1362</v>
      </c>
      <c r="D549" s="195" t="s">
        <v>415</v>
      </c>
      <c r="E549" s="196" t="s">
        <v>1275</v>
      </c>
      <c r="F549" s="267" t="s">
        <v>1276</v>
      </c>
      <c r="G549" s="267"/>
      <c r="H549" s="267"/>
      <c r="I549" s="267"/>
      <c r="J549" s="197" t="s">
        <v>462</v>
      </c>
      <c r="K549" s="198">
        <v>25.4</v>
      </c>
      <c r="L549" s="325">
        <v>0</v>
      </c>
      <c r="M549" s="325"/>
      <c r="N549" s="320">
        <f t="shared" si="115"/>
        <v>0</v>
      </c>
      <c r="O549" s="312"/>
      <c r="P549" s="312"/>
      <c r="Q549" s="312"/>
      <c r="R549" s="136"/>
      <c r="T549" s="167" t="s">
        <v>5</v>
      </c>
      <c r="U549" s="45" t="s">
        <v>43</v>
      </c>
      <c r="V549" s="37"/>
      <c r="W549" s="168">
        <f t="shared" si="116"/>
        <v>0</v>
      </c>
      <c r="X549" s="168">
        <v>1E-4</v>
      </c>
      <c r="Y549" s="168">
        <f t="shared" si="117"/>
        <v>2.5400000000000002E-3</v>
      </c>
      <c r="Z549" s="168">
        <v>0</v>
      </c>
      <c r="AA549" s="169">
        <f t="shared" si="118"/>
        <v>0</v>
      </c>
      <c r="AR549" s="20" t="s">
        <v>320</v>
      </c>
      <c r="AT549" s="20" t="s">
        <v>415</v>
      </c>
      <c r="AU549" s="20" t="s">
        <v>149</v>
      </c>
      <c r="AY549" s="20" t="s">
        <v>170</v>
      </c>
      <c r="BE549" s="107">
        <f t="shared" si="119"/>
        <v>0</v>
      </c>
      <c r="BF549" s="107">
        <f t="shared" si="120"/>
        <v>0</v>
      </c>
      <c r="BG549" s="107">
        <f t="shared" si="121"/>
        <v>0</v>
      </c>
      <c r="BH549" s="107">
        <f t="shared" si="122"/>
        <v>0</v>
      </c>
      <c r="BI549" s="107">
        <f t="shared" si="123"/>
        <v>0</v>
      </c>
      <c r="BJ549" s="20" t="s">
        <v>149</v>
      </c>
      <c r="BK549" s="170">
        <f t="shared" si="124"/>
        <v>0</v>
      </c>
      <c r="BL549" s="20" t="s">
        <v>243</v>
      </c>
      <c r="BM549" s="20" t="s">
        <v>1363</v>
      </c>
    </row>
    <row r="550" spans="2:65" s="1" customFormat="1" ht="31.5" customHeight="1">
      <c r="B550" s="133"/>
      <c r="C550" s="195" t="s">
        <v>1364</v>
      </c>
      <c r="D550" s="195" t="s">
        <v>415</v>
      </c>
      <c r="E550" s="196" t="s">
        <v>1365</v>
      </c>
      <c r="F550" s="267" t="s">
        <v>1366</v>
      </c>
      <c r="G550" s="267"/>
      <c r="H550" s="267"/>
      <c r="I550" s="267"/>
      <c r="J550" s="197" t="s">
        <v>462</v>
      </c>
      <c r="K550" s="198">
        <v>25.4</v>
      </c>
      <c r="L550" s="325">
        <v>0</v>
      </c>
      <c r="M550" s="325"/>
      <c r="N550" s="320">
        <f t="shared" si="115"/>
        <v>0</v>
      </c>
      <c r="O550" s="312"/>
      <c r="P550" s="312"/>
      <c r="Q550" s="312"/>
      <c r="R550" s="136"/>
      <c r="T550" s="167" t="s">
        <v>5</v>
      </c>
      <c r="U550" s="45" t="s">
        <v>43</v>
      </c>
      <c r="V550" s="37"/>
      <c r="W550" s="168">
        <f t="shared" si="116"/>
        <v>0</v>
      </c>
      <c r="X550" s="168">
        <v>1E-4</v>
      </c>
      <c r="Y550" s="168">
        <f t="shared" si="117"/>
        <v>2.5400000000000002E-3</v>
      </c>
      <c r="Z550" s="168">
        <v>0</v>
      </c>
      <c r="AA550" s="169">
        <f t="shared" si="118"/>
        <v>0</v>
      </c>
      <c r="AR550" s="20" t="s">
        <v>320</v>
      </c>
      <c r="AT550" s="20" t="s">
        <v>415</v>
      </c>
      <c r="AU550" s="20" t="s">
        <v>149</v>
      </c>
      <c r="AY550" s="20" t="s">
        <v>170</v>
      </c>
      <c r="BE550" s="107">
        <f t="shared" si="119"/>
        <v>0</v>
      </c>
      <c r="BF550" s="107">
        <f t="shared" si="120"/>
        <v>0</v>
      </c>
      <c r="BG550" s="107">
        <f t="shared" si="121"/>
        <v>0</v>
      </c>
      <c r="BH550" s="107">
        <f t="shared" si="122"/>
        <v>0</v>
      </c>
      <c r="BI550" s="107">
        <f t="shared" si="123"/>
        <v>0</v>
      </c>
      <c r="BJ550" s="20" t="s">
        <v>149</v>
      </c>
      <c r="BK550" s="170">
        <f t="shared" si="124"/>
        <v>0</v>
      </c>
      <c r="BL550" s="20" t="s">
        <v>243</v>
      </c>
      <c r="BM550" s="20" t="s">
        <v>1367</v>
      </c>
    </row>
    <row r="551" spans="2:65" s="1" customFormat="1" ht="44.25" customHeight="1">
      <c r="B551" s="133"/>
      <c r="C551" s="195" t="s">
        <v>1368</v>
      </c>
      <c r="D551" s="195" t="s">
        <v>415</v>
      </c>
      <c r="E551" s="196" t="s">
        <v>1369</v>
      </c>
      <c r="F551" s="267" t="s">
        <v>1370</v>
      </c>
      <c r="G551" s="267"/>
      <c r="H551" s="267"/>
      <c r="I551" s="267"/>
      <c r="J551" s="197" t="s">
        <v>267</v>
      </c>
      <c r="K551" s="198">
        <v>1</v>
      </c>
      <c r="L551" s="325">
        <v>0</v>
      </c>
      <c r="M551" s="325"/>
      <c r="N551" s="320">
        <f t="shared" si="115"/>
        <v>0</v>
      </c>
      <c r="O551" s="312"/>
      <c r="P551" s="312"/>
      <c r="Q551" s="312"/>
      <c r="R551" s="136"/>
      <c r="T551" s="167" t="s">
        <v>5</v>
      </c>
      <c r="U551" s="45" t="s">
        <v>43</v>
      </c>
      <c r="V551" s="37"/>
      <c r="W551" s="168">
        <f t="shared" si="116"/>
        <v>0</v>
      </c>
      <c r="X551" s="168">
        <v>0</v>
      </c>
      <c r="Y551" s="168">
        <f t="shared" si="117"/>
        <v>0</v>
      </c>
      <c r="Z551" s="168">
        <v>0</v>
      </c>
      <c r="AA551" s="169">
        <f t="shared" si="118"/>
        <v>0</v>
      </c>
      <c r="AR551" s="20" t="s">
        <v>320</v>
      </c>
      <c r="AT551" s="20" t="s">
        <v>415</v>
      </c>
      <c r="AU551" s="20" t="s">
        <v>149</v>
      </c>
      <c r="AY551" s="20" t="s">
        <v>170</v>
      </c>
      <c r="BE551" s="107">
        <f t="shared" si="119"/>
        <v>0</v>
      </c>
      <c r="BF551" s="107">
        <f t="shared" si="120"/>
        <v>0</v>
      </c>
      <c r="BG551" s="107">
        <f t="shared" si="121"/>
        <v>0</v>
      </c>
      <c r="BH551" s="107">
        <f t="shared" si="122"/>
        <v>0</v>
      </c>
      <c r="BI551" s="107">
        <f t="shared" si="123"/>
        <v>0</v>
      </c>
      <c r="BJ551" s="20" t="s">
        <v>149</v>
      </c>
      <c r="BK551" s="170">
        <f t="shared" si="124"/>
        <v>0</v>
      </c>
      <c r="BL551" s="20" t="s">
        <v>243</v>
      </c>
      <c r="BM551" s="20" t="s">
        <v>1371</v>
      </c>
    </row>
    <row r="552" spans="2:65" s="1" customFormat="1" ht="44.25" customHeight="1">
      <c r="B552" s="133"/>
      <c r="C552" s="195" t="s">
        <v>1372</v>
      </c>
      <c r="D552" s="195" t="s">
        <v>415</v>
      </c>
      <c r="E552" s="196" t="s">
        <v>1373</v>
      </c>
      <c r="F552" s="267" t="s">
        <v>1374</v>
      </c>
      <c r="G552" s="267"/>
      <c r="H552" s="267"/>
      <c r="I552" s="267"/>
      <c r="J552" s="197" t="s">
        <v>267</v>
      </c>
      <c r="K552" s="198">
        <v>1</v>
      </c>
      <c r="L552" s="325">
        <v>0</v>
      </c>
      <c r="M552" s="325"/>
      <c r="N552" s="320">
        <f t="shared" si="115"/>
        <v>0</v>
      </c>
      <c r="O552" s="312"/>
      <c r="P552" s="312"/>
      <c r="Q552" s="312"/>
      <c r="R552" s="136"/>
      <c r="T552" s="167" t="s">
        <v>5</v>
      </c>
      <c r="U552" s="45" t="s">
        <v>43</v>
      </c>
      <c r="V552" s="37"/>
      <c r="W552" s="168">
        <f t="shared" si="116"/>
        <v>0</v>
      </c>
      <c r="X552" s="168">
        <v>0</v>
      </c>
      <c r="Y552" s="168">
        <f t="shared" si="117"/>
        <v>0</v>
      </c>
      <c r="Z552" s="168">
        <v>0</v>
      </c>
      <c r="AA552" s="169">
        <f t="shared" si="118"/>
        <v>0</v>
      </c>
      <c r="AR552" s="20" t="s">
        <v>320</v>
      </c>
      <c r="AT552" s="20" t="s">
        <v>415</v>
      </c>
      <c r="AU552" s="20" t="s">
        <v>149</v>
      </c>
      <c r="AY552" s="20" t="s">
        <v>170</v>
      </c>
      <c r="BE552" s="107">
        <f t="shared" si="119"/>
        <v>0</v>
      </c>
      <c r="BF552" s="107">
        <f t="shared" si="120"/>
        <v>0</v>
      </c>
      <c r="BG552" s="107">
        <f t="shared" si="121"/>
        <v>0</v>
      </c>
      <c r="BH552" s="107">
        <f t="shared" si="122"/>
        <v>0</v>
      </c>
      <c r="BI552" s="107">
        <f t="shared" si="123"/>
        <v>0</v>
      </c>
      <c r="BJ552" s="20" t="s">
        <v>149</v>
      </c>
      <c r="BK552" s="170">
        <f t="shared" si="124"/>
        <v>0</v>
      </c>
      <c r="BL552" s="20" t="s">
        <v>243</v>
      </c>
      <c r="BM552" s="20" t="s">
        <v>1375</v>
      </c>
    </row>
    <row r="553" spans="2:65" s="1" customFormat="1" ht="44.25" customHeight="1">
      <c r="B553" s="133"/>
      <c r="C553" s="195" t="s">
        <v>1376</v>
      </c>
      <c r="D553" s="195" t="s">
        <v>415</v>
      </c>
      <c r="E553" s="196" t="s">
        <v>1377</v>
      </c>
      <c r="F553" s="267" t="s">
        <v>1378</v>
      </c>
      <c r="G553" s="267"/>
      <c r="H553" s="267"/>
      <c r="I553" s="267"/>
      <c r="J553" s="197" t="s">
        <v>267</v>
      </c>
      <c r="K553" s="198">
        <v>1</v>
      </c>
      <c r="L553" s="325">
        <v>0</v>
      </c>
      <c r="M553" s="325"/>
      <c r="N553" s="320">
        <f t="shared" si="115"/>
        <v>0</v>
      </c>
      <c r="O553" s="312"/>
      <c r="P553" s="312"/>
      <c r="Q553" s="312"/>
      <c r="R553" s="136"/>
      <c r="T553" s="167" t="s">
        <v>5</v>
      </c>
      <c r="U553" s="45" t="s">
        <v>43</v>
      </c>
      <c r="V553" s="37"/>
      <c r="W553" s="168">
        <f t="shared" si="116"/>
        <v>0</v>
      </c>
      <c r="X553" s="168">
        <v>0</v>
      </c>
      <c r="Y553" s="168">
        <f t="shared" si="117"/>
        <v>0</v>
      </c>
      <c r="Z553" s="168">
        <v>0</v>
      </c>
      <c r="AA553" s="169">
        <f t="shared" si="118"/>
        <v>0</v>
      </c>
      <c r="AR553" s="20" t="s">
        <v>320</v>
      </c>
      <c r="AT553" s="20" t="s">
        <v>415</v>
      </c>
      <c r="AU553" s="20" t="s">
        <v>149</v>
      </c>
      <c r="AY553" s="20" t="s">
        <v>170</v>
      </c>
      <c r="BE553" s="107">
        <f t="shared" si="119"/>
        <v>0</v>
      </c>
      <c r="BF553" s="107">
        <f t="shared" si="120"/>
        <v>0</v>
      </c>
      <c r="BG553" s="107">
        <f t="shared" si="121"/>
        <v>0</v>
      </c>
      <c r="BH553" s="107">
        <f t="shared" si="122"/>
        <v>0</v>
      </c>
      <c r="BI553" s="107">
        <f t="shared" si="123"/>
        <v>0</v>
      </c>
      <c r="BJ553" s="20" t="s">
        <v>149</v>
      </c>
      <c r="BK553" s="170">
        <f t="shared" si="124"/>
        <v>0</v>
      </c>
      <c r="BL553" s="20" t="s">
        <v>243</v>
      </c>
      <c r="BM553" s="20" t="s">
        <v>1379</v>
      </c>
    </row>
    <row r="554" spans="2:65" s="1" customFormat="1" ht="31.5" customHeight="1">
      <c r="B554" s="133"/>
      <c r="C554" s="162" t="s">
        <v>1380</v>
      </c>
      <c r="D554" s="162" t="s">
        <v>171</v>
      </c>
      <c r="E554" s="163" t="s">
        <v>1381</v>
      </c>
      <c r="F554" s="268" t="s">
        <v>1382</v>
      </c>
      <c r="G554" s="268"/>
      <c r="H554" s="268"/>
      <c r="I554" s="268"/>
      <c r="J554" s="164" t="s">
        <v>219</v>
      </c>
      <c r="K554" s="165">
        <v>0.151</v>
      </c>
      <c r="L554" s="324">
        <v>0</v>
      </c>
      <c r="M554" s="324"/>
      <c r="N554" s="312">
        <f t="shared" si="115"/>
        <v>0</v>
      </c>
      <c r="O554" s="312"/>
      <c r="P554" s="312"/>
      <c r="Q554" s="312"/>
      <c r="R554" s="136"/>
      <c r="T554" s="167" t="s">
        <v>5</v>
      </c>
      <c r="U554" s="45" t="s">
        <v>43</v>
      </c>
      <c r="V554" s="37"/>
      <c r="W554" s="168">
        <f t="shared" si="116"/>
        <v>0</v>
      </c>
      <c r="X554" s="168">
        <v>0</v>
      </c>
      <c r="Y554" s="168">
        <f t="shared" si="117"/>
        <v>0</v>
      </c>
      <c r="Z554" s="168">
        <v>0</v>
      </c>
      <c r="AA554" s="169">
        <f t="shared" si="118"/>
        <v>0</v>
      </c>
      <c r="AR554" s="20" t="s">
        <v>243</v>
      </c>
      <c r="AT554" s="20" t="s">
        <v>171</v>
      </c>
      <c r="AU554" s="20" t="s">
        <v>149</v>
      </c>
      <c r="AY554" s="20" t="s">
        <v>170</v>
      </c>
      <c r="BE554" s="107">
        <f t="shared" si="119"/>
        <v>0</v>
      </c>
      <c r="BF554" s="107">
        <f t="shared" si="120"/>
        <v>0</v>
      </c>
      <c r="BG554" s="107">
        <f t="shared" si="121"/>
        <v>0</v>
      </c>
      <c r="BH554" s="107">
        <f t="shared" si="122"/>
        <v>0</v>
      </c>
      <c r="BI554" s="107">
        <f t="shared" si="123"/>
        <v>0</v>
      </c>
      <c r="BJ554" s="20" t="s">
        <v>149</v>
      </c>
      <c r="BK554" s="170">
        <f t="shared" si="124"/>
        <v>0</v>
      </c>
      <c r="BL554" s="20" t="s">
        <v>243</v>
      </c>
      <c r="BM554" s="20" t="s">
        <v>1383</v>
      </c>
    </row>
    <row r="555" spans="2:65" s="9" customFormat="1" ht="29.85" customHeight="1">
      <c r="B555" s="151"/>
      <c r="C555" s="152"/>
      <c r="D555" s="161" t="s">
        <v>137</v>
      </c>
      <c r="E555" s="161"/>
      <c r="F555" s="161"/>
      <c r="G555" s="161"/>
      <c r="H555" s="161"/>
      <c r="I555" s="161"/>
      <c r="J555" s="161"/>
      <c r="K555" s="161"/>
      <c r="L555" s="161"/>
      <c r="M555" s="161"/>
      <c r="N555" s="316">
        <f>BK555</f>
        <v>0</v>
      </c>
      <c r="O555" s="317"/>
      <c r="P555" s="317"/>
      <c r="Q555" s="317"/>
      <c r="R555" s="154"/>
      <c r="T555" s="155"/>
      <c r="U555" s="152"/>
      <c r="V555" s="152"/>
      <c r="W555" s="156">
        <f>SUM(W556:W566)</f>
        <v>0</v>
      </c>
      <c r="X555" s="152"/>
      <c r="Y555" s="156">
        <f>SUM(Y556:Y566)</f>
        <v>1.0424804000000001</v>
      </c>
      <c r="Z555" s="152"/>
      <c r="AA555" s="157">
        <f>SUM(AA556:AA566)</f>
        <v>0</v>
      </c>
      <c r="AR555" s="158" t="s">
        <v>149</v>
      </c>
      <c r="AT555" s="159" t="s">
        <v>75</v>
      </c>
      <c r="AU555" s="159" t="s">
        <v>84</v>
      </c>
      <c r="AY555" s="158" t="s">
        <v>170</v>
      </c>
      <c r="BK555" s="160">
        <f>SUM(BK556:BK566)</f>
        <v>0</v>
      </c>
    </row>
    <row r="556" spans="2:65" s="1" customFormat="1" ht="31.5" customHeight="1">
      <c r="B556" s="133"/>
      <c r="C556" s="162" t="s">
        <v>1384</v>
      </c>
      <c r="D556" s="162" t="s">
        <v>171</v>
      </c>
      <c r="E556" s="163" t="s">
        <v>1385</v>
      </c>
      <c r="F556" s="268" t="s">
        <v>1386</v>
      </c>
      <c r="G556" s="268"/>
      <c r="H556" s="268"/>
      <c r="I556" s="268"/>
      <c r="J556" s="164" t="s">
        <v>462</v>
      </c>
      <c r="K556" s="165">
        <v>58.2</v>
      </c>
      <c r="L556" s="324">
        <v>0</v>
      </c>
      <c r="M556" s="324"/>
      <c r="N556" s="312">
        <f>ROUND(L556*K556,3)</f>
        <v>0</v>
      </c>
      <c r="O556" s="312"/>
      <c r="P556" s="312"/>
      <c r="Q556" s="312"/>
      <c r="R556" s="136"/>
      <c r="T556" s="167" t="s">
        <v>5</v>
      </c>
      <c r="U556" s="45" t="s">
        <v>43</v>
      </c>
      <c r="V556" s="37"/>
      <c r="W556" s="168">
        <f>V556*K556</f>
        <v>0</v>
      </c>
      <c r="X556" s="168">
        <v>3.1199999999999999E-3</v>
      </c>
      <c r="Y556" s="168">
        <f>X556*K556</f>
        <v>0.181584</v>
      </c>
      <c r="Z556" s="168">
        <v>0</v>
      </c>
      <c r="AA556" s="169">
        <f>Z556*K556</f>
        <v>0</v>
      </c>
      <c r="AR556" s="20" t="s">
        <v>243</v>
      </c>
      <c r="AT556" s="20" t="s">
        <v>171</v>
      </c>
      <c r="AU556" s="20" t="s">
        <v>149</v>
      </c>
      <c r="AY556" s="20" t="s">
        <v>170</v>
      </c>
      <c r="BE556" s="107">
        <f>IF(U556="základná",N556,0)</f>
        <v>0</v>
      </c>
      <c r="BF556" s="107">
        <f>IF(U556="znížená",N556,0)</f>
        <v>0</v>
      </c>
      <c r="BG556" s="107">
        <f>IF(U556="zákl. prenesená",N556,0)</f>
        <v>0</v>
      </c>
      <c r="BH556" s="107">
        <f>IF(U556="zníž. prenesená",N556,0)</f>
        <v>0</v>
      </c>
      <c r="BI556" s="107">
        <f>IF(U556="nulová",N556,0)</f>
        <v>0</v>
      </c>
      <c r="BJ556" s="20" t="s">
        <v>149</v>
      </c>
      <c r="BK556" s="170">
        <f>ROUND(L556*K556,3)</f>
        <v>0</v>
      </c>
      <c r="BL556" s="20" t="s">
        <v>243</v>
      </c>
      <c r="BM556" s="20" t="s">
        <v>1387</v>
      </c>
    </row>
    <row r="557" spans="2:65" s="10" customFormat="1" ht="22.5" customHeight="1">
      <c r="B557" s="171"/>
      <c r="C557" s="172"/>
      <c r="D557" s="172"/>
      <c r="E557" s="173" t="s">
        <v>5</v>
      </c>
      <c r="F557" s="275" t="s">
        <v>1388</v>
      </c>
      <c r="G557" s="276"/>
      <c r="H557" s="276"/>
      <c r="I557" s="276"/>
      <c r="J557" s="172"/>
      <c r="K557" s="174">
        <v>12.3</v>
      </c>
      <c r="L557" s="172"/>
      <c r="M557" s="172"/>
      <c r="N557" s="172"/>
      <c r="O557" s="172"/>
      <c r="P557" s="172"/>
      <c r="Q557" s="172"/>
      <c r="R557" s="175"/>
      <c r="T557" s="176"/>
      <c r="U557" s="172"/>
      <c r="V557" s="172"/>
      <c r="W557" s="172"/>
      <c r="X557" s="172"/>
      <c r="Y557" s="172"/>
      <c r="Z557" s="172"/>
      <c r="AA557" s="177"/>
      <c r="AT557" s="178" t="s">
        <v>186</v>
      </c>
      <c r="AU557" s="178" t="s">
        <v>149</v>
      </c>
      <c r="AV557" s="10" t="s">
        <v>149</v>
      </c>
      <c r="AW557" s="10" t="s">
        <v>32</v>
      </c>
      <c r="AX557" s="10" t="s">
        <v>76</v>
      </c>
      <c r="AY557" s="178" t="s">
        <v>170</v>
      </c>
    </row>
    <row r="558" spans="2:65" s="10" customFormat="1" ht="22.5" customHeight="1">
      <c r="B558" s="171"/>
      <c r="C558" s="172"/>
      <c r="D558" s="172"/>
      <c r="E558" s="173" t="s">
        <v>5</v>
      </c>
      <c r="F558" s="271" t="s">
        <v>1389</v>
      </c>
      <c r="G558" s="272"/>
      <c r="H558" s="272"/>
      <c r="I558" s="272"/>
      <c r="J558" s="172"/>
      <c r="K558" s="174">
        <v>11.4</v>
      </c>
      <c r="L558" s="172"/>
      <c r="M558" s="172"/>
      <c r="N558" s="172"/>
      <c r="O558" s="172"/>
      <c r="P558" s="172"/>
      <c r="Q558" s="172"/>
      <c r="R558" s="175"/>
      <c r="T558" s="176"/>
      <c r="U558" s="172"/>
      <c r="V558" s="172"/>
      <c r="W558" s="172"/>
      <c r="X558" s="172"/>
      <c r="Y558" s="172"/>
      <c r="Z558" s="172"/>
      <c r="AA558" s="177"/>
      <c r="AT558" s="178" t="s">
        <v>186</v>
      </c>
      <c r="AU558" s="178" t="s">
        <v>149</v>
      </c>
      <c r="AV558" s="10" t="s">
        <v>149</v>
      </c>
      <c r="AW558" s="10" t="s">
        <v>32</v>
      </c>
      <c r="AX558" s="10" t="s">
        <v>76</v>
      </c>
      <c r="AY558" s="178" t="s">
        <v>170</v>
      </c>
    </row>
    <row r="559" spans="2:65" s="10" customFormat="1" ht="22.5" customHeight="1">
      <c r="B559" s="171"/>
      <c r="C559" s="172"/>
      <c r="D559" s="172"/>
      <c r="E559" s="173" t="s">
        <v>5</v>
      </c>
      <c r="F559" s="271" t="s">
        <v>1390</v>
      </c>
      <c r="G559" s="272"/>
      <c r="H559" s="272"/>
      <c r="I559" s="272"/>
      <c r="J559" s="172"/>
      <c r="K559" s="174">
        <v>17.600000000000001</v>
      </c>
      <c r="L559" s="172"/>
      <c r="M559" s="172"/>
      <c r="N559" s="172"/>
      <c r="O559" s="172"/>
      <c r="P559" s="172"/>
      <c r="Q559" s="172"/>
      <c r="R559" s="175"/>
      <c r="T559" s="176"/>
      <c r="U559" s="172"/>
      <c r="V559" s="172"/>
      <c r="W559" s="172"/>
      <c r="X559" s="172"/>
      <c r="Y559" s="172"/>
      <c r="Z559" s="172"/>
      <c r="AA559" s="177"/>
      <c r="AT559" s="178" t="s">
        <v>186</v>
      </c>
      <c r="AU559" s="178" t="s">
        <v>149</v>
      </c>
      <c r="AV559" s="10" t="s">
        <v>149</v>
      </c>
      <c r="AW559" s="10" t="s">
        <v>32</v>
      </c>
      <c r="AX559" s="10" t="s">
        <v>76</v>
      </c>
      <c r="AY559" s="178" t="s">
        <v>170</v>
      </c>
    </row>
    <row r="560" spans="2:65" s="10" customFormat="1" ht="22.5" customHeight="1">
      <c r="B560" s="171"/>
      <c r="C560" s="172"/>
      <c r="D560" s="172"/>
      <c r="E560" s="173" t="s">
        <v>5</v>
      </c>
      <c r="F560" s="271" t="s">
        <v>1391</v>
      </c>
      <c r="G560" s="272"/>
      <c r="H560" s="272"/>
      <c r="I560" s="272"/>
      <c r="J560" s="172"/>
      <c r="K560" s="174">
        <v>16.899999999999999</v>
      </c>
      <c r="L560" s="172"/>
      <c r="M560" s="172"/>
      <c r="N560" s="172"/>
      <c r="O560" s="172"/>
      <c r="P560" s="172"/>
      <c r="Q560" s="172"/>
      <c r="R560" s="175"/>
      <c r="T560" s="176"/>
      <c r="U560" s="172"/>
      <c r="V560" s="172"/>
      <c r="W560" s="172"/>
      <c r="X560" s="172"/>
      <c r="Y560" s="172"/>
      <c r="Z560" s="172"/>
      <c r="AA560" s="177"/>
      <c r="AT560" s="178" t="s">
        <v>186</v>
      </c>
      <c r="AU560" s="178" t="s">
        <v>149</v>
      </c>
      <c r="AV560" s="10" t="s">
        <v>149</v>
      </c>
      <c r="AW560" s="10" t="s">
        <v>32</v>
      </c>
      <c r="AX560" s="10" t="s">
        <v>76</v>
      </c>
      <c r="AY560" s="178" t="s">
        <v>170</v>
      </c>
    </row>
    <row r="561" spans="2:65" s="11" customFormat="1" ht="22.5" customHeight="1">
      <c r="B561" s="179"/>
      <c r="C561" s="180"/>
      <c r="D561" s="180"/>
      <c r="E561" s="181" t="s">
        <v>5</v>
      </c>
      <c r="F561" s="273" t="s">
        <v>201</v>
      </c>
      <c r="G561" s="274"/>
      <c r="H561" s="274"/>
      <c r="I561" s="274"/>
      <c r="J561" s="180"/>
      <c r="K561" s="182">
        <v>58.2</v>
      </c>
      <c r="L561" s="180"/>
      <c r="M561" s="180"/>
      <c r="N561" s="180"/>
      <c r="O561" s="180"/>
      <c r="P561" s="180"/>
      <c r="Q561" s="180"/>
      <c r="R561" s="183"/>
      <c r="T561" s="184"/>
      <c r="U561" s="180"/>
      <c r="V561" s="180"/>
      <c r="W561" s="180"/>
      <c r="X561" s="180"/>
      <c r="Y561" s="180"/>
      <c r="Z561" s="180"/>
      <c r="AA561" s="185"/>
      <c r="AT561" s="186" t="s">
        <v>186</v>
      </c>
      <c r="AU561" s="186" t="s">
        <v>149</v>
      </c>
      <c r="AV561" s="11" t="s">
        <v>175</v>
      </c>
      <c r="AW561" s="11" t="s">
        <v>32</v>
      </c>
      <c r="AX561" s="11" t="s">
        <v>84</v>
      </c>
      <c r="AY561" s="186" t="s">
        <v>170</v>
      </c>
    </row>
    <row r="562" spans="2:65" s="1" customFormat="1" ht="22.5" customHeight="1">
      <c r="B562" s="133"/>
      <c r="C562" s="195" t="s">
        <v>1392</v>
      </c>
      <c r="D562" s="195" t="s">
        <v>415</v>
      </c>
      <c r="E562" s="196" t="s">
        <v>1393</v>
      </c>
      <c r="F562" s="267" t="s">
        <v>1394</v>
      </c>
      <c r="G562" s="267"/>
      <c r="H562" s="267"/>
      <c r="I562" s="267"/>
      <c r="J562" s="197" t="s">
        <v>267</v>
      </c>
      <c r="K562" s="198">
        <v>197.88</v>
      </c>
      <c r="L562" s="325">
        <v>0</v>
      </c>
      <c r="M562" s="325"/>
      <c r="N562" s="320">
        <f>ROUND(L562*K562,3)</f>
        <v>0</v>
      </c>
      <c r="O562" s="312"/>
      <c r="P562" s="312"/>
      <c r="Q562" s="312"/>
      <c r="R562" s="136"/>
      <c r="T562" s="167" t="s">
        <v>5</v>
      </c>
      <c r="U562" s="45" t="s">
        <v>43</v>
      </c>
      <c r="V562" s="37"/>
      <c r="W562" s="168">
        <f>V562*K562</f>
        <v>0</v>
      </c>
      <c r="X562" s="168">
        <v>3.5E-4</v>
      </c>
      <c r="Y562" s="168">
        <f>X562*K562</f>
        <v>6.9258E-2</v>
      </c>
      <c r="Z562" s="168">
        <v>0</v>
      </c>
      <c r="AA562" s="169">
        <f>Z562*K562</f>
        <v>0</v>
      </c>
      <c r="AR562" s="20" t="s">
        <v>320</v>
      </c>
      <c r="AT562" s="20" t="s">
        <v>415</v>
      </c>
      <c r="AU562" s="20" t="s">
        <v>149</v>
      </c>
      <c r="AY562" s="20" t="s">
        <v>170</v>
      </c>
      <c r="BE562" s="107">
        <f>IF(U562="základná",N562,0)</f>
        <v>0</v>
      </c>
      <c r="BF562" s="107">
        <f>IF(U562="znížená",N562,0)</f>
        <v>0</v>
      </c>
      <c r="BG562" s="107">
        <f>IF(U562="zákl. prenesená",N562,0)</f>
        <v>0</v>
      </c>
      <c r="BH562" s="107">
        <f>IF(U562="zníž. prenesená",N562,0)</f>
        <v>0</v>
      </c>
      <c r="BI562" s="107">
        <f>IF(U562="nulová",N562,0)</f>
        <v>0</v>
      </c>
      <c r="BJ562" s="20" t="s">
        <v>149</v>
      </c>
      <c r="BK562" s="170">
        <f>ROUND(L562*K562,3)</f>
        <v>0</v>
      </c>
      <c r="BL562" s="20" t="s">
        <v>243</v>
      </c>
      <c r="BM562" s="20" t="s">
        <v>1395</v>
      </c>
    </row>
    <row r="563" spans="2:65" s="1" customFormat="1" ht="31.5" customHeight="1">
      <c r="B563" s="133"/>
      <c r="C563" s="162" t="s">
        <v>1396</v>
      </c>
      <c r="D563" s="162" t="s">
        <v>171</v>
      </c>
      <c r="E563" s="163" t="s">
        <v>1397</v>
      </c>
      <c r="F563" s="268" t="s">
        <v>1398</v>
      </c>
      <c r="G563" s="268"/>
      <c r="H563" s="268"/>
      <c r="I563" s="268"/>
      <c r="J563" s="164" t="s">
        <v>174</v>
      </c>
      <c r="K563" s="165">
        <v>94.4</v>
      </c>
      <c r="L563" s="324">
        <v>0</v>
      </c>
      <c r="M563" s="324"/>
      <c r="N563" s="312">
        <f>ROUND(L563*K563,3)</f>
        <v>0</v>
      </c>
      <c r="O563" s="312"/>
      <c r="P563" s="312"/>
      <c r="Q563" s="312"/>
      <c r="R563" s="136"/>
      <c r="T563" s="167" t="s">
        <v>5</v>
      </c>
      <c r="U563" s="45" t="s">
        <v>43</v>
      </c>
      <c r="V563" s="37"/>
      <c r="W563" s="168">
        <f>V563*K563</f>
        <v>0</v>
      </c>
      <c r="X563" s="168">
        <v>3.8500000000000001E-3</v>
      </c>
      <c r="Y563" s="168">
        <f>X563*K563</f>
        <v>0.36344000000000004</v>
      </c>
      <c r="Z563" s="168">
        <v>0</v>
      </c>
      <c r="AA563" s="169">
        <f>Z563*K563</f>
        <v>0</v>
      </c>
      <c r="AR563" s="20" t="s">
        <v>243</v>
      </c>
      <c r="AT563" s="20" t="s">
        <v>171</v>
      </c>
      <c r="AU563" s="20" t="s">
        <v>149</v>
      </c>
      <c r="AY563" s="20" t="s">
        <v>170</v>
      </c>
      <c r="BE563" s="107">
        <f>IF(U563="základná",N563,0)</f>
        <v>0</v>
      </c>
      <c r="BF563" s="107">
        <f>IF(U563="znížená",N563,0)</f>
        <v>0</v>
      </c>
      <c r="BG563" s="107">
        <f>IF(U563="zákl. prenesená",N563,0)</f>
        <v>0</v>
      </c>
      <c r="BH563" s="107">
        <f>IF(U563="zníž. prenesená",N563,0)</f>
        <v>0</v>
      </c>
      <c r="BI563" s="107">
        <f>IF(U563="nulová",N563,0)</f>
        <v>0</v>
      </c>
      <c r="BJ563" s="20" t="s">
        <v>149</v>
      </c>
      <c r="BK563" s="170">
        <f>ROUND(L563*K563,3)</f>
        <v>0</v>
      </c>
      <c r="BL563" s="20" t="s">
        <v>243</v>
      </c>
      <c r="BM563" s="20" t="s">
        <v>1399</v>
      </c>
    </row>
    <row r="564" spans="2:65" s="10" customFormat="1" ht="31.5" customHeight="1">
      <c r="B564" s="171"/>
      <c r="C564" s="172"/>
      <c r="D564" s="172"/>
      <c r="E564" s="173" t="s">
        <v>5</v>
      </c>
      <c r="F564" s="275" t="s">
        <v>1400</v>
      </c>
      <c r="G564" s="276"/>
      <c r="H564" s="276"/>
      <c r="I564" s="276"/>
      <c r="J564" s="172"/>
      <c r="K564" s="174">
        <v>94.4</v>
      </c>
      <c r="L564" s="172"/>
      <c r="M564" s="172"/>
      <c r="N564" s="172"/>
      <c r="O564" s="172"/>
      <c r="P564" s="172"/>
      <c r="Q564" s="172"/>
      <c r="R564" s="175"/>
      <c r="T564" s="176"/>
      <c r="U564" s="172"/>
      <c r="V564" s="172"/>
      <c r="W564" s="172"/>
      <c r="X564" s="172"/>
      <c r="Y564" s="172"/>
      <c r="Z564" s="172"/>
      <c r="AA564" s="177"/>
      <c r="AT564" s="178" t="s">
        <v>186</v>
      </c>
      <c r="AU564" s="178" t="s">
        <v>149</v>
      </c>
      <c r="AV564" s="10" t="s">
        <v>149</v>
      </c>
      <c r="AW564" s="10" t="s">
        <v>32</v>
      </c>
      <c r="AX564" s="10" t="s">
        <v>84</v>
      </c>
      <c r="AY564" s="178" t="s">
        <v>170</v>
      </c>
    </row>
    <row r="565" spans="2:65" s="1" customFormat="1" ht="22.5" customHeight="1">
      <c r="B565" s="133"/>
      <c r="C565" s="195" t="s">
        <v>1401</v>
      </c>
      <c r="D565" s="195" t="s">
        <v>415</v>
      </c>
      <c r="E565" s="196" t="s">
        <v>1402</v>
      </c>
      <c r="F565" s="267" t="s">
        <v>1403</v>
      </c>
      <c r="G565" s="267"/>
      <c r="H565" s="267"/>
      <c r="I565" s="267"/>
      <c r="J565" s="197" t="s">
        <v>174</v>
      </c>
      <c r="K565" s="198">
        <v>101.952</v>
      </c>
      <c r="L565" s="325">
        <v>0</v>
      </c>
      <c r="M565" s="325"/>
      <c r="N565" s="320">
        <f>ROUND(L565*K565,3)</f>
        <v>0</v>
      </c>
      <c r="O565" s="312"/>
      <c r="P565" s="312"/>
      <c r="Q565" s="312"/>
      <c r="R565" s="136"/>
      <c r="T565" s="167" t="s">
        <v>5</v>
      </c>
      <c r="U565" s="45" t="s">
        <v>43</v>
      </c>
      <c r="V565" s="37"/>
      <c r="W565" s="168">
        <f>V565*K565</f>
        <v>0</v>
      </c>
      <c r="X565" s="168">
        <v>4.1999999999999997E-3</v>
      </c>
      <c r="Y565" s="168">
        <f>X565*K565</f>
        <v>0.42819839999999998</v>
      </c>
      <c r="Z565" s="168">
        <v>0</v>
      </c>
      <c r="AA565" s="169">
        <f>Z565*K565</f>
        <v>0</v>
      </c>
      <c r="AR565" s="20" t="s">
        <v>320</v>
      </c>
      <c r="AT565" s="20" t="s">
        <v>415</v>
      </c>
      <c r="AU565" s="20" t="s">
        <v>149</v>
      </c>
      <c r="AY565" s="20" t="s">
        <v>170</v>
      </c>
      <c r="BE565" s="107">
        <f>IF(U565="základná",N565,0)</f>
        <v>0</v>
      </c>
      <c r="BF565" s="107">
        <f>IF(U565="znížená",N565,0)</f>
        <v>0</v>
      </c>
      <c r="BG565" s="107">
        <f>IF(U565="zákl. prenesená",N565,0)</f>
        <v>0</v>
      </c>
      <c r="BH565" s="107">
        <f>IF(U565="zníž. prenesená",N565,0)</f>
        <v>0</v>
      </c>
      <c r="BI565" s="107">
        <f>IF(U565="nulová",N565,0)</f>
        <v>0</v>
      </c>
      <c r="BJ565" s="20" t="s">
        <v>149</v>
      </c>
      <c r="BK565" s="170">
        <f>ROUND(L565*K565,3)</f>
        <v>0</v>
      </c>
      <c r="BL565" s="20" t="s">
        <v>243</v>
      </c>
      <c r="BM565" s="20" t="s">
        <v>1404</v>
      </c>
    </row>
    <row r="566" spans="2:65" s="1" customFormat="1" ht="31.5" customHeight="1">
      <c r="B566" s="133"/>
      <c r="C566" s="162" t="s">
        <v>1405</v>
      </c>
      <c r="D566" s="162" t="s">
        <v>171</v>
      </c>
      <c r="E566" s="163" t="s">
        <v>1406</v>
      </c>
      <c r="F566" s="268" t="s">
        <v>1407</v>
      </c>
      <c r="G566" s="268"/>
      <c r="H566" s="268"/>
      <c r="I566" s="268"/>
      <c r="J566" s="164" t="s">
        <v>219</v>
      </c>
      <c r="K566" s="165">
        <v>1.042</v>
      </c>
      <c r="L566" s="324">
        <v>0</v>
      </c>
      <c r="M566" s="324"/>
      <c r="N566" s="312">
        <f>ROUND(L566*K566,3)</f>
        <v>0</v>
      </c>
      <c r="O566" s="312"/>
      <c r="P566" s="312"/>
      <c r="Q566" s="312"/>
      <c r="R566" s="136"/>
      <c r="T566" s="167" t="s">
        <v>5</v>
      </c>
      <c r="U566" s="45" t="s">
        <v>43</v>
      </c>
      <c r="V566" s="37"/>
      <c r="W566" s="168">
        <f>V566*K566</f>
        <v>0</v>
      </c>
      <c r="X566" s="168">
        <v>0</v>
      </c>
      <c r="Y566" s="168">
        <f>X566*K566</f>
        <v>0</v>
      </c>
      <c r="Z566" s="168">
        <v>0</v>
      </c>
      <c r="AA566" s="169">
        <f>Z566*K566</f>
        <v>0</v>
      </c>
      <c r="AR566" s="20" t="s">
        <v>243</v>
      </c>
      <c r="AT566" s="20" t="s">
        <v>171</v>
      </c>
      <c r="AU566" s="20" t="s">
        <v>149</v>
      </c>
      <c r="AY566" s="20" t="s">
        <v>170</v>
      </c>
      <c r="BE566" s="107">
        <f>IF(U566="základná",N566,0)</f>
        <v>0</v>
      </c>
      <c r="BF566" s="107">
        <f>IF(U566="znížená",N566,0)</f>
        <v>0</v>
      </c>
      <c r="BG566" s="107">
        <f>IF(U566="zákl. prenesená",N566,0)</f>
        <v>0</v>
      </c>
      <c r="BH566" s="107">
        <f>IF(U566="zníž. prenesená",N566,0)</f>
        <v>0</v>
      </c>
      <c r="BI566" s="107">
        <f>IF(U566="nulová",N566,0)</f>
        <v>0</v>
      </c>
      <c r="BJ566" s="20" t="s">
        <v>149</v>
      </c>
      <c r="BK566" s="170">
        <f>ROUND(L566*K566,3)</f>
        <v>0</v>
      </c>
      <c r="BL566" s="20" t="s">
        <v>243</v>
      </c>
      <c r="BM566" s="20" t="s">
        <v>1408</v>
      </c>
    </row>
    <row r="567" spans="2:65" s="9" customFormat="1" ht="29.85" customHeight="1">
      <c r="B567" s="151"/>
      <c r="C567" s="152"/>
      <c r="D567" s="161" t="s">
        <v>138</v>
      </c>
      <c r="E567" s="161"/>
      <c r="F567" s="161"/>
      <c r="G567" s="161"/>
      <c r="H567" s="161"/>
      <c r="I567" s="161"/>
      <c r="J567" s="161"/>
      <c r="K567" s="161"/>
      <c r="L567" s="161"/>
      <c r="M567" s="161"/>
      <c r="N567" s="265">
        <f>BK567</f>
        <v>0</v>
      </c>
      <c r="O567" s="266"/>
      <c r="P567" s="266"/>
      <c r="Q567" s="266"/>
      <c r="R567" s="154"/>
      <c r="T567" s="155"/>
      <c r="U567" s="152"/>
      <c r="V567" s="152"/>
      <c r="W567" s="156">
        <f>SUM(W568:W576)</f>
        <v>0</v>
      </c>
      <c r="X567" s="152"/>
      <c r="Y567" s="156">
        <f>SUM(Y568:Y576)</f>
        <v>0.31086705000000003</v>
      </c>
      <c r="Z567" s="152"/>
      <c r="AA567" s="157">
        <f>SUM(AA568:AA576)</f>
        <v>0</v>
      </c>
      <c r="AR567" s="158" t="s">
        <v>149</v>
      </c>
      <c r="AT567" s="159" t="s">
        <v>75</v>
      </c>
      <c r="AU567" s="159" t="s">
        <v>84</v>
      </c>
      <c r="AY567" s="158" t="s">
        <v>170</v>
      </c>
      <c r="BK567" s="160">
        <f>SUM(BK568:BK576)</f>
        <v>0</v>
      </c>
    </row>
    <row r="568" spans="2:65" s="1" customFormat="1" ht="22.5" customHeight="1">
      <c r="B568" s="133"/>
      <c r="C568" s="162" t="s">
        <v>1409</v>
      </c>
      <c r="D568" s="162" t="s">
        <v>171</v>
      </c>
      <c r="E568" s="163" t="s">
        <v>1410</v>
      </c>
      <c r="F568" s="268" t="s">
        <v>1411</v>
      </c>
      <c r="G568" s="268"/>
      <c r="H568" s="268"/>
      <c r="I568" s="268"/>
      <c r="J568" s="164" t="s">
        <v>462</v>
      </c>
      <c r="K568" s="165">
        <v>67.349999999999994</v>
      </c>
      <c r="L568" s="324">
        <v>0</v>
      </c>
      <c r="M568" s="324"/>
      <c r="N568" s="312">
        <f>ROUND(L568*K568,3)</f>
        <v>0</v>
      </c>
      <c r="O568" s="312"/>
      <c r="P568" s="312"/>
      <c r="Q568" s="312"/>
      <c r="R568" s="136"/>
      <c r="T568" s="167" t="s">
        <v>5</v>
      </c>
      <c r="U568" s="45" t="s">
        <v>43</v>
      </c>
      <c r="V568" s="37"/>
      <c r="W568" s="168">
        <f>V568*K568</f>
        <v>0</v>
      </c>
      <c r="X568" s="168">
        <v>4.0000000000000003E-5</v>
      </c>
      <c r="Y568" s="168">
        <f>X568*K568</f>
        <v>2.6939999999999998E-3</v>
      </c>
      <c r="Z568" s="168">
        <v>0</v>
      </c>
      <c r="AA568" s="169">
        <f>Z568*K568</f>
        <v>0</v>
      </c>
      <c r="AR568" s="20" t="s">
        <v>243</v>
      </c>
      <c r="AT568" s="20" t="s">
        <v>171</v>
      </c>
      <c r="AU568" s="20" t="s">
        <v>149</v>
      </c>
      <c r="AY568" s="20" t="s">
        <v>170</v>
      </c>
      <c r="BE568" s="107">
        <f>IF(U568="základná",N568,0)</f>
        <v>0</v>
      </c>
      <c r="BF568" s="107">
        <f>IF(U568="znížená",N568,0)</f>
        <v>0</v>
      </c>
      <c r="BG568" s="107">
        <f>IF(U568="zákl. prenesená",N568,0)</f>
        <v>0</v>
      </c>
      <c r="BH568" s="107">
        <f>IF(U568="zníž. prenesená",N568,0)</f>
        <v>0</v>
      </c>
      <c r="BI568" s="107">
        <f>IF(U568="nulová",N568,0)</f>
        <v>0</v>
      </c>
      <c r="BJ568" s="20" t="s">
        <v>149</v>
      </c>
      <c r="BK568" s="170">
        <f>ROUND(L568*K568,3)</f>
        <v>0</v>
      </c>
      <c r="BL568" s="20" t="s">
        <v>243</v>
      </c>
      <c r="BM568" s="20" t="s">
        <v>1412</v>
      </c>
    </row>
    <row r="569" spans="2:65" s="10" customFormat="1" ht="22.5" customHeight="1">
      <c r="B569" s="171"/>
      <c r="C569" s="172"/>
      <c r="D569" s="172"/>
      <c r="E569" s="173" t="s">
        <v>5</v>
      </c>
      <c r="F569" s="275" t="s">
        <v>1413</v>
      </c>
      <c r="G569" s="276"/>
      <c r="H569" s="276"/>
      <c r="I569" s="276"/>
      <c r="J569" s="172"/>
      <c r="K569" s="174">
        <v>67.349999999999994</v>
      </c>
      <c r="L569" s="172"/>
      <c r="M569" s="172"/>
      <c r="N569" s="172"/>
      <c r="O569" s="172"/>
      <c r="P569" s="172"/>
      <c r="Q569" s="172"/>
      <c r="R569" s="175"/>
      <c r="T569" s="176"/>
      <c r="U569" s="172"/>
      <c r="V569" s="172"/>
      <c r="W569" s="172"/>
      <c r="X569" s="172"/>
      <c r="Y569" s="172"/>
      <c r="Z569" s="172"/>
      <c r="AA569" s="177"/>
      <c r="AT569" s="178" t="s">
        <v>186</v>
      </c>
      <c r="AU569" s="178" t="s">
        <v>149</v>
      </c>
      <c r="AV569" s="10" t="s">
        <v>149</v>
      </c>
      <c r="AW569" s="10" t="s">
        <v>32</v>
      </c>
      <c r="AX569" s="10" t="s">
        <v>84</v>
      </c>
      <c r="AY569" s="178" t="s">
        <v>170</v>
      </c>
    </row>
    <row r="570" spans="2:65" s="1" customFormat="1" ht="22.5" customHeight="1">
      <c r="B570" s="133"/>
      <c r="C570" s="195" t="s">
        <v>1414</v>
      </c>
      <c r="D570" s="195" t="s">
        <v>415</v>
      </c>
      <c r="E570" s="196" t="s">
        <v>1415</v>
      </c>
      <c r="F570" s="267" t="s">
        <v>1416</v>
      </c>
      <c r="G570" s="267"/>
      <c r="H570" s="267"/>
      <c r="I570" s="267"/>
      <c r="J570" s="197" t="s">
        <v>174</v>
      </c>
      <c r="K570" s="198">
        <v>6.87</v>
      </c>
      <c r="L570" s="325">
        <v>0</v>
      </c>
      <c r="M570" s="325"/>
      <c r="N570" s="320">
        <f>ROUND(L570*K570,3)</f>
        <v>0</v>
      </c>
      <c r="O570" s="312"/>
      <c r="P570" s="312"/>
      <c r="Q570" s="312"/>
      <c r="R570" s="136"/>
      <c r="T570" s="167" t="s">
        <v>5</v>
      </c>
      <c r="U570" s="45" t="s">
        <v>43</v>
      </c>
      <c r="V570" s="37"/>
      <c r="W570" s="168">
        <f>V570*K570</f>
        <v>0</v>
      </c>
      <c r="X570" s="168">
        <v>7.5000000000000002E-4</v>
      </c>
      <c r="Y570" s="168">
        <f>X570*K570</f>
        <v>5.1525E-3</v>
      </c>
      <c r="Z570" s="168">
        <v>0</v>
      </c>
      <c r="AA570" s="169">
        <f>Z570*K570</f>
        <v>0</v>
      </c>
      <c r="AR570" s="20" t="s">
        <v>320</v>
      </c>
      <c r="AT570" s="20" t="s">
        <v>415</v>
      </c>
      <c r="AU570" s="20" t="s">
        <v>149</v>
      </c>
      <c r="AY570" s="20" t="s">
        <v>170</v>
      </c>
      <c r="BE570" s="107">
        <f>IF(U570="základná",N570,0)</f>
        <v>0</v>
      </c>
      <c r="BF570" s="107">
        <f>IF(U570="znížená",N570,0)</f>
        <v>0</v>
      </c>
      <c r="BG570" s="107">
        <f>IF(U570="zákl. prenesená",N570,0)</f>
        <v>0</v>
      </c>
      <c r="BH570" s="107">
        <f>IF(U570="zníž. prenesená",N570,0)</f>
        <v>0</v>
      </c>
      <c r="BI570" s="107">
        <f>IF(U570="nulová",N570,0)</f>
        <v>0</v>
      </c>
      <c r="BJ570" s="20" t="s">
        <v>149</v>
      </c>
      <c r="BK570" s="170">
        <f>ROUND(L570*K570,3)</f>
        <v>0</v>
      </c>
      <c r="BL570" s="20" t="s">
        <v>243</v>
      </c>
      <c r="BM570" s="20" t="s">
        <v>1417</v>
      </c>
    </row>
    <row r="571" spans="2:65" s="1" customFormat="1" ht="22.5" customHeight="1">
      <c r="B571" s="133"/>
      <c r="C571" s="162" t="s">
        <v>1418</v>
      </c>
      <c r="D571" s="162" t="s">
        <v>171</v>
      </c>
      <c r="E571" s="163" t="s">
        <v>1419</v>
      </c>
      <c r="F571" s="268" t="s">
        <v>1420</v>
      </c>
      <c r="G571" s="268"/>
      <c r="H571" s="268"/>
      <c r="I571" s="268"/>
      <c r="J571" s="164" t="s">
        <v>174</v>
      </c>
      <c r="K571" s="165">
        <v>115.9</v>
      </c>
      <c r="L571" s="324">
        <v>0</v>
      </c>
      <c r="M571" s="324"/>
      <c r="N571" s="312">
        <f>ROUND(L571*K571,3)</f>
        <v>0</v>
      </c>
      <c r="O571" s="312"/>
      <c r="P571" s="312"/>
      <c r="Q571" s="312"/>
      <c r="R571" s="136"/>
      <c r="T571" s="167" t="s">
        <v>5</v>
      </c>
      <c r="U571" s="45" t="s">
        <v>43</v>
      </c>
      <c r="V571" s="37"/>
      <c r="W571" s="168">
        <f>V571*K571</f>
        <v>0</v>
      </c>
      <c r="X571" s="168">
        <v>4.4999999999999999E-4</v>
      </c>
      <c r="Y571" s="168">
        <f>X571*K571</f>
        <v>5.2155E-2</v>
      </c>
      <c r="Z571" s="168">
        <v>0</v>
      </c>
      <c r="AA571" s="169">
        <f>Z571*K571</f>
        <v>0</v>
      </c>
      <c r="AR571" s="20" t="s">
        <v>243</v>
      </c>
      <c r="AT571" s="20" t="s">
        <v>171</v>
      </c>
      <c r="AU571" s="20" t="s">
        <v>149</v>
      </c>
      <c r="AY571" s="20" t="s">
        <v>170</v>
      </c>
      <c r="BE571" s="107">
        <f>IF(U571="základná",N571,0)</f>
        <v>0</v>
      </c>
      <c r="BF571" s="107">
        <f>IF(U571="znížená",N571,0)</f>
        <v>0</v>
      </c>
      <c r="BG571" s="107">
        <f>IF(U571="zákl. prenesená",N571,0)</f>
        <v>0</v>
      </c>
      <c r="BH571" s="107">
        <f>IF(U571="zníž. prenesená",N571,0)</f>
        <v>0</v>
      </c>
      <c r="BI571" s="107">
        <f>IF(U571="nulová",N571,0)</f>
        <v>0</v>
      </c>
      <c r="BJ571" s="20" t="s">
        <v>149</v>
      </c>
      <c r="BK571" s="170">
        <f>ROUND(L571*K571,3)</f>
        <v>0</v>
      </c>
      <c r="BL571" s="20" t="s">
        <v>243</v>
      </c>
      <c r="BM571" s="20" t="s">
        <v>1421</v>
      </c>
    </row>
    <row r="572" spans="2:65" s="10" customFormat="1" ht="22.5" customHeight="1">
      <c r="B572" s="171"/>
      <c r="C572" s="172"/>
      <c r="D572" s="172"/>
      <c r="E572" s="173" t="s">
        <v>5</v>
      </c>
      <c r="F572" s="275" t="s">
        <v>1422</v>
      </c>
      <c r="G572" s="276"/>
      <c r="H572" s="276"/>
      <c r="I572" s="276"/>
      <c r="J572" s="172"/>
      <c r="K572" s="174">
        <v>115.9</v>
      </c>
      <c r="L572" s="172"/>
      <c r="M572" s="172"/>
      <c r="N572" s="172"/>
      <c r="O572" s="172"/>
      <c r="P572" s="172"/>
      <c r="Q572" s="172"/>
      <c r="R572" s="175"/>
      <c r="T572" s="176"/>
      <c r="U572" s="172"/>
      <c r="V572" s="172"/>
      <c r="W572" s="172"/>
      <c r="X572" s="172"/>
      <c r="Y572" s="172"/>
      <c r="Z572" s="172"/>
      <c r="AA572" s="177"/>
      <c r="AT572" s="178" t="s">
        <v>186</v>
      </c>
      <c r="AU572" s="178" t="s">
        <v>149</v>
      </c>
      <c r="AV572" s="10" t="s">
        <v>149</v>
      </c>
      <c r="AW572" s="10" t="s">
        <v>32</v>
      </c>
      <c r="AX572" s="10" t="s">
        <v>84</v>
      </c>
      <c r="AY572" s="178" t="s">
        <v>170</v>
      </c>
    </row>
    <row r="573" spans="2:65" s="1" customFormat="1" ht="22.5" customHeight="1">
      <c r="B573" s="133"/>
      <c r="C573" s="195" t="s">
        <v>1423</v>
      </c>
      <c r="D573" s="195" t="s">
        <v>415</v>
      </c>
      <c r="E573" s="196" t="s">
        <v>1415</v>
      </c>
      <c r="F573" s="267" t="s">
        <v>1416</v>
      </c>
      <c r="G573" s="267"/>
      <c r="H573" s="267"/>
      <c r="I573" s="267"/>
      <c r="J573" s="197" t="s">
        <v>174</v>
      </c>
      <c r="K573" s="198">
        <v>121.69499999999999</v>
      </c>
      <c r="L573" s="325">
        <v>0</v>
      </c>
      <c r="M573" s="325"/>
      <c r="N573" s="320">
        <f>ROUND(L573*K573,3)</f>
        <v>0</v>
      </c>
      <c r="O573" s="312"/>
      <c r="P573" s="312"/>
      <c r="Q573" s="312"/>
      <c r="R573" s="136"/>
      <c r="T573" s="167" t="s">
        <v>5</v>
      </c>
      <c r="U573" s="45" t="s">
        <v>43</v>
      </c>
      <c r="V573" s="37"/>
      <c r="W573" s="168">
        <f>V573*K573</f>
        <v>0</v>
      </c>
      <c r="X573" s="168">
        <v>7.5000000000000002E-4</v>
      </c>
      <c r="Y573" s="168">
        <f>X573*K573</f>
        <v>9.1271249999999998E-2</v>
      </c>
      <c r="Z573" s="168">
        <v>0</v>
      </c>
      <c r="AA573" s="169">
        <f>Z573*K573</f>
        <v>0</v>
      </c>
      <c r="AR573" s="20" t="s">
        <v>320</v>
      </c>
      <c r="AT573" s="20" t="s">
        <v>415</v>
      </c>
      <c r="AU573" s="20" t="s">
        <v>149</v>
      </c>
      <c r="AY573" s="20" t="s">
        <v>170</v>
      </c>
      <c r="BE573" s="107">
        <f>IF(U573="základná",N573,0)</f>
        <v>0</v>
      </c>
      <c r="BF573" s="107">
        <f>IF(U573="znížená",N573,0)</f>
        <v>0</v>
      </c>
      <c r="BG573" s="107">
        <f>IF(U573="zákl. prenesená",N573,0)</f>
        <v>0</v>
      </c>
      <c r="BH573" s="107">
        <f>IF(U573="zníž. prenesená",N573,0)</f>
        <v>0</v>
      </c>
      <c r="BI573" s="107">
        <f>IF(U573="nulová",N573,0)</f>
        <v>0</v>
      </c>
      <c r="BJ573" s="20" t="s">
        <v>149</v>
      </c>
      <c r="BK573" s="170">
        <f>ROUND(L573*K573,3)</f>
        <v>0</v>
      </c>
      <c r="BL573" s="20" t="s">
        <v>243</v>
      </c>
      <c r="BM573" s="20" t="s">
        <v>1424</v>
      </c>
    </row>
    <row r="574" spans="2:65" s="1" customFormat="1" ht="31.5" customHeight="1">
      <c r="B574" s="133"/>
      <c r="C574" s="162" t="s">
        <v>1425</v>
      </c>
      <c r="D574" s="162" t="s">
        <v>171</v>
      </c>
      <c r="E574" s="163" t="s">
        <v>1426</v>
      </c>
      <c r="F574" s="268" t="s">
        <v>1427</v>
      </c>
      <c r="G574" s="268"/>
      <c r="H574" s="268"/>
      <c r="I574" s="268"/>
      <c r="J574" s="164" t="s">
        <v>174</v>
      </c>
      <c r="K574" s="165">
        <v>115.9</v>
      </c>
      <c r="L574" s="324">
        <v>0</v>
      </c>
      <c r="M574" s="324"/>
      <c r="N574" s="312">
        <f>ROUND(L574*K574,3)</f>
        <v>0</v>
      </c>
      <c r="O574" s="312"/>
      <c r="P574" s="312"/>
      <c r="Q574" s="312"/>
      <c r="R574" s="136"/>
      <c r="T574" s="167" t="s">
        <v>5</v>
      </c>
      <c r="U574" s="45" t="s">
        <v>43</v>
      </c>
      <c r="V574" s="37"/>
      <c r="W574" s="168">
        <f>V574*K574</f>
        <v>0</v>
      </c>
      <c r="X574" s="168">
        <v>4.4999999999999999E-4</v>
      </c>
      <c r="Y574" s="168">
        <f>X574*K574</f>
        <v>5.2155E-2</v>
      </c>
      <c r="Z574" s="168">
        <v>0</v>
      </c>
      <c r="AA574" s="169">
        <f>Z574*K574</f>
        <v>0</v>
      </c>
      <c r="AR574" s="20" t="s">
        <v>243</v>
      </c>
      <c r="AT574" s="20" t="s">
        <v>171</v>
      </c>
      <c r="AU574" s="20" t="s">
        <v>149</v>
      </c>
      <c r="AY574" s="20" t="s">
        <v>170</v>
      </c>
      <c r="BE574" s="107">
        <f>IF(U574="základná",N574,0)</f>
        <v>0</v>
      </c>
      <c r="BF574" s="107">
        <f>IF(U574="znížená",N574,0)</f>
        <v>0</v>
      </c>
      <c r="BG574" s="107">
        <f>IF(U574="zákl. prenesená",N574,0)</f>
        <v>0</v>
      </c>
      <c r="BH574" s="107">
        <f>IF(U574="zníž. prenesená",N574,0)</f>
        <v>0</v>
      </c>
      <c r="BI574" s="107">
        <f>IF(U574="nulová",N574,0)</f>
        <v>0</v>
      </c>
      <c r="BJ574" s="20" t="s">
        <v>149</v>
      </c>
      <c r="BK574" s="170">
        <f>ROUND(L574*K574,3)</f>
        <v>0</v>
      </c>
      <c r="BL574" s="20" t="s">
        <v>243</v>
      </c>
      <c r="BM574" s="20" t="s">
        <v>1428</v>
      </c>
    </row>
    <row r="575" spans="2:65" s="1" customFormat="1" ht="44.25" customHeight="1">
      <c r="B575" s="133"/>
      <c r="C575" s="195" t="s">
        <v>1429</v>
      </c>
      <c r="D575" s="195" t="s">
        <v>415</v>
      </c>
      <c r="E575" s="196" t="s">
        <v>1430</v>
      </c>
      <c r="F575" s="267" t="s">
        <v>1431</v>
      </c>
      <c r="G575" s="267"/>
      <c r="H575" s="267"/>
      <c r="I575" s="267"/>
      <c r="J575" s="197" t="s">
        <v>174</v>
      </c>
      <c r="K575" s="198">
        <v>119.377</v>
      </c>
      <c r="L575" s="325">
        <v>0</v>
      </c>
      <c r="M575" s="325"/>
      <c r="N575" s="320">
        <f>ROUND(L575*K575,3)</f>
        <v>0</v>
      </c>
      <c r="O575" s="312"/>
      <c r="P575" s="312"/>
      <c r="Q575" s="312"/>
      <c r="R575" s="136"/>
      <c r="T575" s="167" t="s">
        <v>5</v>
      </c>
      <c r="U575" s="45" t="s">
        <v>43</v>
      </c>
      <c r="V575" s="37"/>
      <c r="W575" s="168">
        <f>V575*K575</f>
        <v>0</v>
      </c>
      <c r="X575" s="168">
        <v>8.9999999999999998E-4</v>
      </c>
      <c r="Y575" s="168">
        <f>X575*K575</f>
        <v>0.10743929999999999</v>
      </c>
      <c r="Z575" s="168">
        <v>0</v>
      </c>
      <c r="AA575" s="169">
        <f>Z575*K575</f>
        <v>0</v>
      </c>
      <c r="AR575" s="20" t="s">
        <v>320</v>
      </c>
      <c r="AT575" s="20" t="s">
        <v>415</v>
      </c>
      <c r="AU575" s="20" t="s">
        <v>149</v>
      </c>
      <c r="AY575" s="20" t="s">
        <v>170</v>
      </c>
      <c r="BE575" s="107">
        <f>IF(U575="základná",N575,0)</f>
        <v>0</v>
      </c>
      <c r="BF575" s="107">
        <f>IF(U575="znížená",N575,0)</f>
        <v>0</v>
      </c>
      <c r="BG575" s="107">
        <f>IF(U575="zákl. prenesená",N575,0)</f>
        <v>0</v>
      </c>
      <c r="BH575" s="107">
        <f>IF(U575="zníž. prenesená",N575,0)</f>
        <v>0</v>
      </c>
      <c r="BI575" s="107">
        <f>IF(U575="nulová",N575,0)</f>
        <v>0</v>
      </c>
      <c r="BJ575" s="20" t="s">
        <v>149</v>
      </c>
      <c r="BK575" s="170">
        <f>ROUND(L575*K575,3)</f>
        <v>0</v>
      </c>
      <c r="BL575" s="20" t="s">
        <v>243</v>
      </c>
      <c r="BM575" s="20" t="s">
        <v>1432</v>
      </c>
    </row>
    <row r="576" spans="2:65" s="1" customFormat="1" ht="31.5" customHeight="1">
      <c r="B576" s="133"/>
      <c r="C576" s="162" t="s">
        <v>1433</v>
      </c>
      <c r="D576" s="162" t="s">
        <v>171</v>
      </c>
      <c r="E576" s="163" t="s">
        <v>1434</v>
      </c>
      <c r="F576" s="268" t="s">
        <v>1435</v>
      </c>
      <c r="G576" s="268"/>
      <c r="H576" s="268"/>
      <c r="I576" s="268"/>
      <c r="J576" s="164" t="s">
        <v>219</v>
      </c>
      <c r="K576" s="165">
        <v>0.311</v>
      </c>
      <c r="L576" s="324">
        <v>0</v>
      </c>
      <c r="M576" s="324"/>
      <c r="N576" s="312">
        <f>ROUND(L576*K576,3)</f>
        <v>0</v>
      </c>
      <c r="O576" s="312"/>
      <c r="P576" s="312"/>
      <c r="Q576" s="312"/>
      <c r="R576" s="136"/>
      <c r="T576" s="167" t="s">
        <v>5</v>
      </c>
      <c r="U576" s="45" t="s">
        <v>43</v>
      </c>
      <c r="V576" s="37"/>
      <c r="W576" s="168">
        <f>V576*K576</f>
        <v>0</v>
      </c>
      <c r="X576" s="168">
        <v>0</v>
      </c>
      <c r="Y576" s="168">
        <f>X576*K576</f>
        <v>0</v>
      </c>
      <c r="Z576" s="168">
        <v>0</v>
      </c>
      <c r="AA576" s="169">
        <f>Z576*K576</f>
        <v>0</v>
      </c>
      <c r="AR576" s="20" t="s">
        <v>243</v>
      </c>
      <c r="AT576" s="20" t="s">
        <v>171</v>
      </c>
      <c r="AU576" s="20" t="s">
        <v>149</v>
      </c>
      <c r="AY576" s="20" t="s">
        <v>170</v>
      </c>
      <c r="BE576" s="107">
        <f>IF(U576="základná",N576,0)</f>
        <v>0</v>
      </c>
      <c r="BF576" s="107">
        <f>IF(U576="znížená",N576,0)</f>
        <v>0</v>
      </c>
      <c r="BG576" s="107">
        <f>IF(U576="zákl. prenesená",N576,0)</f>
        <v>0</v>
      </c>
      <c r="BH576" s="107">
        <f>IF(U576="zníž. prenesená",N576,0)</f>
        <v>0</v>
      </c>
      <c r="BI576" s="107">
        <f>IF(U576="nulová",N576,0)</f>
        <v>0</v>
      </c>
      <c r="BJ576" s="20" t="s">
        <v>149</v>
      </c>
      <c r="BK576" s="170">
        <f>ROUND(L576*K576,3)</f>
        <v>0</v>
      </c>
      <c r="BL576" s="20" t="s">
        <v>243</v>
      </c>
      <c r="BM576" s="20" t="s">
        <v>1436</v>
      </c>
    </row>
    <row r="577" spans="2:65" s="9" customFormat="1" ht="29.85" customHeight="1">
      <c r="B577" s="151"/>
      <c r="C577" s="152"/>
      <c r="D577" s="161" t="s">
        <v>139</v>
      </c>
      <c r="E577" s="161"/>
      <c r="F577" s="161"/>
      <c r="G577" s="161"/>
      <c r="H577" s="161"/>
      <c r="I577" s="161"/>
      <c r="J577" s="161"/>
      <c r="K577" s="161"/>
      <c r="L577" s="161"/>
      <c r="M577" s="161"/>
      <c r="N577" s="316">
        <f>BK577</f>
        <v>0</v>
      </c>
      <c r="O577" s="317"/>
      <c r="P577" s="317"/>
      <c r="Q577" s="317"/>
      <c r="R577" s="154"/>
      <c r="T577" s="155"/>
      <c r="U577" s="152"/>
      <c r="V577" s="152"/>
      <c r="W577" s="156">
        <f>SUM(W578:W591)</f>
        <v>0</v>
      </c>
      <c r="X577" s="152"/>
      <c r="Y577" s="156">
        <f>SUM(Y578:Y591)</f>
        <v>4.3359427999999998</v>
      </c>
      <c r="Z577" s="152"/>
      <c r="AA577" s="157">
        <f>SUM(AA578:AA591)</f>
        <v>0</v>
      </c>
      <c r="AR577" s="158" t="s">
        <v>149</v>
      </c>
      <c r="AT577" s="159" t="s">
        <v>75</v>
      </c>
      <c r="AU577" s="159" t="s">
        <v>84</v>
      </c>
      <c r="AY577" s="158" t="s">
        <v>170</v>
      </c>
      <c r="BK577" s="160">
        <f>SUM(BK578:BK591)</f>
        <v>0</v>
      </c>
    </row>
    <row r="578" spans="2:65" s="1" customFormat="1" ht="31.5" customHeight="1">
      <c r="B578" s="133"/>
      <c r="C578" s="162" t="s">
        <v>1437</v>
      </c>
      <c r="D578" s="162" t="s">
        <v>171</v>
      </c>
      <c r="E578" s="163" t="s">
        <v>1438</v>
      </c>
      <c r="F578" s="268" t="s">
        <v>1439</v>
      </c>
      <c r="G578" s="268"/>
      <c r="H578" s="268"/>
      <c r="I578" s="268"/>
      <c r="J578" s="164" t="s">
        <v>174</v>
      </c>
      <c r="K578" s="165">
        <v>111</v>
      </c>
      <c r="L578" s="324">
        <v>0</v>
      </c>
      <c r="M578" s="324"/>
      <c r="N578" s="312">
        <f>ROUND(L578*K578,3)</f>
        <v>0</v>
      </c>
      <c r="O578" s="312"/>
      <c r="P578" s="312"/>
      <c r="Q578" s="312"/>
      <c r="R578" s="136"/>
      <c r="T578" s="167" t="s">
        <v>5</v>
      </c>
      <c r="U578" s="45" t="s">
        <v>43</v>
      </c>
      <c r="V578" s="37"/>
      <c r="W578" s="168">
        <f>V578*K578</f>
        <v>0</v>
      </c>
      <c r="X578" s="168">
        <v>3.3500000000000001E-3</v>
      </c>
      <c r="Y578" s="168">
        <f>X578*K578</f>
        <v>0.37185000000000001</v>
      </c>
      <c r="Z578" s="168">
        <v>0</v>
      </c>
      <c r="AA578" s="169">
        <f>Z578*K578</f>
        <v>0</v>
      </c>
      <c r="AR578" s="20" t="s">
        <v>243</v>
      </c>
      <c r="AT578" s="20" t="s">
        <v>171</v>
      </c>
      <c r="AU578" s="20" t="s">
        <v>149</v>
      </c>
      <c r="AY578" s="20" t="s">
        <v>170</v>
      </c>
      <c r="BE578" s="107">
        <f>IF(U578="základná",N578,0)</f>
        <v>0</v>
      </c>
      <c r="BF578" s="107">
        <f>IF(U578="znížená",N578,0)</f>
        <v>0</v>
      </c>
      <c r="BG578" s="107">
        <f>IF(U578="zákl. prenesená",N578,0)</f>
        <v>0</v>
      </c>
      <c r="BH578" s="107">
        <f>IF(U578="zníž. prenesená",N578,0)</f>
        <v>0</v>
      </c>
      <c r="BI578" s="107">
        <f>IF(U578="nulová",N578,0)</f>
        <v>0</v>
      </c>
      <c r="BJ578" s="20" t="s">
        <v>149</v>
      </c>
      <c r="BK578" s="170">
        <f>ROUND(L578*K578,3)</f>
        <v>0</v>
      </c>
      <c r="BL578" s="20" t="s">
        <v>243</v>
      </c>
      <c r="BM578" s="20" t="s">
        <v>1440</v>
      </c>
    </row>
    <row r="579" spans="2:65" s="10" customFormat="1" ht="22.5" customHeight="1">
      <c r="B579" s="171"/>
      <c r="C579" s="172"/>
      <c r="D579" s="172"/>
      <c r="E579" s="173" t="s">
        <v>5</v>
      </c>
      <c r="F579" s="275" t="s">
        <v>1441</v>
      </c>
      <c r="G579" s="276"/>
      <c r="H579" s="276"/>
      <c r="I579" s="276"/>
      <c r="J579" s="172"/>
      <c r="K579" s="174">
        <v>12</v>
      </c>
      <c r="L579" s="172"/>
      <c r="M579" s="172"/>
      <c r="N579" s="172"/>
      <c r="O579" s="172"/>
      <c r="P579" s="172"/>
      <c r="Q579" s="172"/>
      <c r="R579" s="175"/>
      <c r="T579" s="176"/>
      <c r="U579" s="172"/>
      <c r="V579" s="172"/>
      <c r="W579" s="172"/>
      <c r="X579" s="172"/>
      <c r="Y579" s="172"/>
      <c r="Z579" s="172"/>
      <c r="AA579" s="177"/>
      <c r="AT579" s="178" t="s">
        <v>186</v>
      </c>
      <c r="AU579" s="178" t="s">
        <v>149</v>
      </c>
      <c r="AV579" s="10" t="s">
        <v>149</v>
      </c>
      <c r="AW579" s="10" t="s">
        <v>32</v>
      </c>
      <c r="AX579" s="10" t="s">
        <v>76</v>
      </c>
      <c r="AY579" s="178" t="s">
        <v>170</v>
      </c>
    </row>
    <row r="580" spans="2:65" s="10" customFormat="1" ht="22.5" customHeight="1">
      <c r="B580" s="171"/>
      <c r="C580" s="172"/>
      <c r="D580" s="172"/>
      <c r="E580" s="173" t="s">
        <v>5</v>
      </c>
      <c r="F580" s="271" t="s">
        <v>1442</v>
      </c>
      <c r="G580" s="272"/>
      <c r="H580" s="272"/>
      <c r="I580" s="272"/>
      <c r="J580" s="172"/>
      <c r="K580" s="174">
        <v>12.6</v>
      </c>
      <c r="L580" s="172"/>
      <c r="M580" s="172"/>
      <c r="N580" s="172"/>
      <c r="O580" s="172"/>
      <c r="P580" s="172"/>
      <c r="Q580" s="172"/>
      <c r="R580" s="175"/>
      <c r="T580" s="176"/>
      <c r="U580" s="172"/>
      <c r="V580" s="172"/>
      <c r="W580" s="172"/>
      <c r="X580" s="172"/>
      <c r="Y580" s="172"/>
      <c r="Z580" s="172"/>
      <c r="AA580" s="177"/>
      <c r="AT580" s="178" t="s">
        <v>186</v>
      </c>
      <c r="AU580" s="178" t="s">
        <v>149</v>
      </c>
      <c r="AV580" s="10" t="s">
        <v>149</v>
      </c>
      <c r="AW580" s="10" t="s">
        <v>32</v>
      </c>
      <c r="AX580" s="10" t="s">
        <v>76</v>
      </c>
      <c r="AY580" s="178" t="s">
        <v>170</v>
      </c>
    </row>
    <row r="581" spans="2:65" s="10" customFormat="1" ht="22.5" customHeight="1">
      <c r="B581" s="171"/>
      <c r="C581" s="172"/>
      <c r="D581" s="172"/>
      <c r="E581" s="173" t="s">
        <v>5</v>
      </c>
      <c r="F581" s="271" t="s">
        <v>1443</v>
      </c>
      <c r="G581" s="272"/>
      <c r="H581" s="272"/>
      <c r="I581" s="272"/>
      <c r="J581" s="172"/>
      <c r="K581" s="174">
        <v>8</v>
      </c>
      <c r="L581" s="172"/>
      <c r="M581" s="172"/>
      <c r="N581" s="172"/>
      <c r="O581" s="172"/>
      <c r="P581" s="172"/>
      <c r="Q581" s="172"/>
      <c r="R581" s="175"/>
      <c r="T581" s="176"/>
      <c r="U581" s="172"/>
      <c r="V581" s="172"/>
      <c r="W581" s="172"/>
      <c r="X581" s="172"/>
      <c r="Y581" s="172"/>
      <c r="Z581" s="172"/>
      <c r="AA581" s="177"/>
      <c r="AT581" s="178" t="s">
        <v>186</v>
      </c>
      <c r="AU581" s="178" t="s">
        <v>149</v>
      </c>
      <c r="AV581" s="10" t="s">
        <v>149</v>
      </c>
      <c r="AW581" s="10" t="s">
        <v>32</v>
      </c>
      <c r="AX581" s="10" t="s">
        <v>76</v>
      </c>
      <c r="AY581" s="178" t="s">
        <v>170</v>
      </c>
    </row>
    <row r="582" spans="2:65" s="10" customFormat="1" ht="22.5" customHeight="1">
      <c r="B582" s="171"/>
      <c r="C582" s="172"/>
      <c r="D582" s="172"/>
      <c r="E582" s="173" t="s">
        <v>5</v>
      </c>
      <c r="F582" s="271" t="s">
        <v>1444</v>
      </c>
      <c r="G582" s="272"/>
      <c r="H582" s="272"/>
      <c r="I582" s="272"/>
      <c r="J582" s="172"/>
      <c r="K582" s="174">
        <v>31</v>
      </c>
      <c r="L582" s="172"/>
      <c r="M582" s="172"/>
      <c r="N582" s="172"/>
      <c r="O582" s="172"/>
      <c r="P582" s="172"/>
      <c r="Q582" s="172"/>
      <c r="R582" s="175"/>
      <c r="T582" s="176"/>
      <c r="U582" s="172"/>
      <c r="V582" s="172"/>
      <c r="W582" s="172"/>
      <c r="X582" s="172"/>
      <c r="Y582" s="172"/>
      <c r="Z582" s="172"/>
      <c r="AA582" s="177"/>
      <c r="AT582" s="178" t="s">
        <v>186</v>
      </c>
      <c r="AU582" s="178" t="s">
        <v>149</v>
      </c>
      <c r="AV582" s="10" t="s">
        <v>149</v>
      </c>
      <c r="AW582" s="10" t="s">
        <v>32</v>
      </c>
      <c r="AX582" s="10" t="s">
        <v>76</v>
      </c>
      <c r="AY582" s="178" t="s">
        <v>170</v>
      </c>
    </row>
    <row r="583" spans="2:65" s="10" customFormat="1" ht="22.5" customHeight="1">
      <c r="B583" s="171"/>
      <c r="C583" s="172"/>
      <c r="D583" s="172"/>
      <c r="E583" s="173" t="s">
        <v>5</v>
      </c>
      <c r="F583" s="271" t="s">
        <v>1445</v>
      </c>
      <c r="G583" s="272"/>
      <c r="H583" s="272"/>
      <c r="I583" s="272"/>
      <c r="J583" s="172"/>
      <c r="K583" s="174">
        <v>8.8000000000000007</v>
      </c>
      <c r="L583" s="172"/>
      <c r="M583" s="172"/>
      <c r="N583" s="172"/>
      <c r="O583" s="172"/>
      <c r="P583" s="172"/>
      <c r="Q583" s="172"/>
      <c r="R583" s="175"/>
      <c r="T583" s="176"/>
      <c r="U583" s="172"/>
      <c r="V583" s="172"/>
      <c r="W583" s="172"/>
      <c r="X583" s="172"/>
      <c r="Y583" s="172"/>
      <c r="Z583" s="172"/>
      <c r="AA583" s="177"/>
      <c r="AT583" s="178" t="s">
        <v>186</v>
      </c>
      <c r="AU583" s="178" t="s">
        <v>149</v>
      </c>
      <c r="AV583" s="10" t="s">
        <v>149</v>
      </c>
      <c r="AW583" s="10" t="s">
        <v>32</v>
      </c>
      <c r="AX583" s="10" t="s">
        <v>76</v>
      </c>
      <c r="AY583" s="178" t="s">
        <v>170</v>
      </c>
    </row>
    <row r="584" spans="2:65" s="10" customFormat="1" ht="22.5" customHeight="1">
      <c r="B584" s="171"/>
      <c r="C584" s="172"/>
      <c r="D584" s="172"/>
      <c r="E584" s="173" t="s">
        <v>5</v>
      </c>
      <c r="F584" s="271" t="s">
        <v>1446</v>
      </c>
      <c r="G584" s="272"/>
      <c r="H584" s="272"/>
      <c r="I584" s="272"/>
      <c r="J584" s="172"/>
      <c r="K584" s="174">
        <v>27.1</v>
      </c>
      <c r="L584" s="172"/>
      <c r="M584" s="172"/>
      <c r="N584" s="172"/>
      <c r="O584" s="172"/>
      <c r="P584" s="172"/>
      <c r="Q584" s="172"/>
      <c r="R584" s="175"/>
      <c r="T584" s="176"/>
      <c r="U584" s="172"/>
      <c r="V584" s="172"/>
      <c r="W584" s="172"/>
      <c r="X584" s="172"/>
      <c r="Y584" s="172"/>
      <c r="Z584" s="172"/>
      <c r="AA584" s="177"/>
      <c r="AT584" s="178" t="s">
        <v>186</v>
      </c>
      <c r="AU584" s="178" t="s">
        <v>149</v>
      </c>
      <c r="AV584" s="10" t="s">
        <v>149</v>
      </c>
      <c r="AW584" s="10" t="s">
        <v>32</v>
      </c>
      <c r="AX584" s="10" t="s">
        <v>76</v>
      </c>
      <c r="AY584" s="178" t="s">
        <v>170</v>
      </c>
    </row>
    <row r="585" spans="2:65" s="10" customFormat="1" ht="22.5" customHeight="1">
      <c r="B585" s="171"/>
      <c r="C585" s="172"/>
      <c r="D585" s="172"/>
      <c r="E585" s="173" t="s">
        <v>5</v>
      </c>
      <c r="F585" s="271" t="s">
        <v>1447</v>
      </c>
      <c r="G585" s="272"/>
      <c r="H585" s="272"/>
      <c r="I585" s="272"/>
      <c r="J585" s="172"/>
      <c r="K585" s="174">
        <v>11.5</v>
      </c>
      <c r="L585" s="172"/>
      <c r="M585" s="172"/>
      <c r="N585" s="172"/>
      <c r="O585" s="172"/>
      <c r="P585" s="172"/>
      <c r="Q585" s="172"/>
      <c r="R585" s="175"/>
      <c r="T585" s="176"/>
      <c r="U585" s="172"/>
      <c r="V585" s="172"/>
      <c r="W585" s="172"/>
      <c r="X585" s="172"/>
      <c r="Y585" s="172"/>
      <c r="Z585" s="172"/>
      <c r="AA585" s="177"/>
      <c r="AT585" s="178" t="s">
        <v>186</v>
      </c>
      <c r="AU585" s="178" t="s">
        <v>149</v>
      </c>
      <c r="AV585" s="10" t="s">
        <v>149</v>
      </c>
      <c r="AW585" s="10" t="s">
        <v>32</v>
      </c>
      <c r="AX585" s="10" t="s">
        <v>76</v>
      </c>
      <c r="AY585" s="178" t="s">
        <v>170</v>
      </c>
    </row>
    <row r="586" spans="2:65" s="11" customFormat="1" ht="22.5" customHeight="1">
      <c r="B586" s="179"/>
      <c r="C586" s="180"/>
      <c r="D586" s="180"/>
      <c r="E586" s="181" t="s">
        <v>5</v>
      </c>
      <c r="F586" s="273" t="s">
        <v>201</v>
      </c>
      <c r="G586" s="274"/>
      <c r="H586" s="274"/>
      <c r="I586" s="274"/>
      <c r="J586" s="180"/>
      <c r="K586" s="182">
        <v>111</v>
      </c>
      <c r="L586" s="180"/>
      <c r="M586" s="180"/>
      <c r="N586" s="180"/>
      <c r="O586" s="180"/>
      <c r="P586" s="180"/>
      <c r="Q586" s="180"/>
      <c r="R586" s="183"/>
      <c r="T586" s="184"/>
      <c r="U586" s="180"/>
      <c r="V586" s="180"/>
      <c r="W586" s="180"/>
      <c r="X586" s="180"/>
      <c r="Y586" s="180"/>
      <c r="Z586" s="180"/>
      <c r="AA586" s="185"/>
      <c r="AT586" s="186" t="s">
        <v>186</v>
      </c>
      <c r="AU586" s="186" t="s">
        <v>149</v>
      </c>
      <c r="AV586" s="11" t="s">
        <v>175</v>
      </c>
      <c r="AW586" s="11" t="s">
        <v>32</v>
      </c>
      <c r="AX586" s="11" t="s">
        <v>84</v>
      </c>
      <c r="AY586" s="186" t="s">
        <v>170</v>
      </c>
    </row>
    <row r="587" spans="2:65" s="1" customFormat="1" ht="22.5" customHeight="1">
      <c r="B587" s="133"/>
      <c r="C587" s="195" t="s">
        <v>1448</v>
      </c>
      <c r="D587" s="195" t="s">
        <v>415</v>
      </c>
      <c r="E587" s="196" t="s">
        <v>1449</v>
      </c>
      <c r="F587" s="267" t="s">
        <v>1450</v>
      </c>
      <c r="G587" s="267"/>
      <c r="H587" s="267"/>
      <c r="I587" s="267"/>
      <c r="J587" s="197" t="s">
        <v>174</v>
      </c>
      <c r="K587" s="198">
        <v>119.88</v>
      </c>
      <c r="L587" s="325">
        <v>0</v>
      </c>
      <c r="M587" s="325"/>
      <c r="N587" s="320">
        <f>ROUND(L587*K587,3)</f>
        <v>0</v>
      </c>
      <c r="O587" s="312"/>
      <c r="P587" s="312"/>
      <c r="Q587" s="312"/>
      <c r="R587" s="136"/>
      <c r="T587" s="167" t="s">
        <v>5</v>
      </c>
      <c r="U587" s="45" t="s">
        <v>43</v>
      </c>
      <c r="V587" s="37"/>
      <c r="W587" s="168">
        <f>V587*K587</f>
        <v>0</v>
      </c>
      <c r="X587" s="168">
        <v>1.2E-2</v>
      </c>
      <c r="Y587" s="168">
        <f>X587*K587</f>
        <v>1.4385600000000001</v>
      </c>
      <c r="Z587" s="168">
        <v>0</v>
      </c>
      <c r="AA587" s="169">
        <f>Z587*K587</f>
        <v>0</v>
      </c>
      <c r="AR587" s="20" t="s">
        <v>320</v>
      </c>
      <c r="AT587" s="20" t="s">
        <v>415</v>
      </c>
      <c r="AU587" s="20" t="s">
        <v>149</v>
      </c>
      <c r="AY587" s="20" t="s">
        <v>170</v>
      </c>
      <c r="BE587" s="107">
        <f>IF(U587="základná",N587,0)</f>
        <v>0</v>
      </c>
      <c r="BF587" s="107">
        <f>IF(U587="znížená",N587,0)</f>
        <v>0</v>
      </c>
      <c r="BG587" s="107">
        <f>IF(U587="zákl. prenesená",N587,0)</f>
        <v>0</v>
      </c>
      <c r="BH587" s="107">
        <f>IF(U587="zníž. prenesená",N587,0)</f>
        <v>0</v>
      </c>
      <c r="BI587" s="107">
        <f>IF(U587="nulová",N587,0)</f>
        <v>0</v>
      </c>
      <c r="BJ587" s="20" t="s">
        <v>149</v>
      </c>
      <c r="BK587" s="170">
        <f>ROUND(L587*K587,3)</f>
        <v>0</v>
      </c>
      <c r="BL587" s="20" t="s">
        <v>243</v>
      </c>
      <c r="BM587" s="20" t="s">
        <v>1451</v>
      </c>
    </row>
    <row r="588" spans="2:65" s="1" customFormat="1" ht="31.5" customHeight="1">
      <c r="B588" s="133"/>
      <c r="C588" s="162" t="s">
        <v>1452</v>
      </c>
      <c r="D588" s="162" t="s">
        <v>171</v>
      </c>
      <c r="E588" s="163" t="s">
        <v>1453</v>
      </c>
      <c r="F588" s="268" t="s">
        <v>1454</v>
      </c>
      <c r="G588" s="268"/>
      <c r="H588" s="268"/>
      <c r="I588" s="268"/>
      <c r="J588" s="164" t="s">
        <v>174</v>
      </c>
      <c r="K588" s="165">
        <v>21.687999999999999</v>
      </c>
      <c r="L588" s="324">
        <v>0</v>
      </c>
      <c r="M588" s="324"/>
      <c r="N588" s="312">
        <f>ROUND(L588*K588,3)</f>
        <v>0</v>
      </c>
      <c r="O588" s="312"/>
      <c r="P588" s="312"/>
      <c r="Q588" s="312"/>
      <c r="R588" s="136"/>
      <c r="T588" s="167" t="s">
        <v>5</v>
      </c>
      <c r="U588" s="45" t="s">
        <v>43</v>
      </c>
      <c r="V588" s="37"/>
      <c r="W588" s="168">
        <f>V588*K588</f>
        <v>0</v>
      </c>
      <c r="X588" s="168">
        <v>2.5100000000000001E-2</v>
      </c>
      <c r="Y588" s="168">
        <f>X588*K588</f>
        <v>0.54436879999999999</v>
      </c>
      <c r="Z588" s="168">
        <v>0</v>
      </c>
      <c r="AA588" s="169">
        <f>Z588*K588</f>
        <v>0</v>
      </c>
      <c r="AR588" s="20" t="s">
        <v>243</v>
      </c>
      <c r="AT588" s="20" t="s">
        <v>171</v>
      </c>
      <c r="AU588" s="20" t="s">
        <v>149</v>
      </c>
      <c r="AY588" s="20" t="s">
        <v>170</v>
      </c>
      <c r="BE588" s="107">
        <f>IF(U588="základná",N588,0)</f>
        <v>0</v>
      </c>
      <c r="BF588" s="107">
        <f>IF(U588="znížená",N588,0)</f>
        <v>0</v>
      </c>
      <c r="BG588" s="107">
        <f>IF(U588="zákl. prenesená",N588,0)</f>
        <v>0</v>
      </c>
      <c r="BH588" s="107">
        <f>IF(U588="zníž. prenesená",N588,0)</f>
        <v>0</v>
      </c>
      <c r="BI588" s="107">
        <f>IF(U588="nulová",N588,0)</f>
        <v>0</v>
      </c>
      <c r="BJ588" s="20" t="s">
        <v>149</v>
      </c>
      <c r="BK588" s="170">
        <f>ROUND(L588*K588,3)</f>
        <v>0</v>
      </c>
      <c r="BL588" s="20" t="s">
        <v>243</v>
      </c>
      <c r="BM588" s="20" t="s">
        <v>1455</v>
      </c>
    </row>
    <row r="589" spans="2:65" s="10" customFormat="1" ht="22.5" customHeight="1">
      <c r="B589" s="171"/>
      <c r="C589" s="172"/>
      <c r="D589" s="172"/>
      <c r="E589" s="173" t="s">
        <v>5</v>
      </c>
      <c r="F589" s="275" t="s">
        <v>1456</v>
      </c>
      <c r="G589" s="276"/>
      <c r="H589" s="276"/>
      <c r="I589" s="276"/>
      <c r="J589" s="172"/>
      <c r="K589" s="174">
        <v>21.687999999999999</v>
      </c>
      <c r="L589" s="172"/>
      <c r="M589" s="172"/>
      <c r="N589" s="172"/>
      <c r="O589" s="172"/>
      <c r="P589" s="172"/>
      <c r="Q589" s="172"/>
      <c r="R589" s="175"/>
      <c r="T589" s="176"/>
      <c r="U589" s="172"/>
      <c r="V589" s="172"/>
      <c r="W589" s="172"/>
      <c r="X589" s="172"/>
      <c r="Y589" s="172"/>
      <c r="Z589" s="172"/>
      <c r="AA589" s="177"/>
      <c r="AT589" s="178" t="s">
        <v>186</v>
      </c>
      <c r="AU589" s="178" t="s">
        <v>149</v>
      </c>
      <c r="AV589" s="10" t="s">
        <v>149</v>
      </c>
      <c r="AW589" s="10" t="s">
        <v>32</v>
      </c>
      <c r="AX589" s="10" t="s">
        <v>84</v>
      </c>
      <c r="AY589" s="178" t="s">
        <v>170</v>
      </c>
    </row>
    <row r="590" spans="2:65" s="1" customFormat="1" ht="22.5" customHeight="1">
      <c r="B590" s="133"/>
      <c r="C590" s="195" t="s">
        <v>1457</v>
      </c>
      <c r="D590" s="195" t="s">
        <v>415</v>
      </c>
      <c r="E590" s="196" t="s">
        <v>1458</v>
      </c>
      <c r="F590" s="267" t="s">
        <v>1459</v>
      </c>
      <c r="G590" s="267"/>
      <c r="H590" s="267"/>
      <c r="I590" s="267"/>
      <c r="J590" s="197" t="s">
        <v>174</v>
      </c>
      <c r="K590" s="198">
        <v>22.771999999999998</v>
      </c>
      <c r="L590" s="325">
        <v>0</v>
      </c>
      <c r="M590" s="325"/>
      <c r="N590" s="320">
        <f>ROUND(L590*K590,3)</f>
        <v>0</v>
      </c>
      <c r="O590" s="312"/>
      <c r="P590" s="312"/>
      <c r="Q590" s="312"/>
      <c r="R590" s="136"/>
      <c r="T590" s="167" t="s">
        <v>5</v>
      </c>
      <c r="U590" s="45" t="s">
        <v>43</v>
      </c>
      <c r="V590" s="37"/>
      <c r="W590" s="168">
        <f>V590*K590</f>
        <v>0</v>
      </c>
      <c r="X590" s="168">
        <v>8.6999999999999994E-2</v>
      </c>
      <c r="Y590" s="168">
        <f>X590*K590</f>
        <v>1.9811639999999997</v>
      </c>
      <c r="Z590" s="168">
        <v>0</v>
      </c>
      <c r="AA590" s="169">
        <f>Z590*K590</f>
        <v>0</v>
      </c>
      <c r="AR590" s="20" t="s">
        <v>320</v>
      </c>
      <c r="AT590" s="20" t="s">
        <v>415</v>
      </c>
      <c r="AU590" s="20" t="s">
        <v>149</v>
      </c>
      <c r="AY590" s="20" t="s">
        <v>170</v>
      </c>
      <c r="BE590" s="107">
        <f>IF(U590="základná",N590,0)</f>
        <v>0</v>
      </c>
      <c r="BF590" s="107">
        <f>IF(U590="znížená",N590,0)</f>
        <v>0</v>
      </c>
      <c r="BG590" s="107">
        <f>IF(U590="zákl. prenesená",N590,0)</f>
        <v>0</v>
      </c>
      <c r="BH590" s="107">
        <f>IF(U590="zníž. prenesená",N590,0)</f>
        <v>0</v>
      </c>
      <c r="BI590" s="107">
        <f>IF(U590="nulová",N590,0)</f>
        <v>0</v>
      </c>
      <c r="BJ590" s="20" t="s">
        <v>149</v>
      </c>
      <c r="BK590" s="170">
        <f>ROUND(L590*K590,3)</f>
        <v>0</v>
      </c>
      <c r="BL590" s="20" t="s">
        <v>243</v>
      </c>
      <c r="BM590" s="20" t="s">
        <v>1460</v>
      </c>
    </row>
    <row r="591" spans="2:65" s="1" customFormat="1" ht="31.5" customHeight="1">
      <c r="B591" s="133"/>
      <c r="C591" s="162" t="s">
        <v>1461</v>
      </c>
      <c r="D591" s="162" t="s">
        <v>171</v>
      </c>
      <c r="E591" s="163" t="s">
        <v>1462</v>
      </c>
      <c r="F591" s="268" t="s">
        <v>1463</v>
      </c>
      <c r="G591" s="268"/>
      <c r="H591" s="268"/>
      <c r="I591" s="268"/>
      <c r="J591" s="164" t="s">
        <v>219</v>
      </c>
      <c r="K591" s="165">
        <v>4.3360000000000003</v>
      </c>
      <c r="L591" s="324">
        <v>0</v>
      </c>
      <c r="M591" s="324"/>
      <c r="N591" s="312">
        <f>ROUND(L591*K591,3)</f>
        <v>0</v>
      </c>
      <c r="O591" s="312"/>
      <c r="P591" s="312"/>
      <c r="Q591" s="312"/>
      <c r="R591" s="136"/>
      <c r="T591" s="167" t="s">
        <v>5</v>
      </c>
      <c r="U591" s="45" t="s">
        <v>43</v>
      </c>
      <c r="V591" s="37"/>
      <c r="W591" s="168">
        <f>V591*K591</f>
        <v>0</v>
      </c>
      <c r="X591" s="168">
        <v>0</v>
      </c>
      <c r="Y591" s="168">
        <f>X591*K591</f>
        <v>0</v>
      </c>
      <c r="Z591" s="168">
        <v>0</v>
      </c>
      <c r="AA591" s="169">
        <f>Z591*K591</f>
        <v>0</v>
      </c>
      <c r="AR591" s="20" t="s">
        <v>243</v>
      </c>
      <c r="AT591" s="20" t="s">
        <v>171</v>
      </c>
      <c r="AU591" s="20" t="s">
        <v>149</v>
      </c>
      <c r="AY591" s="20" t="s">
        <v>170</v>
      </c>
      <c r="BE591" s="107">
        <f>IF(U591="základná",N591,0)</f>
        <v>0</v>
      </c>
      <c r="BF591" s="107">
        <f>IF(U591="znížená",N591,0)</f>
        <v>0</v>
      </c>
      <c r="BG591" s="107">
        <f>IF(U591="zákl. prenesená",N591,0)</f>
        <v>0</v>
      </c>
      <c r="BH591" s="107">
        <f>IF(U591="zníž. prenesená",N591,0)</f>
        <v>0</v>
      </c>
      <c r="BI591" s="107">
        <f>IF(U591="nulová",N591,0)</f>
        <v>0</v>
      </c>
      <c r="BJ591" s="20" t="s">
        <v>149</v>
      </c>
      <c r="BK591" s="170">
        <f>ROUND(L591*K591,3)</f>
        <v>0</v>
      </c>
      <c r="BL591" s="20" t="s">
        <v>243</v>
      </c>
      <c r="BM591" s="20" t="s">
        <v>1464</v>
      </c>
    </row>
    <row r="592" spans="2:65" s="9" customFormat="1" ht="29.85" customHeight="1">
      <c r="B592" s="151"/>
      <c r="C592" s="152"/>
      <c r="D592" s="161" t="s">
        <v>140</v>
      </c>
      <c r="E592" s="161"/>
      <c r="F592" s="161"/>
      <c r="G592" s="161"/>
      <c r="H592" s="161"/>
      <c r="I592" s="161"/>
      <c r="J592" s="161"/>
      <c r="K592" s="161"/>
      <c r="L592" s="161"/>
      <c r="M592" s="161"/>
      <c r="N592" s="316">
        <f>BK592</f>
        <v>0</v>
      </c>
      <c r="O592" s="317"/>
      <c r="P592" s="317"/>
      <c r="Q592" s="317"/>
      <c r="R592" s="154"/>
      <c r="T592" s="155"/>
      <c r="U592" s="152"/>
      <c r="V592" s="152"/>
      <c r="W592" s="156">
        <f>SUM(W593:W595)</f>
        <v>0</v>
      </c>
      <c r="X592" s="152"/>
      <c r="Y592" s="156">
        <f>SUM(Y593:Y595)</f>
        <v>2.6752E-3</v>
      </c>
      <c r="Z592" s="152"/>
      <c r="AA592" s="157">
        <f>SUM(AA593:AA595)</f>
        <v>0</v>
      </c>
      <c r="AR592" s="158" t="s">
        <v>149</v>
      </c>
      <c r="AT592" s="159" t="s">
        <v>75</v>
      </c>
      <c r="AU592" s="159" t="s">
        <v>84</v>
      </c>
      <c r="AY592" s="158" t="s">
        <v>170</v>
      </c>
      <c r="BK592" s="160">
        <f>SUM(BK593:BK595)</f>
        <v>0</v>
      </c>
    </row>
    <row r="593" spans="2:65" s="1" customFormat="1" ht="44.25" customHeight="1">
      <c r="B593" s="133"/>
      <c r="C593" s="162" t="s">
        <v>1465</v>
      </c>
      <c r="D593" s="162" t="s">
        <v>171</v>
      </c>
      <c r="E593" s="163" t="s">
        <v>1466</v>
      </c>
      <c r="F593" s="268" t="s">
        <v>1467</v>
      </c>
      <c r="G593" s="268"/>
      <c r="H593" s="268"/>
      <c r="I593" s="268"/>
      <c r="J593" s="164" t="s">
        <v>174</v>
      </c>
      <c r="K593" s="165">
        <v>6.08</v>
      </c>
      <c r="L593" s="324">
        <v>0</v>
      </c>
      <c r="M593" s="324"/>
      <c r="N593" s="312">
        <f>ROUND(L593*K593,3)</f>
        <v>0</v>
      </c>
      <c r="O593" s="312"/>
      <c r="P593" s="312"/>
      <c r="Q593" s="312"/>
      <c r="R593" s="136"/>
      <c r="T593" s="167" t="s">
        <v>5</v>
      </c>
      <c r="U593" s="45" t="s">
        <v>43</v>
      </c>
      <c r="V593" s="37"/>
      <c r="W593" s="168">
        <f>V593*K593</f>
        <v>0</v>
      </c>
      <c r="X593" s="168">
        <v>4.4000000000000002E-4</v>
      </c>
      <c r="Y593" s="168">
        <f>X593*K593</f>
        <v>2.6752E-3</v>
      </c>
      <c r="Z593" s="168">
        <v>0</v>
      </c>
      <c r="AA593" s="169">
        <f>Z593*K593</f>
        <v>0</v>
      </c>
      <c r="AR593" s="20" t="s">
        <v>243</v>
      </c>
      <c r="AT593" s="20" t="s">
        <v>171</v>
      </c>
      <c r="AU593" s="20" t="s">
        <v>149</v>
      </c>
      <c r="AY593" s="20" t="s">
        <v>170</v>
      </c>
      <c r="BE593" s="107">
        <f>IF(U593="základná",N593,0)</f>
        <v>0</v>
      </c>
      <c r="BF593" s="107">
        <f>IF(U593="znížená",N593,0)</f>
        <v>0</v>
      </c>
      <c r="BG593" s="107">
        <f>IF(U593="zákl. prenesená",N593,0)</f>
        <v>0</v>
      </c>
      <c r="BH593" s="107">
        <f>IF(U593="zníž. prenesená",N593,0)</f>
        <v>0</v>
      </c>
      <c r="BI593" s="107">
        <f>IF(U593="nulová",N593,0)</f>
        <v>0</v>
      </c>
      <c r="BJ593" s="20" t="s">
        <v>149</v>
      </c>
      <c r="BK593" s="170">
        <f>ROUND(L593*K593,3)</f>
        <v>0</v>
      </c>
      <c r="BL593" s="20" t="s">
        <v>243</v>
      </c>
      <c r="BM593" s="20" t="s">
        <v>1468</v>
      </c>
    </row>
    <row r="594" spans="2:65" s="12" customFormat="1" ht="22.5" customHeight="1">
      <c r="B594" s="187"/>
      <c r="C594" s="188"/>
      <c r="D594" s="188"/>
      <c r="E594" s="189" t="s">
        <v>5</v>
      </c>
      <c r="F594" s="269" t="s">
        <v>1469</v>
      </c>
      <c r="G594" s="270"/>
      <c r="H594" s="270"/>
      <c r="I594" s="270"/>
      <c r="J594" s="188"/>
      <c r="K594" s="190" t="s">
        <v>5</v>
      </c>
      <c r="L594" s="188"/>
      <c r="M594" s="188"/>
      <c r="N594" s="188"/>
      <c r="O594" s="188"/>
      <c r="P594" s="188"/>
      <c r="Q594" s="188"/>
      <c r="R594" s="191"/>
      <c r="T594" s="192"/>
      <c r="U594" s="188"/>
      <c r="V594" s="188"/>
      <c r="W594" s="188"/>
      <c r="X594" s="188"/>
      <c r="Y594" s="188"/>
      <c r="Z594" s="188"/>
      <c r="AA594" s="193"/>
      <c r="AT594" s="194" t="s">
        <v>186</v>
      </c>
      <c r="AU594" s="194" t="s">
        <v>149</v>
      </c>
      <c r="AV594" s="12" t="s">
        <v>84</v>
      </c>
      <c r="AW594" s="12" t="s">
        <v>32</v>
      </c>
      <c r="AX594" s="12" t="s">
        <v>76</v>
      </c>
      <c r="AY594" s="194" t="s">
        <v>170</v>
      </c>
    </row>
    <row r="595" spans="2:65" s="10" customFormat="1" ht="22.5" customHeight="1">
      <c r="B595" s="171"/>
      <c r="C595" s="172"/>
      <c r="D595" s="172"/>
      <c r="E595" s="173" t="s">
        <v>5</v>
      </c>
      <c r="F595" s="271" t="s">
        <v>1470</v>
      </c>
      <c r="G595" s="272"/>
      <c r="H595" s="272"/>
      <c r="I595" s="272"/>
      <c r="J595" s="172"/>
      <c r="K595" s="174">
        <v>6.08</v>
      </c>
      <c r="L595" s="172"/>
      <c r="M595" s="172"/>
      <c r="N595" s="172"/>
      <c r="O595" s="172"/>
      <c r="P595" s="172"/>
      <c r="Q595" s="172"/>
      <c r="R595" s="175"/>
      <c r="T595" s="176"/>
      <c r="U595" s="172"/>
      <c r="V595" s="172"/>
      <c r="W595" s="172"/>
      <c r="X595" s="172"/>
      <c r="Y595" s="172"/>
      <c r="Z595" s="172"/>
      <c r="AA595" s="177"/>
      <c r="AT595" s="178" t="s">
        <v>186</v>
      </c>
      <c r="AU595" s="178" t="s">
        <v>149</v>
      </c>
      <c r="AV595" s="10" t="s">
        <v>149</v>
      </c>
      <c r="AW595" s="10" t="s">
        <v>32</v>
      </c>
      <c r="AX595" s="10" t="s">
        <v>84</v>
      </c>
      <c r="AY595" s="178" t="s">
        <v>170</v>
      </c>
    </row>
    <row r="596" spans="2:65" s="9" customFormat="1" ht="29.85" customHeight="1">
      <c r="B596" s="151"/>
      <c r="C596" s="152"/>
      <c r="D596" s="161" t="s">
        <v>141</v>
      </c>
      <c r="E596" s="161"/>
      <c r="F596" s="161"/>
      <c r="G596" s="161"/>
      <c r="H596" s="161"/>
      <c r="I596" s="161"/>
      <c r="J596" s="161"/>
      <c r="K596" s="161"/>
      <c r="L596" s="161"/>
      <c r="M596" s="161"/>
      <c r="N596" s="310">
        <f>BK596</f>
        <v>0</v>
      </c>
      <c r="O596" s="311"/>
      <c r="P596" s="311"/>
      <c r="Q596" s="311"/>
      <c r="R596" s="154"/>
      <c r="T596" s="155"/>
      <c r="U596" s="152"/>
      <c r="V596" s="152"/>
      <c r="W596" s="156">
        <f>SUM(W597:W598)</f>
        <v>0</v>
      </c>
      <c r="X596" s="152"/>
      <c r="Y596" s="156">
        <f>SUM(Y597:Y598)</f>
        <v>0.13606879999999999</v>
      </c>
      <c r="Z596" s="152"/>
      <c r="AA596" s="157">
        <f>SUM(AA597:AA598)</f>
        <v>0</v>
      </c>
      <c r="AR596" s="158" t="s">
        <v>149</v>
      </c>
      <c r="AT596" s="159" t="s">
        <v>75</v>
      </c>
      <c r="AU596" s="159" t="s">
        <v>84</v>
      </c>
      <c r="AY596" s="158" t="s">
        <v>170</v>
      </c>
      <c r="BK596" s="160">
        <f>SUM(BK597:BK598)</f>
        <v>0</v>
      </c>
    </row>
    <row r="597" spans="2:65" s="1" customFormat="1" ht="31.5" customHeight="1">
      <c r="B597" s="133"/>
      <c r="C597" s="162" t="s">
        <v>1471</v>
      </c>
      <c r="D597" s="162" t="s">
        <v>171</v>
      </c>
      <c r="E597" s="163" t="s">
        <v>1472</v>
      </c>
      <c r="F597" s="268" t="s">
        <v>1473</v>
      </c>
      <c r="G597" s="268"/>
      <c r="H597" s="268"/>
      <c r="I597" s="268"/>
      <c r="J597" s="164" t="s">
        <v>174</v>
      </c>
      <c r="K597" s="165">
        <v>485.96</v>
      </c>
      <c r="L597" s="324">
        <v>0</v>
      </c>
      <c r="M597" s="324"/>
      <c r="N597" s="312">
        <f>ROUND(L597*K597,3)</f>
        <v>0</v>
      </c>
      <c r="O597" s="312"/>
      <c r="P597" s="312"/>
      <c r="Q597" s="312"/>
      <c r="R597" s="136"/>
      <c r="T597" s="167" t="s">
        <v>5</v>
      </c>
      <c r="U597" s="45" t="s">
        <v>43</v>
      </c>
      <c r="V597" s="37"/>
      <c r="W597" s="168">
        <f>V597*K597</f>
        <v>0</v>
      </c>
      <c r="X597" s="168">
        <v>1E-4</v>
      </c>
      <c r="Y597" s="168">
        <f>X597*K597</f>
        <v>4.8596E-2</v>
      </c>
      <c r="Z597" s="168">
        <v>0</v>
      </c>
      <c r="AA597" s="169">
        <f>Z597*K597</f>
        <v>0</v>
      </c>
      <c r="AR597" s="20" t="s">
        <v>243</v>
      </c>
      <c r="AT597" s="20" t="s">
        <v>171</v>
      </c>
      <c r="AU597" s="20" t="s">
        <v>149</v>
      </c>
      <c r="AY597" s="20" t="s">
        <v>170</v>
      </c>
      <c r="BE597" s="107">
        <f>IF(U597="základná",N597,0)</f>
        <v>0</v>
      </c>
      <c r="BF597" s="107">
        <f>IF(U597="znížená",N597,0)</f>
        <v>0</v>
      </c>
      <c r="BG597" s="107">
        <f>IF(U597="zákl. prenesená",N597,0)</f>
        <v>0</v>
      </c>
      <c r="BH597" s="107">
        <f>IF(U597="zníž. prenesená",N597,0)</f>
        <v>0</v>
      </c>
      <c r="BI597" s="107">
        <f>IF(U597="nulová",N597,0)</f>
        <v>0</v>
      </c>
      <c r="BJ597" s="20" t="s">
        <v>149</v>
      </c>
      <c r="BK597" s="170">
        <f>ROUND(L597*K597,3)</f>
        <v>0</v>
      </c>
      <c r="BL597" s="20" t="s">
        <v>243</v>
      </c>
      <c r="BM597" s="20" t="s">
        <v>1474</v>
      </c>
    </row>
    <row r="598" spans="2:65" s="1" customFormat="1" ht="44.25" customHeight="1">
      <c r="B598" s="133"/>
      <c r="C598" s="162" t="s">
        <v>1475</v>
      </c>
      <c r="D598" s="162" t="s">
        <v>171</v>
      </c>
      <c r="E598" s="163" t="s">
        <v>1476</v>
      </c>
      <c r="F598" s="268" t="s">
        <v>1477</v>
      </c>
      <c r="G598" s="268"/>
      <c r="H598" s="268"/>
      <c r="I598" s="268"/>
      <c r="J598" s="164" t="s">
        <v>174</v>
      </c>
      <c r="K598" s="165">
        <v>485.96</v>
      </c>
      <c r="L598" s="324">
        <v>0</v>
      </c>
      <c r="M598" s="324"/>
      <c r="N598" s="312">
        <f>ROUND(L598*K598,3)</f>
        <v>0</v>
      </c>
      <c r="O598" s="312"/>
      <c r="P598" s="312"/>
      <c r="Q598" s="312"/>
      <c r="R598" s="136"/>
      <c r="T598" s="167" t="s">
        <v>5</v>
      </c>
      <c r="U598" s="45" t="s">
        <v>43</v>
      </c>
      <c r="V598" s="37"/>
      <c r="W598" s="168">
        <f>V598*K598</f>
        <v>0</v>
      </c>
      <c r="X598" s="168">
        <v>1.8000000000000001E-4</v>
      </c>
      <c r="Y598" s="168">
        <f>X598*K598</f>
        <v>8.7472800000000003E-2</v>
      </c>
      <c r="Z598" s="168">
        <v>0</v>
      </c>
      <c r="AA598" s="169">
        <f>Z598*K598</f>
        <v>0</v>
      </c>
      <c r="AR598" s="20" t="s">
        <v>243</v>
      </c>
      <c r="AT598" s="20" t="s">
        <v>171</v>
      </c>
      <c r="AU598" s="20" t="s">
        <v>149</v>
      </c>
      <c r="AY598" s="20" t="s">
        <v>170</v>
      </c>
      <c r="BE598" s="107">
        <f>IF(U598="základná",N598,0)</f>
        <v>0</v>
      </c>
      <c r="BF598" s="107">
        <f>IF(U598="znížená",N598,0)</f>
        <v>0</v>
      </c>
      <c r="BG598" s="107">
        <f>IF(U598="zákl. prenesená",N598,0)</f>
        <v>0</v>
      </c>
      <c r="BH598" s="107">
        <f>IF(U598="zníž. prenesená",N598,0)</f>
        <v>0</v>
      </c>
      <c r="BI598" s="107">
        <f>IF(U598="nulová",N598,0)</f>
        <v>0</v>
      </c>
      <c r="BJ598" s="20" t="s">
        <v>149</v>
      </c>
      <c r="BK598" s="170">
        <f>ROUND(L598*K598,3)</f>
        <v>0</v>
      </c>
      <c r="BL598" s="20" t="s">
        <v>243</v>
      </c>
      <c r="BM598" s="20" t="s">
        <v>1478</v>
      </c>
    </row>
    <row r="599" spans="2:65" s="9" customFormat="1" ht="37.35" customHeight="1">
      <c r="B599" s="151"/>
      <c r="C599" s="152"/>
      <c r="D599" s="153" t="s">
        <v>142</v>
      </c>
      <c r="E599" s="153"/>
      <c r="F599" s="153"/>
      <c r="G599" s="153"/>
      <c r="H599" s="153"/>
      <c r="I599" s="153"/>
      <c r="J599" s="153"/>
      <c r="K599" s="153"/>
      <c r="L599" s="153"/>
      <c r="M599" s="153"/>
      <c r="N599" s="318">
        <f>BK599</f>
        <v>0</v>
      </c>
      <c r="O599" s="319"/>
      <c r="P599" s="319"/>
      <c r="Q599" s="319"/>
      <c r="R599" s="154"/>
      <c r="T599" s="155"/>
      <c r="U599" s="152"/>
      <c r="V599" s="152"/>
      <c r="W599" s="156">
        <f>W600</f>
        <v>0</v>
      </c>
      <c r="X599" s="152"/>
      <c r="Y599" s="156">
        <f>Y600</f>
        <v>0</v>
      </c>
      <c r="Z599" s="152"/>
      <c r="AA599" s="157">
        <f>AA600</f>
        <v>2.0916999999999994</v>
      </c>
      <c r="AR599" s="158" t="s">
        <v>180</v>
      </c>
      <c r="AT599" s="159" t="s">
        <v>75</v>
      </c>
      <c r="AU599" s="159" t="s">
        <v>76</v>
      </c>
      <c r="AY599" s="158" t="s">
        <v>170</v>
      </c>
      <c r="BK599" s="160">
        <f>BK600</f>
        <v>0</v>
      </c>
    </row>
    <row r="600" spans="2:65" s="9" customFormat="1" ht="19.899999999999999" customHeight="1">
      <c r="B600" s="151"/>
      <c r="C600" s="152"/>
      <c r="D600" s="161" t="s">
        <v>143</v>
      </c>
      <c r="E600" s="161"/>
      <c r="F600" s="161"/>
      <c r="G600" s="161"/>
      <c r="H600" s="161"/>
      <c r="I600" s="161"/>
      <c r="J600" s="161"/>
      <c r="K600" s="161"/>
      <c r="L600" s="161"/>
      <c r="M600" s="161"/>
      <c r="N600" s="310">
        <f>BK600</f>
        <v>0</v>
      </c>
      <c r="O600" s="311"/>
      <c r="P600" s="311"/>
      <c r="Q600" s="311"/>
      <c r="R600" s="154"/>
      <c r="T600" s="155"/>
      <c r="U600" s="152"/>
      <c r="V600" s="152"/>
      <c r="W600" s="156">
        <f>SUM(W601:W728)</f>
        <v>0</v>
      </c>
      <c r="X600" s="152"/>
      <c r="Y600" s="156">
        <f>SUM(Y601:Y728)</f>
        <v>0</v>
      </c>
      <c r="Z600" s="152"/>
      <c r="AA600" s="157">
        <f>SUM(AA601:AA728)</f>
        <v>2.0916999999999994</v>
      </c>
      <c r="AR600" s="158" t="s">
        <v>180</v>
      </c>
      <c r="AT600" s="159" t="s">
        <v>75</v>
      </c>
      <c r="AU600" s="159" t="s">
        <v>84</v>
      </c>
      <c r="AY600" s="158" t="s">
        <v>170</v>
      </c>
      <c r="BK600" s="160">
        <f>SUM(BK601:BK728)</f>
        <v>0</v>
      </c>
    </row>
    <row r="601" spans="2:65" s="1" customFormat="1" ht="22.5" customHeight="1">
      <c r="B601" s="133"/>
      <c r="C601" s="195" t="s">
        <v>1479</v>
      </c>
      <c r="D601" s="195" t="s">
        <v>415</v>
      </c>
      <c r="E601" s="196" t="s">
        <v>1480</v>
      </c>
      <c r="F601" s="267" t="s">
        <v>1481</v>
      </c>
      <c r="G601" s="267"/>
      <c r="H601" s="267"/>
      <c r="I601" s="267"/>
      <c r="J601" s="197" t="s">
        <v>462</v>
      </c>
      <c r="K601" s="198">
        <v>252</v>
      </c>
      <c r="L601" s="325">
        <v>0</v>
      </c>
      <c r="M601" s="325"/>
      <c r="N601" s="320">
        <f t="shared" ref="N601:N632" si="125">ROUND(L601*K601,3)</f>
        <v>0</v>
      </c>
      <c r="O601" s="312"/>
      <c r="P601" s="312"/>
      <c r="Q601" s="312"/>
      <c r="R601" s="136"/>
      <c r="T601" s="167" t="s">
        <v>5</v>
      </c>
      <c r="U601" s="45" t="s">
        <v>43</v>
      </c>
      <c r="V601" s="37"/>
      <c r="W601" s="168">
        <f t="shared" ref="W601:W632" si="126">V601*K601</f>
        <v>0</v>
      </c>
      <c r="X601" s="168">
        <v>0</v>
      </c>
      <c r="Y601" s="168">
        <f t="shared" ref="Y601:Y632" si="127">X601*K601</f>
        <v>0</v>
      </c>
      <c r="Z601" s="168">
        <v>0</v>
      </c>
      <c r="AA601" s="169">
        <f t="shared" ref="AA601:AA632" si="128">Z601*K601</f>
        <v>0</v>
      </c>
      <c r="AR601" s="20" t="s">
        <v>207</v>
      </c>
      <c r="AT601" s="20" t="s">
        <v>415</v>
      </c>
      <c r="AU601" s="20" t="s">
        <v>149</v>
      </c>
      <c r="AY601" s="20" t="s">
        <v>170</v>
      </c>
      <c r="BE601" s="107">
        <f t="shared" ref="BE601:BE632" si="129">IF(U601="základná",N601,0)</f>
        <v>0</v>
      </c>
      <c r="BF601" s="107">
        <f t="shared" ref="BF601:BF632" si="130">IF(U601="znížená",N601,0)</f>
        <v>0</v>
      </c>
      <c r="BG601" s="107">
        <f t="shared" ref="BG601:BG632" si="131">IF(U601="zákl. prenesená",N601,0)</f>
        <v>0</v>
      </c>
      <c r="BH601" s="107">
        <f t="shared" ref="BH601:BH632" si="132">IF(U601="zníž. prenesená",N601,0)</f>
        <v>0</v>
      </c>
      <c r="BI601" s="107">
        <f t="shared" ref="BI601:BI632" si="133">IF(U601="nulová",N601,0)</f>
        <v>0</v>
      </c>
      <c r="BJ601" s="20" t="s">
        <v>149</v>
      </c>
      <c r="BK601" s="170">
        <f t="shared" ref="BK601:BK632" si="134">ROUND(L601*K601,3)</f>
        <v>0</v>
      </c>
      <c r="BL601" s="20" t="s">
        <v>175</v>
      </c>
      <c r="BM601" s="20" t="s">
        <v>1482</v>
      </c>
    </row>
    <row r="602" spans="2:65" s="1" customFormat="1" ht="22.5" customHeight="1">
      <c r="B602" s="133"/>
      <c r="C602" s="195" t="s">
        <v>1483</v>
      </c>
      <c r="D602" s="195" t="s">
        <v>415</v>
      </c>
      <c r="E602" s="196" t="s">
        <v>1484</v>
      </c>
      <c r="F602" s="267" t="s">
        <v>1485</v>
      </c>
      <c r="G602" s="267"/>
      <c r="H602" s="267"/>
      <c r="I602" s="267"/>
      <c r="J602" s="197" t="s">
        <v>462</v>
      </c>
      <c r="K602" s="198">
        <v>92</v>
      </c>
      <c r="L602" s="325">
        <v>0</v>
      </c>
      <c r="M602" s="325"/>
      <c r="N602" s="320">
        <f t="shared" si="125"/>
        <v>0</v>
      </c>
      <c r="O602" s="312"/>
      <c r="P602" s="312"/>
      <c r="Q602" s="312"/>
      <c r="R602" s="136"/>
      <c r="T602" s="167" t="s">
        <v>5</v>
      </c>
      <c r="U602" s="45" t="s">
        <v>43</v>
      </c>
      <c r="V602" s="37"/>
      <c r="W602" s="168">
        <f t="shared" si="126"/>
        <v>0</v>
      </c>
      <c r="X602" s="168">
        <v>0</v>
      </c>
      <c r="Y602" s="168">
        <f t="shared" si="127"/>
        <v>0</v>
      </c>
      <c r="Z602" s="168">
        <v>0</v>
      </c>
      <c r="AA602" s="169">
        <f t="shared" si="128"/>
        <v>0</v>
      </c>
      <c r="AR602" s="20" t="s">
        <v>207</v>
      </c>
      <c r="AT602" s="20" t="s">
        <v>415</v>
      </c>
      <c r="AU602" s="20" t="s">
        <v>149</v>
      </c>
      <c r="AY602" s="20" t="s">
        <v>170</v>
      </c>
      <c r="BE602" s="107">
        <f t="shared" si="129"/>
        <v>0</v>
      </c>
      <c r="BF602" s="107">
        <f t="shared" si="130"/>
        <v>0</v>
      </c>
      <c r="BG602" s="107">
        <f t="shared" si="131"/>
        <v>0</v>
      </c>
      <c r="BH602" s="107">
        <f t="shared" si="132"/>
        <v>0</v>
      </c>
      <c r="BI602" s="107">
        <f t="shared" si="133"/>
        <v>0</v>
      </c>
      <c r="BJ602" s="20" t="s">
        <v>149</v>
      </c>
      <c r="BK602" s="170">
        <f t="shared" si="134"/>
        <v>0</v>
      </c>
      <c r="BL602" s="20" t="s">
        <v>175</v>
      </c>
      <c r="BM602" s="20" t="s">
        <v>1486</v>
      </c>
    </row>
    <row r="603" spans="2:65" s="1" customFormat="1" ht="22.5" customHeight="1">
      <c r="B603" s="133"/>
      <c r="C603" s="195" t="s">
        <v>1487</v>
      </c>
      <c r="D603" s="195" t="s">
        <v>415</v>
      </c>
      <c r="E603" s="196" t="s">
        <v>1488</v>
      </c>
      <c r="F603" s="267" t="s">
        <v>1489</v>
      </c>
      <c r="G603" s="267"/>
      <c r="H603" s="267"/>
      <c r="I603" s="267"/>
      <c r="J603" s="197" t="s">
        <v>462</v>
      </c>
      <c r="K603" s="198">
        <v>42</v>
      </c>
      <c r="L603" s="325">
        <v>0</v>
      </c>
      <c r="M603" s="325"/>
      <c r="N603" s="320">
        <f t="shared" si="125"/>
        <v>0</v>
      </c>
      <c r="O603" s="312"/>
      <c r="P603" s="312"/>
      <c r="Q603" s="312"/>
      <c r="R603" s="136"/>
      <c r="T603" s="167" t="s">
        <v>5</v>
      </c>
      <c r="U603" s="45" t="s">
        <v>43</v>
      </c>
      <c r="V603" s="37"/>
      <c r="W603" s="168">
        <f t="shared" si="126"/>
        <v>0</v>
      </c>
      <c r="X603" s="168">
        <v>0</v>
      </c>
      <c r="Y603" s="168">
        <f t="shared" si="127"/>
        <v>0</v>
      </c>
      <c r="Z603" s="168">
        <v>0</v>
      </c>
      <c r="AA603" s="169">
        <f t="shared" si="128"/>
        <v>0</v>
      </c>
      <c r="AR603" s="20" t="s">
        <v>207</v>
      </c>
      <c r="AT603" s="20" t="s">
        <v>415</v>
      </c>
      <c r="AU603" s="20" t="s">
        <v>149</v>
      </c>
      <c r="AY603" s="20" t="s">
        <v>170</v>
      </c>
      <c r="BE603" s="107">
        <f t="shared" si="129"/>
        <v>0</v>
      </c>
      <c r="BF603" s="107">
        <f t="shared" si="130"/>
        <v>0</v>
      </c>
      <c r="BG603" s="107">
        <f t="shared" si="131"/>
        <v>0</v>
      </c>
      <c r="BH603" s="107">
        <f t="shared" si="132"/>
        <v>0</v>
      </c>
      <c r="BI603" s="107">
        <f t="shared" si="133"/>
        <v>0</v>
      </c>
      <c r="BJ603" s="20" t="s">
        <v>149</v>
      </c>
      <c r="BK603" s="170">
        <f t="shared" si="134"/>
        <v>0</v>
      </c>
      <c r="BL603" s="20" t="s">
        <v>175</v>
      </c>
      <c r="BM603" s="20" t="s">
        <v>1490</v>
      </c>
    </row>
    <row r="604" spans="2:65" s="1" customFormat="1" ht="22.5" customHeight="1">
      <c r="B604" s="133"/>
      <c r="C604" s="195" t="s">
        <v>1491</v>
      </c>
      <c r="D604" s="195" t="s">
        <v>415</v>
      </c>
      <c r="E604" s="196" t="s">
        <v>1492</v>
      </c>
      <c r="F604" s="267" t="s">
        <v>1493</v>
      </c>
      <c r="G604" s="267"/>
      <c r="H604" s="267"/>
      <c r="I604" s="267"/>
      <c r="J604" s="197" t="s">
        <v>462</v>
      </c>
      <c r="K604" s="198">
        <v>186</v>
      </c>
      <c r="L604" s="325">
        <v>0</v>
      </c>
      <c r="M604" s="325"/>
      <c r="N604" s="320">
        <f t="shared" si="125"/>
        <v>0</v>
      </c>
      <c r="O604" s="312"/>
      <c r="P604" s="312"/>
      <c r="Q604" s="312"/>
      <c r="R604" s="136"/>
      <c r="T604" s="167" t="s">
        <v>5</v>
      </c>
      <c r="U604" s="45" t="s">
        <v>43</v>
      </c>
      <c r="V604" s="37"/>
      <c r="W604" s="168">
        <f t="shared" si="126"/>
        <v>0</v>
      </c>
      <c r="X604" s="168">
        <v>0</v>
      </c>
      <c r="Y604" s="168">
        <f t="shared" si="127"/>
        <v>0</v>
      </c>
      <c r="Z604" s="168">
        <v>0</v>
      </c>
      <c r="AA604" s="169">
        <f t="shared" si="128"/>
        <v>0</v>
      </c>
      <c r="AR604" s="20" t="s">
        <v>207</v>
      </c>
      <c r="AT604" s="20" t="s">
        <v>415</v>
      </c>
      <c r="AU604" s="20" t="s">
        <v>149</v>
      </c>
      <c r="AY604" s="20" t="s">
        <v>170</v>
      </c>
      <c r="BE604" s="107">
        <f t="shared" si="129"/>
        <v>0</v>
      </c>
      <c r="BF604" s="107">
        <f t="shared" si="130"/>
        <v>0</v>
      </c>
      <c r="BG604" s="107">
        <f t="shared" si="131"/>
        <v>0</v>
      </c>
      <c r="BH604" s="107">
        <f t="shared" si="132"/>
        <v>0</v>
      </c>
      <c r="BI604" s="107">
        <f t="shared" si="133"/>
        <v>0</v>
      </c>
      <c r="BJ604" s="20" t="s">
        <v>149</v>
      </c>
      <c r="BK604" s="170">
        <f t="shared" si="134"/>
        <v>0</v>
      </c>
      <c r="BL604" s="20" t="s">
        <v>175</v>
      </c>
      <c r="BM604" s="20" t="s">
        <v>1494</v>
      </c>
    </row>
    <row r="605" spans="2:65" s="1" customFormat="1" ht="22.5" customHeight="1">
      <c r="B605" s="133"/>
      <c r="C605" s="195" t="s">
        <v>1495</v>
      </c>
      <c r="D605" s="195" t="s">
        <v>415</v>
      </c>
      <c r="E605" s="196" t="s">
        <v>1496</v>
      </c>
      <c r="F605" s="267" t="s">
        <v>1497</v>
      </c>
      <c r="G605" s="267"/>
      <c r="H605" s="267"/>
      <c r="I605" s="267"/>
      <c r="J605" s="197" t="s">
        <v>462</v>
      </c>
      <c r="K605" s="198">
        <v>32</v>
      </c>
      <c r="L605" s="325">
        <v>0</v>
      </c>
      <c r="M605" s="325"/>
      <c r="N605" s="320">
        <f t="shared" si="125"/>
        <v>0</v>
      </c>
      <c r="O605" s="312"/>
      <c r="P605" s="312"/>
      <c r="Q605" s="312"/>
      <c r="R605" s="136"/>
      <c r="T605" s="167" t="s">
        <v>5</v>
      </c>
      <c r="U605" s="45" t="s">
        <v>43</v>
      </c>
      <c r="V605" s="37"/>
      <c r="W605" s="168">
        <f t="shared" si="126"/>
        <v>0</v>
      </c>
      <c r="X605" s="168">
        <v>0</v>
      </c>
      <c r="Y605" s="168">
        <f t="shared" si="127"/>
        <v>0</v>
      </c>
      <c r="Z605" s="168">
        <v>0</v>
      </c>
      <c r="AA605" s="169">
        <f t="shared" si="128"/>
        <v>0</v>
      </c>
      <c r="AR605" s="20" t="s">
        <v>207</v>
      </c>
      <c r="AT605" s="20" t="s">
        <v>415</v>
      </c>
      <c r="AU605" s="20" t="s">
        <v>149</v>
      </c>
      <c r="AY605" s="20" t="s">
        <v>170</v>
      </c>
      <c r="BE605" s="107">
        <f t="shared" si="129"/>
        <v>0</v>
      </c>
      <c r="BF605" s="107">
        <f t="shared" si="130"/>
        <v>0</v>
      </c>
      <c r="BG605" s="107">
        <f t="shared" si="131"/>
        <v>0</v>
      </c>
      <c r="BH605" s="107">
        <f t="shared" si="132"/>
        <v>0</v>
      </c>
      <c r="BI605" s="107">
        <f t="shared" si="133"/>
        <v>0</v>
      </c>
      <c r="BJ605" s="20" t="s">
        <v>149</v>
      </c>
      <c r="BK605" s="170">
        <f t="shared" si="134"/>
        <v>0</v>
      </c>
      <c r="BL605" s="20" t="s">
        <v>175</v>
      </c>
      <c r="BM605" s="20" t="s">
        <v>1498</v>
      </c>
    </row>
    <row r="606" spans="2:65" s="1" customFormat="1" ht="22.5" customHeight="1">
      <c r="B606" s="133"/>
      <c r="C606" s="195" t="s">
        <v>1499</v>
      </c>
      <c r="D606" s="195" t="s">
        <v>415</v>
      </c>
      <c r="E606" s="196" t="s">
        <v>1500</v>
      </c>
      <c r="F606" s="267" t="s">
        <v>1501</v>
      </c>
      <c r="G606" s="267"/>
      <c r="H606" s="267"/>
      <c r="I606" s="267"/>
      <c r="J606" s="197" t="s">
        <v>462</v>
      </c>
      <c r="K606" s="198">
        <v>56</v>
      </c>
      <c r="L606" s="325">
        <v>0</v>
      </c>
      <c r="M606" s="325"/>
      <c r="N606" s="320">
        <f t="shared" si="125"/>
        <v>0</v>
      </c>
      <c r="O606" s="312"/>
      <c r="P606" s="312"/>
      <c r="Q606" s="312"/>
      <c r="R606" s="136"/>
      <c r="T606" s="167" t="s">
        <v>5</v>
      </c>
      <c r="U606" s="45" t="s">
        <v>43</v>
      </c>
      <c r="V606" s="37"/>
      <c r="W606" s="168">
        <f t="shared" si="126"/>
        <v>0</v>
      </c>
      <c r="X606" s="168">
        <v>0</v>
      </c>
      <c r="Y606" s="168">
        <f t="shared" si="127"/>
        <v>0</v>
      </c>
      <c r="Z606" s="168">
        <v>0</v>
      </c>
      <c r="AA606" s="169">
        <f t="shared" si="128"/>
        <v>0</v>
      </c>
      <c r="AR606" s="20" t="s">
        <v>207</v>
      </c>
      <c r="AT606" s="20" t="s">
        <v>415</v>
      </c>
      <c r="AU606" s="20" t="s">
        <v>149</v>
      </c>
      <c r="AY606" s="20" t="s">
        <v>170</v>
      </c>
      <c r="BE606" s="107">
        <f t="shared" si="129"/>
        <v>0</v>
      </c>
      <c r="BF606" s="107">
        <f t="shared" si="130"/>
        <v>0</v>
      </c>
      <c r="BG606" s="107">
        <f t="shared" si="131"/>
        <v>0</v>
      </c>
      <c r="BH606" s="107">
        <f t="shared" si="132"/>
        <v>0</v>
      </c>
      <c r="BI606" s="107">
        <f t="shared" si="133"/>
        <v>0</v>
      </c>
      <c r="BJ606" s="20" t="s">
        <v>149</v>
      </c>
      <c r="BK606" s="170">
        <f t="shared" si="134"/>
        <v>0</v>
      </c>
      <c r="BL606" s="20" t="s">
        <v>175</v>
      </c>
      <c r="BM606" s="20" t="s">
        <v>1502</v>
      </c>
    </row>
    <row r="607" spans="2:65" s="1" customFormat="1" ht="22.5" customHeight="1">
      <c r="B607" s="133"/>
      <c r="C607" s="195" t="s">
        <v>1503</v>
      </c>
      <c r="D607" s="195" t="s">
        <v>415</v>
      </c>
      <c r="E607" s="196" t="s">
        <v>1504</v>
      </c>
      <c r="F607" s="267" t="s">
        <v>1505</v>
      </c>
      <c r="G607" s="267"/>
      <c r="H607" s="267"/>
      <c r="I607" s="267"/>
      <c r="J607" s="197" t="s">
        <v>462</v>
      </c>
      <c r="K607" s="198">
        <v>54</v>
      </c>
      <c r="L607" s="325">
        <v>0</v>
      </c>
      <c r="M607" s="325"/>
      <c r="N607" s="320">
        <f t="shared" si="125"/>
        <v>0</v>
      </c>
      <c r="O607" s="312"/>
      <c r="P607" s="312"/>
      <c r="Q607" s="312"/>
      <c r="R607" s="136"/>
      <c r="T607" s="167" t="s">
        <v>5</v>
      </c>
      <c r="U607" s="45" t="s">
        <v>43</v>
      </c>
      <c r="V607" s="37"/>
      <c r="W607" s="168">
        <f t="shared" si="126"/>
        <v>0</v>
      </c>
      <c r="X607" s="168">
        <v>0</v>
      </c>
      <c r="Y607" s="168">
        <f t="shared" si="127"/>
        <v>0</v>
      </c>
      <c r="Z607" s="168">
        <v>0</v>
      </c>
      <c r="AA607" s="169">
        <f t="shared" si="128"/>
        <v>0</v>
      </c>
      <c r="AR607" s="20" t="s">
        <v>207</v>
      </c>
      <c r="AT607" s="20" t="s">
        <v>415</v>
      </c>
      <c r="AU607" s="20" t="s">
        <v>149</v>
      </c>
      <c r="AY607" s="20" t="s">
        <v>170</v>
      </c>
      <c r="BE607" s="107">
        <f t="shared" si="129"/>
        <v>0</v>
      </c>
      <c r="BF607" s="107">
        <f t="shared" si="130"/>
        <v>0</v>
      </c>
      <c r="BG607" s="107">
        <f t="shared" si="131"/>
        <v>0</v>
      </c>
      <c r="BH607" s="107">
        <f t="shared" si="132"/>
        <v>0</v>
      </c>
      <c r="BI607" s="107">
        <f t="shared" si="133"/>
        <v>0</v>
      </c>
      <c r="BJ607" s="20" t="s">
        <v>149</v>
      </c>
      <c r="BK607" s="170">
        <f t="shared" si="134"/>
        <v>0</v>
      </c>
      <c r="BL607" s="20" t="s">
        <v>175</v>
      </c>
      <c r="BM607" s="20" t="s">
        <v>1506</v>
      </c>
    </row>
    <row r="608" spans="2:65" s="1" customFormat="1" ht="22.5" customHeight="1">
      <c r="B608" s="133"/>
      <c r="C608" s="195" t="s">
        <v>1507</v>
      </c>
      <c r="D608" s="195" t="s">
        <v>415</v>
      </c>
      <c r="E608" s="196" t="s">
        <v>1508</v>
      </c>
      <c r="F608" s="267" t="s">
        <v>1509</v>
      </c>
      <c r="G608" s="267"/>
      <c r="H608" s="267"/>
      <c r="I608" s="267"/>
      <c r="J608" s="197" t="s">
        <v>462</v>
      </c>
      <c r="K608" s="198">
        <v>12</v>
      </c>
      <c r="L608" s="325">
        <v>0</v>
      </c>
      <c r="M608" s="325"/>
      <c r="N608" s="320">
        <f t="shared" si="125"/>
        <v>0</v>
      </c>
      <c r="O608" s="312"/>
      <c r="P608" s="312"/>
      <c r="Q608" s="312"/>
      <c r="R608" s="136"/>
      <c r="T608" s="167" t="s">
        <v>5</v>
      </c>
      <c r="U608" s="45" t="s">
        <v>43</v>
      </c>
      <c r="V608" s="37"/>
      <c r="W608" s="168">
        <f t="shared" si="126"/>
        <v>0</v>
      </c>
      <c r="X608" s="168">
        <v>0</v>
      </c>
      <c r="Y608" s="168">
        <f t="shared" si="127"/>
        <v>0</v>
      </c>
      <c r="Z608" s="168">
        <v>0</v>
      </c>
      <c r="AA608" s="169">
        <f t="shared" si="128"/>
        <v>0</v>
      </c>
      <c r="AR608" s="20" t="s">
        <v>207</v>
      </c>
      <c r="AT608" s="20" t="s">
        <v>415</v>
      </c>
      <c r="AU608" s="20" t="s">
        <v>149</v>
      </c>
      <c r="AY608" s="20" t="s">
        <v>170</v>
      </c>
      <c r="BE608" s="107">
        <f t="shared" si="129"/>
        <v>0</v>
      </c>
      <c r="BF608" s="107">
        <f t="shared" si="130"/>
        <v>0</v>
      </c>
      <c r="BG608" s="107">
        <f t="shared" si="131"/>
        <v>0</v>
      </c>
      <c r="BH608" s="107">
        <f t="shared" si="132"/>
        <v>0</v>
      </c>
      <c r="BI608" s="107">
        <f t="shared" si="133"/>
        <v>0</v>
      </c>
      <c r="BJ608" s="20" t="s">
        <v>149</v>
      </c>
      <c r="BK608" s="170">
        <f t="shared" si="134"/>
        <v>0</v>
      </c>
      <c r="BL608" s="20" t="s">
        <v>175</v>
      </c>
      <c r="BM608" s="20" t="s">
        <v>1510</v>
      </c>
    </row>
    <row r="609" spans="2:65" s="1" customFormat="1" ht="22.5" customHeight="1">
      <c r="B609" s="133"/>
      <c r="C609" s="195" t="s">
        <v>1511</v>
      </c>
      <c r="D609" s="195" t="s">
        <v>415</v>
      </c>
      <c r="E609" s="196" t="s">
        <v>1512</v>
      </c>
      <c r="F609" s="267" t="s">
        <v>1513</v>
      </c>
      <c r="G609" s="267"/>
      <c r="H609" s="267"/>
      <c r="I609" s="267"/>
      <c r="J609" s="197" t="s">
        <v>462</v>
      </c>
      <c r="K609" s="198">
        <v>46</v>
      </c>
      <c r="L609" s="325">
        <v>0</v>
      </c>
      <c r="M609" s="325"/>
      <c r="N609" s="320">
        <f t="shared" si="125"/>
        <v>0</v>
      </c>
      <c r="O609" s="312"/>
      <c r="P609" s="312"/>
      <c r="Q609" s="312"/>
      <c r="R609" s="136"/>
      <c r="T609" s="167" t="s">
        <v>5</v>
      </c>
      <c r="U609" s="45" t="s">
        <v>43</v>
      </c>
      <c r="V609" s="37"/>
      <c r="W609" s="168">
        <f t="shared" si="126"/>
        <v>0</v>
      </c>
      <c r="X609" s="168">
        <v>0</v>
      </c>
      <c r="Y609" s="168">
        <f t="shared" si="127"/>
        <v>0</v>
      </c>
      <c r="Z609" s="168">
        <v>0</v>
      </c>
      <c r="AA609" s="169">
        <f t="shared" si="128"/>
        <v>0</v>
      </c>
      <c r="AR609" s="20" t="s">
        <v>207</v>
      </c>
      <c r="AT609" s="20" t="s">
        <v>415</v>
      </c>
      <c r="AU609" s="20" t="s">
        <v>149</v>
      </c>
      <c r="AY609" s="20" t="s">
        <v>170</v>
      </c>
      <c r="BE609" s="107">
        <f t="shared" si="129"/>
        <v>0</v>
      </c>
      <c r="BF609" s="107">
        <f t="shared" si="130"/>
        <v>0</v>
      </c>
      <c r="BG609" s="107">
        <f t="shared" si="131"/>
        <v>0</v>
      </c>
      <c r="BH609" s="107">
        <f t="shared" si="132"/>
        <v>0</v>
      </c>
      <c r="BI609" s="107">
        <f t="shared" si="133"/>
        <v>0</v>
      </c>
      <c r="BJ609" s="20" t="s">
        <v>149</v>
      </c>
      <c r="BK609" s="170">
        <f t="shared" si="134"/>
        <v>0</v>
      </c>
      <c r="BL609" s="20" t="s">
        <v>175</v>
      </c>
      <c r="BM609" s="20" t="s">
        <v>1514</v>
      </c>
    </row>
    <row r="610" spans="2:65" s="1" customFormat="1" ht="22.5" customHeight="1">
      <c r="B610" s="133"/>
      <c r="C610" s="195" t="s">
        <v>1515</v>
      </c>
      <c r="D610" s="195" t="s">
        <v>415</v>
      </c>
      <c r="E610" s="196" t="s">
        <v>1516</v>
      </c>
      <c r="F610" s="267" t="s">
        <v>1517</v>
      </c>
      <c r="G610" s="267"/>
      <c r="H610" s="267"/>
      <c r="I610" s="267"/>
      <c r="J610" s="197" t="s">
        <v>462</v>
      </c>
      <c r="K610" s="198">
        <v>6</v>
      </c>
      <c r="L610" s="325">
        <v>0</v>
      </c>
      <c r="M610" s="325"/>
      <c r="N610" s="320">
        <f t="shared" si="125"/>
        <v>0</v>
      </c>
      <c r="O610" s="312"/>
      <c r="P610" s="312"/>
      <c r="Q610" s="312"/>
      <c r="R610" s="136"/>
      <c r="T610" s="167" t="s">
        <v>5</v>
      </c>
      <c r="U610" s="45" t="s">
        <v>43</v>
      </c>
      <c r="V610" s="37"/>
      <c r="W610" s="168">
        <f t="shared" si="126"/>
        <v>0</v>
      </c>
      <c r="X610" s="168">
        <v>0</v>
      </c>
      <c r="Y610" s="168">
        <f t="shared" si="127"/>
        <v>0</v>
      </c>
      <c r="Z610" s="168">
        <v>0</v>
      </c>
      <c r="AA610" s="169">
        <f t="shared" si="128"/>
        <v>0</v>
      </c>
      <c r="AR610" s="20" t="s">
        <v>207</v>
      </c>
      <c r="AT610" s="20" t="s">
        <v>415</v>
      </c>
      <c r="AU610" s="20" t="s">
        <v>149</v>
      </c>
      <c r="AY610" s="20" t="s">
        <v>170</v>
      </c>
      <c r="BE610" s="107">
        <f t="shared" si="129"/>
        <v>0</v>
      </c>
      <c r="BF610" s="107">
        <f t="shared" si="130"/>
        <v>0</v>
      </c>
      <c r="BG610" s="107">
        <f t="shared" si="131"/>
        <v>0</v>
      </c>
      <c r="BH610" s="107">
        <f t="shared" si="132"/>
        <v>0</v>
      </c>
      <c r="BI610" s="107">
        <f t="shared" si="133"/>
        <v>0</v>
      </c>
      <c r="BJ610" s="20" t="s">
        <v>149</v>
      </c>
      <c r="BK610" s="170">
        <f t="shared" si="134"/>
        <v>0</v>
      </c>
      <c r="BL610" s="20" t="s">
        <v>175</v>
      </c>
      <c r="BM610" s="20" t="s">
        <v>1518</v>
      </c>
    </row>
    <row r="611" spans="2:65" s="1" customFormat="1" ht="22.5" customHeight="1">
      <c r="B611" s="133"/>
      <c r="C611" s="195" t="s">
        <v>1519</v>
      </c>
      <c r="D611" s="195" t="s">
        <v>415</v>
      </c>
      <c r="E611" s="196" t="s">
        <v>1520</v>
      </c>
      <c r="F611" s="267" t="s">
        <v>1521</v>
      </c>
      <c r="G611" s="267"/>
      <c r="H611" s="267"/>
      <c r="I611" s="267"/>
      <c r="J611" s="197" t="s">
        <v>462</v>
      </c>
      <c r="K611" s="198">
        <v>22</v>
      </c>
      <c r="L611" s="325">
        <v>0</v>
      </c>
      <c r="M611" s="325"/>
      <c r="N611" s="320">
        <f t="shared" si="125"/>
        <v>0</v>
      </c>
      <c r="O611" s="312"/>
      <c r="P611" s="312"/>
      <c r="Q611" s="312"/>
      <c r="R611" s="136"/>
      <c r="T611" s="167" t="s">
        <v>5</v>
      </c>
      <c r="U611" s="45" t="s">
        <v>43</v>
      </c>
      <c r="V611" s="37"/>
      <c r="W611" s="168">
        <f t="shared" si="126"/>
        <v>0</v>
      </c>
      <c r="X611" s="168">
        <v>0</v>
      </c>
      <c r="Y611" s="168">
        <f t="shared" si="127"/>
        <v>0</v>
      </c>
      <c r="Z611" s="168">
        <v>0</v>
      </c>
      <c r="AA611" s="169">
        <f t="shared" si="128"/>
        <v>0</v>
      </c>
      <c r="AR611" s="20" t="s">
        <v>207</v>
      </c>
      <c r="AT611" s="20" t="s">
        <v>415</v>
      </c>
      <c r="AU611" s="20" t="s">
        <v>149</v>
      </c>
      <c r="AY611" s="20" t="s">
        <v>170</v>
      </c>
      <c r="BE611" s="107">
        <f t="shared" si="129"/>
        <v>0</v>
      </c>
      <c r="BF611" s="107">
        <f t="shared" si="130"/>
        <v>0</v>
      </c>
      <c r="BG611" s="107">
        <f t="shared" si="131"/>
        <v>0</v>
      </c>
      <c r="BH611" s="107">
        <f t="shared" si="132"/>
        <v>0</v>
      </c>
      <c r="BI611" s="107">
        <f t="shared" si="133"/>
        <v>0</v>
      </c>
      <c r="BJ611" s="20" t="s">
        <v>149</v>
      </c>
      <c r="BK611" s="170">
        <f t="shared" si="134"/>
        <v>0</v>
      </c>
      <c r="BL611" s="20" t="s">
        <v>175</v>
      </c>
      <c r="BM611" s="20" t="s">
        <v>1522</v>
      </c>
    </row>
    <row r="612" spans="2:65" s="1" customFormat="1" ht="22.5" customHeight="1">
      <c r="B612" s="133"/>
      <c r="C612" s="195" t="s">
        <v>1523</v>
      </c>
      <c r="D612" s="195" t="s">
        <v>415</v>
      </c>
      <c r="E612" s="196" t="s">
        <v>1524</v>
      </c>
      <c r="F612" s="267" t="s">
        <v>1525</v>
      </c>
      <c r="G612" s="267"/>
      <c r="H612" s="267"/>
      <c r="I612" s="267"/>
      <c r="J612" s="197" t="s">
        <v>462</v>
      </c>
      <c r="K612" s="198">
        <v>16</v>
      </c>
      <c r="L612" s="325">
        <v>0</v>
      </c>
      <c r="M612" s="325"/>
      <c r="N612" s="320">
        <f t="shared" si="125"/>
        <v>0</v>
      </c>
      <c r="O612" s="312"/>
      <c r="P612" s="312"/>
      <c r="Q612" s="312"/>
      <c r="R612" s="136"/>
      <c r="T612" s="167" t="s">
        <v>5</v>
      </c>
      <c r="U612" s="45" t="s">
        <v>43</v>
      </c>
      <c r="V612" s="37"/>
      <c r="W612" s="168">
        <f t="shared" si="126"/>
        <v>0</v>
      </c>
      <c r="X612" s="168">
        <v>0</v>
      </c>
      <c r="Y612" s="168">
        <f t="shared" si="127"/>
        <v>0</v>
      </c>
      <c r="Z612" s="168">
        <v>0</v>
      </c>
      <c r="AA612" s="169">
        <f t="shared" si="128"/>
        <v>0</v>
      </c>
      <c r="AR612" s="20" t="s">
        <v>207</v>
      </c>
      <c r="AT612" s="20" t="s">
        <v>415</v>
      </c>
      <c r="AU612" s="20" t="s">
        <v>149</v>
      </c>
      <c r="AY612" s="20" t="s">
        <v>170</v>
      </c>
      <c r="BE612" s="107">
        <f t="shared" si="129"/>
        <v>0</v>
      </c>
      <c r="BF612" s="107">
        <f t="shared" si="130"/>
        <v>0</v>
      </c>
      <c r="BG612" s="107">
        <f t="shared" si="131"/>
        <v>0</v>
      </c>
      <c r="BH612" s="107">
        <f t="shared" si="132"/>
        <v>0</v>
      </c>
      <c r="BI612" s="107">
        <f t="shared" si="133"/>
        <v>0</v>
      </c>
      <c r="BJ612" s="20" t="s">
        <v>149</v>
      </c>
      <c r="BK612" s="170">
        <f t="shared" si="134"/>
        <v>0</v>
      </c>
      <c r="BL612" s="20" t="s">
        <v>175</v>
      </c>
      <c r="BM612" s="20" t="s">
        <v>1526</v>
      </c>
    </row>
    <row r="613" spans="2:65" s="1" customFormat="1" ht="22.5" customHeight="1">
      <c r="B613" s="133"/>
      <c r="C613" s="195" t="s">
        <v>1527</v>
      </c>
      <c r="D613" s="195" t="s">
        <v>415</v>
      </c>
      <c r="E613" s="196" t="s">
        <v>1528</v>
      </c>
      <c r="F613" s="267" t="s">
        <v>1529</v>
      </c>
      <c r="G613" s="267"/>
      <c r="H613" s="267"/>
      <c r="I613" s="267"/>
      <c r="J613" s="197" t="s">
        <v>462</v>
      </c>
      <c r="K613" s="198">
        <v>22</v>
      </c>
      <c r="L613" s="325">
        <v>0</v>
      </c>
      <c r="M613" s="325"/>
      <c r="N613" s="320">
        <f t="shared" si="125"/>
        <v>0</v>
      </c>
      <c r="O613" s="312"/>
      <c r="P613" s="312"/>
      <c r="Q613" s="312"/>
      <c r="R613" s="136"/>
      <c r="T613" s="167" t="s">
        <v>5</v>
      </c>
      <c r="U613" s="45" t="s">
        <v>43</v>
      </c>
      <c r="V613" s="37"/>
      <c r="W613" s="168">
        <f t="shared" si="126"/>
        <v>0</v>
      </c>
      <c r="X613" s="168">
        <v>0</v>
      </c>
      <c r="Y613" s="168">
        <f t="shared" si="127"/>
        <v>0</v>
      </c>
      <c r="Z613" s="168">
        <v>0</v>
      </c>
      <c r="AA613" s="169">
        <f t="shared" si="128"/>
        <v>0</v>
      </c>
      <c r="AR613" s="20" t="s">
        <v>207</v>
      </c>
      <c r="AT613" s="20" t="s">
        <v>415</v>
      </c>
      <c r="AU613" s="20" t="s">
        <v>149</v>
      </c>
      <c r="AY613" s="20" t="s">
        <v>170</v>
      </c>
      <c r="BE613" s="107">
        <f t="shared" si="129"/>
        <v>0</v>
      </c>
      <c r="BF613" s="107">
        <f t="shared" si="130"/>
        <v>0</v>
      </c>
      <c r="BG613" s="107">
        <f t="shared" si="131"/>
        <v>0</v>
      </c>
      <c r="BH613" s="107">
        <f t="shared" si="132"/>
        <v>0</v>
      </c>
      <c r="BI613" s="107">
        <f t="shared" si="133"/>
        <v>0</v>
      </c>
      <c r="BJ613" s="20" t="s">
        <v>149</v>
      </c>
      <c r="BK613" s="170">
        <f t="shared" si="134"/>
        <v>0</v>
      </c>
      <c r="BL613" s="20" t="s">
        <v>175</v>
      </c>
      <c r="BM613" s="20" t="s">
        <v>1530</v>
      </c>
    </row>
    <row r="614" spans="2:65" s="1" customFormat="1" ht="22.5" customHeight="1">
      <c r="B614" s="133"/>
      <c r="C614" s="195" t="s">
        <v>1531</v>
      </c>
      <c r="D614" s="195" t="s">
        <v>415</v>
      </c>
      <c r="E614" s="196" t="s">
        <v>1532</v>
      </c>
      <c r="F614" s="267" t="s">
        <v>1533</v>
      </c>
      <c r="G614" s="267"/>
      <c r="H614" s="267"/>
      <c r="I614" s="267"/>
      <c r="J614" s="197" t="s">
        <v>462</v>
      </c>
      <c r="K614" s="198">
        <v>22</v>
      </c>
      <c r="L614" s="325">
        <v>0</v>
      </c>
      <c r="M614" s="325"/>
      <c r="N614" s="320">
        <f t="shared" si="125"/>
        <v>0</v>
      </c>
      <c r="O614" s="312"/>
      <c r="P614" s="312"/>
      <c r="Q614" s="312"/>
      <c r="R614" s="136"/>
      <c r="T614" s="167" t="s">
        <v>5</v>
      </c>
      <c r="U614" s="45" t="s">
        <v>43</v>
      </c>
      <c r="V614" s="37"/>
      <c r="W614" s="168">
        <f t="shared" si="126"/>
        <v>0</v>
      </c>
      <c r="X614" s="168">
        <v>0</v>
      </c>
      <c r="Y614" s="168">
        <f t="shared" si="127"/>
        <v>0</v>
      </c>
      <c r="Z614" s="168">
        <v>0</v>
      </c>
      <c r="AA614" s="169">
        <f t="shared" si="128"/>
        <v>0</v>
      </c>
      <c r="AR614" s="20" t="s">
        <v>207</v>
      </c>
      <c r="AT614" s="20" t="s">
        <v>415</v>
      </c>
      <c r="AU614" s="20" t="s">
        <v>149</v>
      </c>
      <c r="AY614" s="20" t="s">
        <v>170</v>
      </c>
      <c r="BE614" s="107">
        <f t="shared" si="129"/>
        <v>0</v>
      </c>
      <c r="BF614" s="107">
        <f t="shared" si="130"/>
        <v>0</v>
      </c>
      <c r="BG614" s="107">
        <f t="shared" si="131"/>
        <v>0</v>
      </c>
      <c r="BH614" s="107">
        <f t="shared" si="132"/>
        <v>0</v>
      </c>
      <c r="BI614" s="107">
        <f t="shared" si="133"/>
        <v>0</v>
      </c>
      <c r="BJ614" s="20" t="s">
        <v>149</v>
      </c>
      <c r="BK614" s="170">
        <f t="shared" si="134"/>
        <v>0</v>
      </c>
      <c r="BL614" s="20" t="s">
        <v>175</v>
      </c>
      <c r="BM614" s="20" t="s">
        <v>1534</v>
      </c>
    </row>
    <row r="615" spans="2:65" s="1" customFormat="1" ht="22.5" customHeight="1">
      <c r="B615" s="133"/>
      <c r="C615" s="195" t="s">
        <v>1535</v>
      </c>
      <c r="D615" s="195" t="s">
        <v>415</v>
      </c>
      <c r="E615" s="196" t="s">
        <v>1536</v>
      </c>
      <c r="F615" s="267" t="s">
        <v>1537</v>
      </c>
      <c r="G615" s="267"/>
      <c r="H615" s="267"/>
      <c r="I615" s="267"/>
      <c r="J615" s="197" t="s">
        <v>267</v>
      </c>
      <c r="K615" s="198">
        <v>15</v>
      </c>
      <c r="L615" s="325">
        <v>0</v>
      </c>
      <c r="M615" s="325"/>
      <c r="N615" s="320">
        <f t="shared" si="125"/>
        <v>0</v>
      </c>
      <c r="O615" s="312"/>
      <c r="P615" s="312"/>
      <c r="Q615" s="312"/>
      <c r="R615" s="136"/>
      <c r="T615" s="167" t="s">
        <v>5</v>
      </c>
      <c r="U615" s="45" t="s">
        <v>43</v>
      </c>
      <c r="V615" s="37"/>
      <c r="W615" s="168">
        <f t="shared" si="126"/>
        <v>0</v>
      </c>
      <c r="X615" s="168">
        <v>0</v>
      </c>
      <c r="Y615" s="168">
        <f t="shared" si="127"/>
        <v>0</v>
      </c>
      <c r="Z615" s="168">
        <v>0</v>
      </c>
      <c r="AA615" s="169">
        <f t="shared" si="128"/>
        <v>0</v>
      </c>
      <c r="AR615" s="20" t="s">
        <v>207</v>
      </c>
      <c r="AT615" s="20" t="s">
        <v>415</v>
      </c>
      <c r="AU615" s="20" t="s">
        <v>149</v>
      </c>
      <c r="AY615" s="20" t="s">
        <v>170</v>
      </c>
      <c r="BE615" s="107">
        <f t="shared" si="129"/>
        <v>0</v>
      </c>
      <c r="BF615" s="107">
        <f t="shared" si="130"/>
        <v>0</v>
      </c>
      <c r="BG615" s="107">
        <f t="shared" si="131"/>
        <v>0</v>
      </c>
      <c r="BH615" s="107">
        <f t="shared" si="132"/>
        <v>0</v>
      </c>
      <c r="BI615" s="107">
        <f t="shared" si="133"/>
        <v>0</v>
      </c>
      <c r="BJ615" s="20" t="s">
        <v>149</v>
      </c>
      <c r="BK615" s="170">
        <f t="shared" si="134"/>
        <v>0</v>
      </c>
      <c r="BL615" s="20" t="s">
        <v>175</v>
      </c>
      <c r="BM615" s="20" t="s">
        <v>1538</v>
      </c>
    </row>
    <row r="616" spans="2:65" s="1" customFormat="1" ht="22.5" customHeight="1">
      <c r="B616" s="133"/>
      <c r="C616" s="195" t="s">
        <v>1539</v>
      </c>
      <c r="D616" s="195" t="s">
        <v>415</v>
      </c>
      <c r="E616" s="196" t="s">
        <v>1540</v>
      </c>
      <c r="F616" s="267" t="s">
        <v>1541</v>
      </c>
      <c r="G616" s="267"/>
      <c r="H616" s="267"/>
      <c r="I616" s="267"/>
      <c r="J616" s="197" t="s">
        <v>267</v>
      </c>
      <c r="K616" s="198">
        <v>8</v>
      </c>
      <c r="L616" s="325">
        <v>0</v>
      </c>
      <c r="M616" s="325"/>
      <c r="N616" s="320">
        <f t="shared" si="125"/>
        <v>0</v>
      </c>
      <c r="O616" s="312"/>
      <c r="P616" s="312"/>
      <c r="Q616" s="312"/>
      <c r="R616" s="136"/>
      <c r="T616" s="167" t="s">
        <v>5</v>
      </c>
      <c r="U616" s="45" t="s">
        <v>43</v>
      </c>
      <c r="V616" s="37"/>
      <c r="W616" s="168">
        <f t="shared" si="126"/>
        <v>0</v>
      </c>
      <c r="X616" s="168">
        <v>0</v>
      </c>
      <c r="Y616" s="168">
        <f t="shared" si="127"/>
        <v>0</v>
      </c>
      <c r="Z616" s="168">
        <v>0</v>
      </c>
      <c r="AA616" s="169">
        <f t="shared" si="128"/>
        <v>0</v>
      </c>
      <c r="AR616" s="20" t="s">
        <v>207</v>
      </c>
      <c r="AT616" s="20" t="s">
        <v>415</v>
      </c>
      <c r="AU616" s="20" t="s">
        <v>149</v>
      </c>
      <c r="AY616" s="20" t="s">
        <v>170</v>
      </c>
      <c r="BE616" s="107">
        <f t="shared" si="129"/>
        <v>0</v>
      </c>
      <c r="BF616" s="107">
        <f t="shared" si="130"/>
        <v>0</v>
      </c>
      <c r="BG616" s="107">
        <f t="shared" si="131"/>
        <v>0</v>
      </c>
      <c r="BH616" s="107">
        <f t="shared" si="132"/>
        <v>0</v>
      </c>
      <c r="BI616" s="107">
        <f t="shared" si="133"/>
        <v>0</v>
      </c>
      <c r="BJ616" s="20" t="s">
        <v>149</v>
      </c>
      <c r="BK616" s="170">
        <f t="shared" si="134"/>
        <v>0</v>
      </c>
      <c r="BL616" s="20" t="s">
        <v>175</v>
      </c>
      <c r="BM616" s="20" t="s">
        <v>1542</v>
      </c>
    </row>
    <row r="617" spans="2:65" s="1" customFormat="1" ht="22.5" customHeight="1">
      <c r="B617" s="133"/>
      <c r="C617" s="195" t="s">
        <v>1543</v>
      </c>
      <c r="D617" s="195" t="s">
        <v>415</v>
      </c>
      <c r="E617" s="196" t="s">
        <v>1544</v>
      </c>
      <c r="F617" s="267" t="s">
        <v>1545</v>
      </c>
      <c r="G617" s="267"/>
      <c r="H617" s="267"/>
      <c r="I617" s="267"/>
      <c r="J617" s="197" t="s">
        <v>267</v>
      </c>
      <c r="K617" s="198">
        <v>2</v>
      </c>
      <c r="L617" s="325">
        <v>0</v>
      </c>
      <c r="M617" s="325"/>
      <c r="N617" s="320">
        <f t="shared" si="125"/>
        <v>0</v>
      </c>
      <c r="O617" s="312"/>
      <c r="P617" s="312"/>
      <c r="Q617" s="312"/>
      <c r="R617" s="136"/>
      <c r="T617" s="167" t="s">
        <v>5</v>
      </c>
      <c r="U617" s="45" t="s">
        <v>43</v>
      </c>
      <c r="V617" s="37"/>
      <c r="W617" s="168">
        <f t="shared" si="126"/>
        <v>0</v>
      </c>
      <c r="X617" s="168">
        <v>0</v>
      </c>
      <c r="Y617" s="168">
        <f t="shared" si="127"/>
        <v>0</v>
      </c>
      <c r="Z617" s="168">
        <v>0</v>
      </c>
      <c r="AA617" s="169">
        <f t="shared" si="128"/>
        <v>0</v>
      </c>
      <c r="AR617" s="20" t="s">
        <v>207</v>
      </c>
      <c r="AT617" s="20" t="s">
        <v>415</v>
      </c>
      <c r="AU617" s="20" t="s">
        <v>149</v>
      </c>
      <c r="AY617" s="20" t="s">
        <v>170</v>
      </c>
      <c r="BE617" s="107">
        <f t="shared" si="129"/>
        <v>0</v>
      </c>
      <c r="BF617" s="107">
        <f t="shared" si="130"/>
        <v>0</v>
      </c>
      <c r="BG617" s="107">
        <f t="shared" si="131"/>
        <v>0</v>
      </c>
      <c r="BH617" s="107">
        <f t="shared" si="132"/>
        <v>0</v>
      </c>
      <c r="BI617" s="107">
        <f t="shared" si="133"/>
        <v>0</v>
      </c>
      <c r="BJ617" s="20" t="s">
        <v>149</v>
      </c>
      <c r="BK617" s="170">
        <f t="shared" si="134"/>
        <v>0</v>
      </c>
      <c r="BL617" s="20" t="s">
        <v>175</v>
      </c>
      <c r="BM617" s="20" t="s">
        <v>1546</v>
      </c>
    </row>
    <row r="618" spans="2:65" s="1" customFormat="1" ht="22.5" customHeight="1">
      <c r="B618" s="133"/>
      <c r="C618" s="195" t="s">
        <v>1547</v>
      </c>
      <c r="D618" s="195" t="s">
        <v>415</v>
      </c>
      <c r="E618" s="196" t="s">
        <v>1548</v>
      </c>
      <c r="F618" s="267" t="s">
        <v>1549</v>
      </c>
      <c r="G618" s="267"/>
      <c r="H618" s="267"/>
      <c r="I618" s="267"/>
      <c r="J618" s="197" t="s">
        <v>267</v>
      </c>
      <c r="K618" s="198">
        <v>23</v>
      </c>
      <c r="L618" s="325">
        <v>0</v>
      </c>
      <c r="M618" s="325"/>
      <c r="N618" s="320">
        <f t="shared" si="125"/>
        <v>0</v>
      </c>
      <c r="O618" s="312"/>
      <c r="P618" s="312"/>
      <c r="Q618" s="312"/>
      <c r="R618" s="136"/>
      <c r="T618" s="167" t="s">
        <v>5</v>
      </c>
      <c r="U618" s="45" t="s">
        <v>43</v>
      </c>
      <c r="V618" s="37"/>
      <c r="W618" s="168">
        <f t="shared" si="126"/>
        <v>0</v>
      </c>
      <c r="X618" s="168">
        <v>0</v>
      </c>
      <c r="Y618" s="168">
        <f t="shared" si="127"/>
        <v>0</v>
      </c>
      <c r="Z618" s="168">
        <v>0</v>
      </c>
      <c r="AA618" s="169">
        <f t="shared" si="128"/>
        <v>0</v>
      </c>
      <c r="AR618" s="20" t="s">
        <v>207</v>
      </c>
      <c r="AT618" s="20" t="s">
        <v>415</v>
      </c>
      <c r="AU618" s="20" t="s">
        <v>149</v>
      </c>
      <c r="AY618" s="20" t="s">
        <v>170</v>
      </c>
      <c r="BE618" s="107">
        <f t="shared" si="129"/>
        <v>0</v>
      </c>
      <c r="BF618" s="107">
        <f t="shared" si="130"/>
        <v>0</v>
      </c>
      <c r="BG618" s="107">
        <f t="shared" si="131"/>
        <v>0</v>
      </c>
      <c r="BH618" s="107">
        <f t="shared" si="132"/>
        <v>0</v>
      </c>
      <c r="BI618" s="107">
        <f t="shared" si="133"/>
        <v>0</v>
      </c>
      <c r="BJ618" s="20" t="s">
        <v>149</v>
      </c>
      <c r="BK618" s="170">
        <f t="shared" si="134"/>
        <v>0</v>
      </c>
      <c r="BL618" s="20" t="s">
        <v>175</v>
      </c>
      <c r="BM618" s="20" t="s">
        <v>1550</v>
      </c>
    </row>
    <row r="619" spans="2:65" s="1" customFormat="1" ht="22.5" customHeight="1">
      <c r="B619" s="133"/>
      <c r="C619" s="195" t="s">
        <v>1551</v>
      </c>
      <c r="D619" s="195" t="s">
        <v>415</v>
      </c>
      <c r="E619" s="196" t="s">
        <v>1552</v>
      </c>
      <c r="F619" s="267" t="s">
        <v>1553</v>
      </c>
      <c r="G619" s="267"/>
      <c r="H619" s="267"/>
      <c r="I619" s="267"/>
      <c r="J619" s="197" t="s">
        <v>267</v>
      </c>
      <c r="K619" s="198">
        <v>21</v>
      </c>
      <c r="L619" s="325">
        <v>0</v>
      </c>
      <c r="M619" s="325"/>
      <c r="N619" s="320">
        <f t="shared" si="125"/>
        <v>0</v>
      </c>
      <c r="O619" s="312"/>
      <c r="P619" s="312"/>
      <c r="Q619" s="312"/>
      <c r="R619" s="136"/>
      <c r="T619" s="167" t="s">
        <v>5</v>
      </c>
      <c r="U619" s="45" t="s">
        <v>43</v>
      </c>
      <c r="V619" s="37"/>
      <c r="W619" s="168">
        <f t="shared" si="126"/>
        <v>0</v>
      </c>
      <c r="X619" s="168">
        <v>0</v>
      </c>
      <c r="Y619" s="168">
        <f t="shared" si="127"/>
        <v>0</v>
      </c>
      <c r="Z619" s="168">
        <v>0</v>
      </c>
      <c r="AA619" s="169">
        <f t="shared" si="128"/>
        <v>0</v>
      </c>
      <c r="AR619" s="20" t="s">
        <v>207</v>
      </c>
      <c r="AT619" s="20" t="s">
        <v>415</v>
      </c>
      <c r="AU619" s="20" t="s">
        <v>149</v>
      </c>
      <c r="AY619" s="20" t="s">
        <v>170</v>
      </c>
      <c r="BE619" s="107">
        <f t="shared" si="129"/>
        <v>0</v>
      </c>
      <c r="BF619" s="107">
        <f t="shared" si="130"/>
        <v>0</v>
      </c>
      <c r="BG619" s="107">
        <f t="shared" si="131"/>
        <v>0</v>
      </c>
      <c r="BH619" s="107">
        <f t="shared" si="132"/>
        <v>0</v>
      </c>
      <c r="BI619" s="107">
        <f t="shared" si="133"/>
        <v>0</v>
      </c>
      <c r="BJ619" s="20" t="s">
        <v>149</v>
      </c>
      <c r="BK619" s="170">
        <f t="shared" si="134"/>
        <v>0</v>
      </c>
      <c r="BL619" s="20" t="s">
        <v>175</v>
      </c>
      <c r="BM619" s="20" t="s">
        <v>1554</v>
      </c>
    </row>
    <row r="620" spans="2:65" s="1" customFormat="1" ht="22.5" customHeight="1">
      <c r="B620" s="133"/>
      <c r="C620" s="195" t="s">
        <v>1555</v>
      </c>
      <c r="D620" s="195" t="s">
        <v>415</v>
      </c>
      <c r="E620" s="196" t="s">
        <v>1556</v>
      </c>
      <c r="F620" s="267" t="s">
        <v>1557</v>
      </c>
      <c r="G620" s="267"/>
      <c r="H620" s="267"/>
      <c r="I620" s="267"/>
      <c r="J620" s="197" t="s">
        <v>267</v>
      </c>
      <c r="K620" s="198">
        <v>1</v>
      </c>
      <c r="L620" s="325">
        <v>0</v>
      </c>
      <c r="M620" s="325"/>
      <c r="N620" s="320">
        <f t="shared" si="125"/>
        <v>0</v>
      </c>
      <c r="O620" s="312"/>
      <c r="P620" s="312"/>
      <c r="Q620" s="312"/>
      <c r="R620" s="136"/>
      <c r="T620" s="167" t="s">
        <v>5</v>
      </c>
      <c r="U620" s="45" t="s">
        <v>43</v>
      </c>
      <c r="V620" s="37"/>
      <c r="W620" s="168">
        <f t="shared" si="126"/>
        <v>0</v>
      </c>
      <c r="X620" s="168">
        <v>0</v>
      </c>
      <c r="Y620" s="168">
        <f t="shared" si="127"/>
        <v>0</v>
      </c>
      <c r="Z620" s="168">
        <v>0</v>
      </c>
      <c r="AA620" s="169">
        <f t="shared" si="128"/>
        <v>0</v>
      </c>
      <c r="AR620" s="20" t="s">
        <v>207</v>
      </c>
      <c r="AT620" s="20" t="s">
        <v>415</v>
      </c>
      <c r="AU620" s="20" t="s">
        <v>149</v>
      </c>
      <c r="AY620" s="20" t="s">
        <v>170</v>
      </c>
      <c r="BE620" s="107">
        <f t="shared" si="129"/>
        <v>0</v>
      </c>
      <c r="BF620" s="107">
        <f t="shared" si="130"/>
        <v>0</v>
      </c>
      <c r="BG620" s="107">
        <f t="shared" si="131"/>
        <v>0</v>
      </c>
      <c r="BH620" s="107">
        <f t="shared" si="132"/>
        <v>0</v>
      </c>
      <c r="BI620" s="107">
        <f t="shared" si="133"/>
        <v>0</v>
      </c>
      <c r="BJ620" s="20" t="s">
        <v>149</v>
      </c>
      <c r="BK620" s="170">
        <f t="shared" si="134"/>
        <v>0</v>
      </c>
      <c r="BL620" s="20" t="s">
        <v>175</v>
      </c>
      <c r="BM620" s="20" t="s">
        <v>1558</v>
      </c>
    </row>
    <row r="621" spans="2:65" s="1" customFormat="1" ht="22.5" customHeight="1">
      <c r="B621" s="133"/>
      <c r="C621" s="195" t="s">
        <v>1559</v>
      </c>
      <c r="D621" s="195" t="s">
        <v>415</v>
      </c>
      <c r="E621" s="196" t="s">
        <v>1560</v>
      </c>
      <c r="F621" s="267" t="s">
        <v>1561</v>
      </c>
      <c r="G621" s="267"/>
      <c r="H621" s="267"/>
      <c r="I621" s="267"/>
      <c r="J621" s="197" t="s">
        <v>267</v>
      </c>
      <c r="K621" s="198">
        <v>18</v>
      </c>
      <c r="L621" s="325">
        <v>0</v>
      </c>
      <c r="M621" s="325"/>
      <c r="N621" s="320">
        <f t="shared" si="125"/>
        <v>0</v>
      </c>
      <c r="O621" s="312"/>
      <c r="P621" s="312"/>
      <c r="Q621" s="312"/>
      <c r="R621" s="136"/>
      <c r="T621" s="167" t="s">
        <v>5</v>
      </c>
      <c r="U621" s="45" t="s">
        <v>43</v>
      </c>
      <c r="V621" s="37"/>
      <c r="W621" s="168">
        <f t="shared" si="126"/>
        <v>0</v>
      </c>
      <c r="X621" s="168">
        <v>0</v>
      </c>
      <c r="Y621" s="168">
        <f t="shared" si="127"/>
        <v>0</v>
      </c>
      <c r="Z621" s="168">
        <v>0</v>
      </c>
      <c r="AA621" s="169">
        <f t="shared" si="128"/>
        <v>0</v>
      </c>
      <c r="AR621" s="20" t="s">
        <v>207</v>
      </c>
      <c r="AT621" s="20" t="s">
        <v>415</v>
      </c>
      <c r="AU621" s="20" t="s">
        <v>149</v>
      </c>
      <c r="AY621" s="20" t="s">
        <v>170</v>
      </c>
      <c r="BE621" s="107">
        <f t="shared" si="129"/>
        <v>0</v>
      </c>
      <c r="BF621" s="107">
        <f t="shared" si="130"/>
        <v>0</v>
      </c>
      <c r="BG621" s="107">
        <f t="shared" si="131"/>
        <v>0</v>
      </c>
      <c r="BH621" s="107">
        <f t="shared" si="132"/>
        <v>0</v>
      </c>
      <c r="BI621" s="107">
        <f t="shared" si="133"/>
        <v>0</v>
      </c>
      <c r="BJ621" s="20" t="s">
        <v>149</v>
      </c>
      <c r="BK621" s="170">
        <f t="shared" si="134"/>
        <v>0</v>
      </c>
      <c r="BL621" s="20" t="s">
        <v>175</v>
      </c>
      <c r="BM621" s="20" t="s">
        <v>1562</v>
      </c>
    </row>
    <row r="622" spans="2:65" s="1" customFormat="1" ht="31.5" customHeight="1">
      <c r="B622" s="133"/>
      <c r="C622" s="195" t="s">
        <v>1563</v>
      </c>
      <c r="D622" s="195" t="s">
        <v>415</v>
      </c>
      <c r="E622" s="196" t="s">
        <v>1564</v>
      </c>
      <c r="F622" s="267" t="s">
        <v>1565</v>
      </c>
      <c r="G622" s="267"/>
      <c r="H622" s="267"/>
      <c r="I622" s="267"/>
      <c r="J622" s="197" t="s">
        <v>267</v>
      </c>
      <c r="K622" s="198">
        <v>34</v>
      </c>
      <c r="L622" s="325">
        <v>0</v>
      </c>
      <c r="M622" s="325"/>
      <c r="N622" s="320">
        <f t="shared" si="125"/>
        <v>0</v>
      </c>
      <c r="O622" s="312"/>
      <c r="P622" s="312"/>
      <c r="Q622" s="312"/>
      <c r="R622" s="136"/>
      <c r="T622" s="167" t="s">
        <v>5</v>
      </c>
      <c r="U622" s="45" t="s">
        <v>43</v>
      </c>
      <c r="V622" s="37"/>
      <c r="W622" s="168">
        <f t="shared" si="126"/>
        <v>0</v>
      </c>
      <c r="X622" s="168">
        <v>0</v>
      </c>
      <c r="Y622" s="168">
        <f t="shared" si="127"/>
        <v>0</v>
      </c>
      <c r="Z622" s="168">
        <v>0</v>
      </c>
      <c r="AA622" s="169">
        <f t="shared" si="128"/>
        <v>0</v>
      </c>
      <c r="AR622" s="20" t="s">
        <v>207</v>
      </c>
      <c r="AT622" s="20" t="s">
        <v>415</v>
      </c>
      <c r="AU622" s="20" t="s">
        <v>149</v>
      </c>
      <c r="AY622" s="20" t="s">
        <v>170</v>
      </c>
      <c r="BE622" s="107">
        <f t="shared" si="129"/>
        <v>0</v>
      </c>
      <c r="BF622" s="107">
        <f t="shared" si="130"/>
        <v>0</v>
      </c>
      <c r="BG622" s="107">
        <f t="shared" si="131"/>
        <v>0</v>
      </c>
      <c r="BH622" s="107">
        <f t="shared" si="132"/>
        <v>0</v>
      </c>
      <c r="BI622" s="107">
        <f t="shared" si="133"/>
        <v>0</v>
      </c>
      <c r="BJ622" s="20" t="s">
        <v>149</v>
      </c>
      <c r="BK622" s="170">
        <f t="shared" si="134"/>
        <v>0</v>
      </c>
      <c r="BL622" s="20" t="s">
        <v>175</v>
      </c>
      <c r="BM622" s="20" t="s">
        <v>1566</v>
      </c>
    </row>
    <row r="623" spans="2:65" s="1" customFormat="1" ht="31.5" customHeight="1">
      <c r="B623" s="133"/>
      <c r="C623" s="195" t="s">
        <v>1567</v>
      </c>
      <c r="D623" s="195" t="s">
        <v>415</v>
      </c>
      <c r="E623" s="196" t="s">
        <v>1568</v>
      </c>
      <c r="F623" s="267" t="s">
        <v>1569</v>
      </c>
      <c r="G623" s="267"/>
      <c r="H623" s="267"/>
      <c r="I623" s="267"/>
      <c r="J623" s="197" t="s">
        <v>267</v>
      </c>
      <c r="K623" s="198">
        <v>5</v>
      </c>
      <c r="L623" s="325">
        <v>0</v>
      </c>
      <c r="M623" s="325"/>
      <c r="N623" s="320">
        <f t="shared" si="125"/>
        <v>0</v>
      </c>
      <c r="O623" s="312"/>
      <c r="P623" s="312"/>
      <c r="Q623" s="312"/>
      <c r="R623" s="136"/>
      <c r="T623" s="167" t="s">
        <v>5</v>
      </c>
      <c r="U623" s="45" t="s">
        <v>43</v>
      </c>
      <c r="V623" s="37"/>
      <c r="W623" s="168">
        <f t="shared" si="126"/>
        <v>0</v>
      </c>
      <c r="X623" s="168">
        <v>0</v>
      </c>
      <c r="Y623" s="168">
        <f t="shared" si="127"/>
        <v>0</v>
      </c>
      <c r="Z623" s="168">
        <v>0</v>
      </c>
      <c r="AA623" s="169">
        <f t="shared" si="128"/>
        <v>0</v>
      </c>
      <c r="AR623" s="20" t="s">
        <v>207</v>
      </c>
      <c r="AT623" s="20" t="s">
        <v>415</v>
      </c>
      <c r="AU623" s="20" t="s">
        <v>149</v>
      </c>
      <c r="AY623" s="20" t="s">
        <v>170</v>
      </c>
      <c r="BE623" s="107">
        <f t="shared" si="129"/>
        <v>0</v>
      </c>
      <c r="BF623" s="107">
        <f t="shared" si="130"/>
        <v>0</v>
      </c>
      <c r="BG623" s="107">
        <f t="shared" si="131"/>
        <v>0</v>
      </c>
      <c r="BH623" s="107">
        <f t="shared" si="132"/>
        <v>0</v>
      </c>
      <c r="BI623" s="107">
        <f t="shared" si="133"/>
        <v>0</v>
      </c>
      <c r="BJ623" s="20" t="s">
        <v>149</v>
      </c>
      <c r="BK623" s="170">
        <f t="shared" si="134"/>
        <v>0</v>
      </c>
      <c r="BL623" s="20" t="s">
        <v>175</v>
      </c>
      <c r="BM623" s="20" t="s">
        <v>1570</v>
      </c>
    </row>
    <row r="624" spans="2:65" s="1" customFormat="1" ht="31.5" customHeight="1">
      <c r="B624" s="133"/>
      <c r="C624" s="195" t="s">
        <v>1571</v>
      </c>
      <c r="D624" s="195" t="s">
        <v>415</v>
      </c>
      <c r="E624" s="196" t="s">
        <v>1572</v>
      </c>
      <c r="F624" s="267" t="s">
        <v>1573</v>
      </c>
      <c r="G624" s="267"/>
      <c r="H624" s="267"/>
      <c r="I624" s="267"/>
      <c r="J624" s="197" t="s">
        <v>267</v>
      </c>
      <c r="K624" s="198">
        <v>5</v>
      </c>
      <c r="L624" s="325">
        <v>0</v>
      </c>
      <c r="M624" s="325"/>
      <c r="N624" s="320">
        <f t="shared" si="125"/>
        <v>0</v>
      </c>
      <c r="O624" s="312"/>
      <c r="P624" s="312"/>
      <c r="Q624" s="312"/>
      <c r="R624" s="136"/>
      <c r="T624" s="167" t="s">
        <v>5</v>
      </c>
      <c r="U624" s="45" t="s">
        <v>43</v>
      </c>
      <c r="V624" s="37"/>
      <c r="W624" s="168">
        <f t="shared" si="126"/>
        <v>0</v>
      </c>
      <c r="X624" s="168">
        <v>0</v>
      </c>
      <c r="Y624" s="168">
        <f t="shared" si="127"/>
        <v>0</v>
      </c>
      <c r="Z624" s="168">
        <v>0</v>
      </c>
      <c r="AA624" s="169">
        <f t="shared" si="128"/>
        <v>0</v>
      </c>
      <c r="AR624" s="20" t="s">
        <v>207</v>
      </c>
      <c r="AT624" s="20" t="s">
        <v>415</v>
      </c>
      <c r="AU624" s="20" t="s">
        <v>149</v>
      </c>
      <c r="AY624" s="20" t="s">
        <v>170</v>
      </c>
      <c r="BE624" s="107">
        <f t="shared" si="129"/>
        <v>0</v>
      </c>
      <c r="BF624" s="107">
        <f t="shared" si="130"/>
        <v>0</v>
      </c>
      <c r="BG624" s="107">
        <f t="shared" si="131"/>
        <v>0</v>
      </c>
      <c r="BH624" s="107">
        <f t="shared" si="132"/>
        <v>0</v>
      </c>
      <c r="BI624" s="107">
        <f t="shared" si="133"/>
        <v>0</v>
      </c>
      <c r="BJ624" s="20" t="s">
        <v>149</v>
      </c>
      <c r="BK624" s="170">
        <f t="shared" si="134"/>
        <v>0</v>
      </c>
      <c r="BL624" s="20" t="s">
        <v>175</v>
      </c>
      <c r="BM624" s="20" t="s">
        <v>1574</v>
      </c>
    </row>
    <row r="625" spans="2:65" s="1" customFormat="1" ht="31.5" customHeight="1">
      <c r="B625" s="133"/>
      <c r="C625" s="195" t="s">
        <v>1575</v>
      </c>
      <c r="D625" s="195" t="s">
        <v>415</v>
      </c>
      <c r="E625" s="196" t="s">
        <v>1576</v>
      </c>
      <c r="F625" s="267" t="s">
        <v>1577</v>
      </c>
      <c r="G625" s="267"/>
      <c r="H625" s="267"/>
      <c r="I625" s="267"/>
      <c r="J625" s="197" t="s">
        <v>267</v>
      </c>
      <c r="K625" s="198">
        <v>8</v>
      </c>
      <c r="L625" s="325">
        <v>0</v>
      </c>
      <c r="M625" s="325"/>
      <c r="N625" s="320">
        <f t="shared" si="125"/>
        <v>0</v>
      </c>
      <c r="O625" s="312"/>
      <c r="P625" s="312"/>
      <c r="Q625" s="312"/>
      <c r="R625" s="136"/>
      <c r="T625" s="167" t="s">
        <v>5</v>
      </c>
      <c r="U625" s="45" t="s">
        <v>43</v>
      </c>
      <c r="V625" s="37"/>
      <c r="W625" s="168">
        <f t="shared" si="126"/>
        <v>0</v>
      </c>
      <c r="X625" s="168">
        <v>0</v>
      </c>
      <c r="Y625" s="168">
        <f t="shared" si="127"/>
        <v>0</v>
      </c>
      <c r="Z625" s="168">
        <v>0</v>
      </c>
      <c r="AA625" s="169">
        <f t="shared" si="128"/>
        <v>0</v>
      </c>
      <c r="AR625" s="20" t="s">
        <v>207</v>
      </c>
      <c r="AT625" s="20" t="s">
        <v>415</v>
      </c>
      <c r="AU625" s="20" t="s">
        <v>149</v>
      </c>
      <c r="AY625" s="20" t="s">
        <v>170</v>
      </c>
      <c r="BE625" s="107">
        <f t="shared" si="129"/>
        <v>0</v>
      </c>
      <c r="BF625" s="107">
        <f t="shared" si="130"/>
        <v>0</v>
      </c>
      <c r="BG625" s="107">
        <f t="shared" si="131"/>
        <v>0</v>
      </c>
      <c r="BH625" s="107">
        <f t="shared" si="132"/>
        <v>0</v>
      </c>
      <c r="BI625" s="107">
        <f t="shared" si="133"/>
        <v>0</v>
      </c>
      <c r="BJ625" s="20" t="s">
        <v>149</v>
      </c>
      <c r="BK625" s="170">
        <f t="shared" si="134"/>
        <v>0</v>
      </c>
      <c r="BL625" s="20" t="s">
        <v>175</v>
      </c>
      <c r="BM625" s="20" t="s">
        <v>1578</v>
      </c>
    </row>
    <row r="626" spans="2:65" s="1" customFormat="1" ht="22.5" customHeight="1">
      <c r="B626" s="133"/>
      <c r="C626" s="195" t="s">
        <v>1579</v>
      </c>
      <c r="D626" s="195" t="s">
        <v>415</v>
      </c>
      <c r="E626" s="196" t="s">
        <v>1580</v>
      </c>
      <c r="F626" s="267" t="s">
        <v>1581</v>
      </c>
      <c r="G626" s="267"/>
      <c r="H626" s="267"/>
      <c r="I626" s="267"/>
      <c r="J626" s="197" t="s">
        <v>267</v>
      </c>
      <c r="K626" s="198">
        <v>78</v>
      </c>
      <c r="L626" s="325">
        <v>0</v>
      </c>
      <c r="M626" s="325"/>
      <c r="N626" s="320">
        <f t="shared" si="125"/>
        <v>0</v>
      </c>
      <c r="O626" s="312"/>
      <c r="P626" s="312"/>
      <c r="Q626" s="312"/>
      <c r="R626" s="136"/>
      <c r="T626" s="167" t="s">
        <v>5</v>
      </c>
      <c r="U626" s="45" t="s">
        <v>43</v>
      </c>
      <c r="V626" s="37"/>
      <c r="W626" s="168">
        <f t="shared" si="126"/>
        <v>0</v>
      </c>
      <c r="X626" s="168">
        <v>0</v>
      </c>
      <c r="Y626" s="168">
        <f t="shared" si="127"/>
        <v>0</v>
      </c>
      <c r="Z626" s="168">
        <v>0</v>
      </c>
      <c r="AA626" s="169">
        <f t="shared" si="128"/>
        <v>0</v>
      </c>
      <c r="AR626" s="20" t="s">
        <v>207</v>
      </c>
      <c r="AT626" s="20" t="s">
        <v>415</v>
      </c>
      <c r="AU626" s="20" t="s">
        <v>149</v>
      </c>
      <c r="AY626" s="20" t="s">
        <v>170</v>
      </c>
      <c r="BE626" s="107">
        <f t="shared" si="129"/>
        <v>0</v>
      </c>
      <c r="BF626" s="107">
        <f t="shared" si="130"/>
        <v>0</v>
      </c>
      <c r="BG626" s="107">
        <f t="shared" si="131"/>
        <v>0</v>
      </c>
      <c r="BH626" s="107">
        <f t="shared" si="132"/>
        <v>0</v>
      </c>
      <c r="BI626" s="107">
        <f t="shared" si="133"/>
        <v>0</v>
      </c>
      <c r="BJ626" s="20" t="s">
        <v>149</v>
      </c>
      <c r="BK626" s="170">
        <f t="shared" si="134"/>
        <v>0</v>
      </c>
      <c r="BL626" s="20" t="s">
        <v>175</v>
      </c>
      <c r="BM626" s="20" t="s">
        <v>1582</v>
      </c>
    </row>
    <row r="627" spans="2:65" s="1" customFormat="1" ht="22.5" customHeight="1">
      <c r="B627" s="133"/>
      <c r="C627" s="195" t="s">
        <v>1583</v>
      </c>
      <c r="D627" s="195" t="s">
        <v>415</v>
      </c>
      <c r="E627" s="196" t="s">
        <v>1584</v>
      </c>
      <c r="F627" s="267" t="s">
        <v>1585</v>
      </c>
      <c r="G627" s="267"/>
      <c r="H627" s="267"/>
      <c r="I627" s="267"/>
      <c r="J627" s="197" t="s">
        <v>267</v>
      </c>
      <c r="K627" s="198">
        <v>5</v>
      </c>
      <c r="L627" s="325">
        <v>0</v>
      </c>
      <c r="M627" s="325"/>
      <c r="N627" s="320">
        <f t="shared" si="125"/>
        <v>0</v>
      </c>
      <c r="O627" s="312"/>
      <c r="P627" s="312"/>
      <c r="Q627" s="312"/>
      <c r="R627" s="136"/>
      <c r="T627" s="167" t="s">
        <v>5</v>
      </c>
      <c r="U627" s="45" t="s">
        <v>43</v>
      </c>
      <c r="V627" s="37"/>
      <c r="W627" s="168">
        <f t="shared" si="126"/>
        <v>0</v>
      </c>
      <c r="X627" s="168">
        <v>0</v>
      </c>
      <c r="Y627" s="168">
        <f t="shared" si="127"/>
        <v>0</v>
      </c>
      <c r="Z627" s="168">
        <v>0</v>
      </c>
      <c r="AA627" s="169">
        <f t="shared" si="128"/>
        <v>0</v>
      </c>
      <c r="AR627" s="20" t="s">
        <v>207</v>
      </c>
      <c r="AT627" s="20" t="s">
        <v>415</v>
      </c>
      <c r="AU627" s="20" t="s">
        <v>149</v>
      </c>
      <c r="AY627" s="20" t="s">
        <v>170</v>
      </c>
      <c r="BE627" s="107">
        <f t="shared" si="129"/>
        <v>0</v>
      </c>
      <c r="BF627" s="107">
        <f t="shared" si="130"/>
        <v>0</v>
      </c>
      <c r="BG627" s="107">
        <f t="shared" si="131"/>
        <v>0</v>
      </c>
      <c r="BH627" s="107">
        <f t="shared" si="132"/>
        <v>0</v>
      </c>
      <c r="BI627" s="107">
        <f t="shared" si="133"/>
        <v>0</v>
      </c>
      <c r="BJ627" s="20" t="s">
        <v>149</v>
      </c>
      <c r="BK627" s="170">
        <f t="shared" si="134"/>
        <v>0</v>
      </c>
      <c r="BL627" s="20" t="s">
        <v>175</v>
      </c>
      <c r="BM627" s="20" t="s">
        <v>1586</v>
      </c>
    </row>
    <row r="628" spans="2:65" s="1" customFormat="1" ht="22.5" customHeight="1">
      <c r="B628" s="133"/>
      <c r="C628" s="195" t="s">
        <v>1587</v>
      </c>
      <c r="D628" s="195" t="s">
        <v>415</v>
      </c>
      <c r="E628" s="196" t="s">
        <v>1588</v>
      </c>
      <c r="F628" s="267" t="s">
        <v>1589</v>
      </c>
      <c r="G628" s="267"/>
      <c r="H628" s="267"/>
      <c r="I628" s="267"/>
      <c r="J628" s="197" t="s">
        <v>267</v>
      </c>
      <c r="K628" s="198">
        <v>13</v>
      </c>
      <c r="L628" s="325">
        <v>0</v>
      </c>
      <c r="M628" s="325"/>
      <c r="N628" s="320">
        <f t="shared" si="125"/>
        <v>0</v>
      </c>
      <c r="O628" s="312"/>
      <c r="P628" s="312"/>
      <c r="Q628" s="312"/>
      <c r="R628" s="136"/>
      <c r="T628" s="167" t="s">
        <v>5</v>
      </c>
      <c r="U628" s="45" t="s">
        <v>43</v>
      </c>
      <c r="V628" s="37"/>
      <c r="W628" s="168">
        <f t="shared" si="126"/>
        <v>0</v>
      </c>
      <c r="X628" s="168">
        <v>0</v>
      </c>
      <c r="Y628" s="168">
        <f t="shared" si="127"/>
        <v>0</v>
      </c>
      <c r="Z628" s="168">
        <v>0</v>
      </c>
      <c r="AA628" s="169">
        <f t="shared" si="128"/>
        <v>0</v>
      </c>
      <c r="AR628" s="20" t="s">
        <v>207</v>
      </c>
      <c r="AT628" s="20" t="s">
        <v>415</v>
      </c>
      <c r="AU628" s="20" t="s">
        <v>149</v>
      </c>
      <c r="AY628" s="20" t="s">
        <v>170</v>
      </c>
      <c r="BE628" s="107">
        <f t="shared" si="129"/>
        <v>0</v>
      </c>
      <c r="BF628" s="107">
        <f t="shared" si="130"/>
        <v>0</v>
      </c>
      <c r="BG628" s="107">
        <f t="shared" si="131"/>
        <v>0</v>
      </c>
      <c r="BH628" s="107">
        <f t="shared" si="132"/>
        <v>0</v>
      </c>
      <c r="BI628" s="107">
        <f t="shared" si="133"/>
        <v>0</v>
      </c>
      <c r="BJ628" s="20" t="s">
        <v>149</v>
      </c>
      <c r="BK628" s="170">
        <f t="shared" si="134"/>
        <v>0</v>
      </c>
      <c r="BL628" s="20" t="s">
        <v>175</v>
      </c>
      <c r="BM628" s="20" t="s">
        <v>1590</v>
      </c>
    </row>
    <row r="629" spans="2:65" s="1" customFormat="1" ht="22.5" customHeight="1">
      <c r="B629" s="133"/>
      <c r="C629" s="195" t="s">
        <v>1591</v>
      </c>
      <c r="D629" s="195" t="s">
        <v>415</v>
      </c>
      <c r="E629" s="196" t="s">
        <v>1592</v>
      </c>
      <c r="F629" s="267" t="s">
        <v>1593</v>
      </c>
      <c r="G629" s="267"/>
      <c r="H629" s="267"/>
      <c r="I629" s="267"/>
      <c r="J629" s="197" t="s">
        <v>267</v>
      </c>
      <c r="K629" s="198">
        <v>4</v>
      </c>
      <c r="L629" s="325">
        <v>0</v>
      </c>
      <c r="M629" s="325"/>
      <c r="N629" s="320">
        <f t="shared" si="125"/>
        <v>0</v>
      </c>
      <c r="O629" s="312"/>
      <c r="P629" s="312"/>
      <c r="Q629" s="312"/>
      <c r="R629" s="136"/>
      <c r="T629" s="167" t="s">
        <v>5</v>
      </c>
      <c r="U629" s="45" t="s">
        <v>43</v>
      </c>
      <c r="V629" s="37"/>
      <c r="W629" s="168">
        <f t="shared" si="126"/>
        <v>0</v>
      </c>
      <c r="X629" s="168">
        <v>0</v>
      </c>
      <c r="Y629" s="168">
        <f t="shared" si="127"/>
        <v>0</v>
      </c>
      <c r="Z629" s="168">
        <v>0</v>
      </c>
      <c r="AA629" s="169">
        <f t="shared" si="128"/>
        <v>0</v>
      </c>
      <c r="AR629" s="20" t="s">
        <v>207</v>
      </c>
      <c r="AT629" s="20" t="s">
        <v>415</v>
      </c>
      <c r="AU629" s="20" t="s">
        <v>149</v>
      </c>
      <c r="AY629" s="20" t="s">
        <v>170</v>
      </c>
      <c r="BE629" s="107">
        <f t="shared" si="129"/>
        <v>0</v>
      </c>
      <c r="BF629" s="107">
        <f t="shared" si="130"/>
        <v>0</v>
      </c>
      <c r="BG629" s="107">
        <f t="shared" si="131"/>
        <v>0</v>
      </c>
      <c r="BH629" s="107">
        <f t="shared" si="132"/>
        <v>0</v>
      </c>
      <c r="BI629" s="107">
        <f t="shared" si="133"/>
        <v>0</v>
      </c>
      <c r="BJ629" s="20" t="s">
        <v>149</v>
      </c>
      <c r="BK629" s="170">
        <f t="shared" si="134"/>
        <v>0</v>
      </c>
      <c r="BL629" s="20" t="s">
        <v>175</v>
      </c>
      <c r="BM629" s="20" t="s">
        <v>1594</v>
      </c>
    </row>
    <row r="630" spans="2:65" s="1" customFormat="1" ht="22.5" customHeight="1">
      <c r="B630" s="133"/>
      <c r="C630" s="195" t="s">
        <v>1595</v>
      </c>
      <c r="D630" s="195" t="s">
        <v>415</v>
      </c>
      <c r="E630" s="196" t="s">
        <v>1596</v>
      </c>
      <c r="F630" s="267" t="s">
        <v>1597</v>
      </c>
      <c r="G630" s="267"/>
      <c r="H630" s="267"/>
      <c r="I630" s="267"/>
      <c r="J630" s="197" t="s">
        <v>267</v>
      </c>
      <c r="K630" s="198">
        <v>1</v>
      </c>
      <c r="L630" s="325">
        <v>0</v>
      </c>
      <c r="M630" s="325"/>
      <c r="N630" s="320">
        <f t="shared" si="125"/>
        <v>0</v>
      </c>
      <c r="O630" s="312"/>
      <c r="P630" s="312"/>
      <c r="Q630" s="312"/>
      <c r="R630" s="136"/>
      <c r="T630" s="167" t="s">
        <v>5</v>
      </c>
      <c r="U630" s="45" t="s">
        <v>43</v>
      </c>
      <c r="V630" s="37"/>
      <c r="W630" s="168">
        <f t="shared" si="126"/>
        <v>0</v>
      </c>
      <c r="X630" s="168">
        <v>0</v>
      </c>
      <c r="Y630" s="168">
        <f t="shared" si="127"/>
        <v>0</v>
      </c>
      <c r="Z630" s="168">
        <v>0</v>
      </c>
      <c r="AA630" s="169">
        <f t="shared" si="128"/>
        <v>0</v>
      </c>
      <c r="AR630" s="20" t="s">
        <v>207</v>
      </c>
      <c r="AT630" s="20" t="s">
        <v>415</v>
      </c>
      <c r="AU630" s="20" t="s">
        <v>149</v>
      </c>
      <c r="AY630" s="20" t="s">
        <v>170</v>
      </c>
      <c r="BE630" s="107">
        <f t="shared" si="129"/>
        <v>0</v>
      </c>
      <c r="BF630" s="107">
        <f t="shared" si="130"/>
        <v>0</v>
      </c>
      <c r="BG630" s="107">
        <f t="shared" si="131"/>
        <v>0</v>
      </c>
      <c r="BH630" s="107">
        <f t="shared" si="132"/>
        <v>0</v>
      </c>
      <c r="BI630" s="107">
        <f t="shared" si="133"/>
        <v>0</v>
      </c>
      <c r="BJ630" s="20" t="s">
        <v>149</v>
      </c>
      <c r="BK630" s="170">
        <f t="shared" si="134"/>
        <v>0</v>
      </c>
      <c r="BL630" s="20" t="s">
        <v>175</v>
      </c>
      <c r="BM630" s="20" t="s">
        <v>1598</v>
      </c>
    </row>
    <row r="631" spans="2:65" s="1" customFormat="1" ht="22.5" customHeight="1">
      <c r="B631" s="133"/>
      <c r="C631" s="195" t="s">
        <v>1599</v>
      </c>
      <c r="D631" s="195" t="s">
        <v>415</v>
      </c>
      <c r="E631" s="196" t="s">
        <v>1600</v>
      </c>
      <c r="F631" s="267" t="s">
        <v>1601</v>
      </c>
      <c r="G631" s="267"/>
      <c r="H631" s="267"/>
      <c r="I631" s="267"/>
      <c r="J631" s="197" t="s">
        <v>267</v>
      </c>
      <c r="K631" s="198">
        <v>3</v>
      </c>
      <c r="L631" s="325">
        <v>0</v>
      </c>
      <c r="M631" s="325"/>
      <c r="N631" s="320">
        <f t="shared" si="125"/>
        <v>0</v>
      </c>
      <c r="O631" s="312"/>
      <c r="P631" s="312"/>
      <c r="Q631" s="312"/>
      <c r="R631" s="136"/>
      <c r="T631" s="167" t="s">
        <v>5</v>
      </c>
      <c r="U631" s="45" t="s">
        <v>43</v>
      </c>
      <c r="V631" s="37"/>
      <c r="W631" s="168">
        <f t="shared" si="126"/>
        <v>0</v>
      </c>
      <c r="X631" s="168">
        <v>0</v>
      </c>
      <c r="Y631" s="168">
        <f t="shared" si="127"/>
        <v>0</v>
      </c>
      <c r="Z631" s="168">
        <v>0</v>
      </c>
      <c r="AA631" s="169">
        <f t="shared" si="128"/>
        <v>0</v>
      </c>
      <c r="AR631" s="20" t="s">
        <v>207</v>
      </c>
      <c r="AT631" s="20" t="s">
        <v>415</v>
      </c>
      <c r="AU631" s="20" t="s">
        <v>149</v>
      </c>
      <c r="AY631" s="20" t="s">
        <v>170</v>
      </c>
      <c r="BE631" s="107">
        <f t="shared" si="129"/>
        <v>0</v>
      </c>
      <c r="BF631" s="107">
        <f t="shared" si="130"/>
        <v>0</v>
      </c>
      <c r="BG631" s="107">
        <f t="shared" si="131"/>
        <v>0</v>
      </c>
      <c r="BH631" s="107">
        <f t="shared" si="132"/>
        <v>0</v>
      </c>
      <c r="BI631" s="107">
        <f t="shared" si="133"/>
        <v>0</v>
      </c>
      <c r="BJ631" s="20" t="s">
        <v>149</v>
      </c>
      <c r="BK631" s="170">
        <f t="shared" si="134"/>
        <v>0</v>
      </c>
      <c r="BL631" s="20" t="s">
        <v>175</v>
      </c>
      <c r="BM631" s="20" t="s">
        <v>1602</v>
      </c>
    </row>
    <row r="632" spans="2:65" s="1" customFormat="1" ht="22.5" customHeight="1">
      <c r="B632" s="133"/>
      <c r="C632" s="195" t="s">
        <v>1603</v>
      </c>
      <c r="D632" s="195" t="s">
        <v>415</v>
      </c>
      <c r="E632" s="196" t="s">
        <v>1604</v>
      </c>
      <c r="F632" s="267" t="s">
        <v>1605</v>
      </c>
      <c r="G632" s="267"/>
      <c r="H632" s="267"/>
      <c r="I632" s="267"/>
      <c r="J632" s="197" t="s">
        <v>267</v>
      </c>
      <c r="K632" s="198">
        <v>23</v>
      </c>
      <c r="L632" s="325">
        <v>0</v>
      </c>
      <c r="M632" s="325"/>
      <c r="N632" s="320">
        <f t="shared" si="125"/>
        <v>0</v>
      </c>
      <c r="O632" s="312"/>
      <c r="P632" s="312"/>
      <c r="Q632" s="312"/>
      <c r="R632" s="136"/>
      <c r="T632" s="167" t="s">
        <v>5</v>
      </c>
      <c r="U632" s="45" t="s">
        <v>43</v>
      </c>
      <c r="V632" s="37"/>
      <c r="W632" s="168">
        <f t="shared" si="126"/>
        <v>0</v>
      </c>
      <c r="X632" s="168">
        <v>0</v>
      </c>
      <c r="Y632" s="168">
        <f t="shared" si="127"/>
        <v>0</v>
      </c>
      <c r="Z632" s="168">
        <v>0</v>
      </c>
      <c r="AA632" s="169">
        <f t="shared" si="128"/>
        <v>0</v>
      </c>
      <c r="AR632" s="20" t="s">
        <v>207</v>
      </c>
      <c r="AT632" s="20" t="s">
        <v>415</v>
      </c>
      <c r="AU632" s="20" t="s">
        <v>149</v>
      </c>
      <c r="AY632" s="20" t="s">
        <v>170</v>
      </c>
      <c r="BE632" s="107">
        <f t="shared" si="129"/>
        <v>0</v>
      </c>
      <c r="BF632" s="107">
        <f t="shared" si="130"/>
        <v>0</v>
      </c>
      <c r="BG632" s="107">
        <f t="shared" si="131"/>
        <v>0</v>
      </c>
      <c r="BH632" s="107">
        <f t="shared" si="132"/>
        <v>0</v>
      </c>
      <c r="BI632" s="107">
        <f t="shared" si="133"/>
        <v>0</v>
      </c>
      <c r="BJ632" s="20" t="s">
        <v>149</v>
      </c>
      <c r="BK632" s="170">
        <f t="shared" si="134"/>
        <v>0</v>
      </c>
      <c r="BL632" s="20" t="s">
        <v>175</v>
      </c>
      <c r="BM632" s="20" t="s">
        <v>1606</v>
      </c>
    </row>
    <row r="633" spans="2:65" s="1" customFormat="1" ht="22.5" customHeight="1">
      <c r="B633" s="133"/>
      <c r="C633" s="195" t="s">
        <v>1607</v>
      </c>
      <c r="D633" s="195" t="s">
        <v>415</v>
      </c>
      <c r="E633" s="196" t="s">
        <v>1608</v>
      </c>
      <c r="F633" s="267" t="s">
        <v>1609</v>
      </c>
      <c r="G633" s="267"/>
      <c r="H633" s="267"/>
      <c r="I633" s="267"/>
      <c r="J633" s="197" t="s">
        <v>267</v>
      </c>
      <c r="K633" s="198">
        <v>21</v>
      </c>
      <c r="L633" s="325">
        <v>0</v>
      </c>
      <c r="M633" s="325"/>
      <c r="N633" s="320">
        <f t="shared" ref="N633:N664" si="135">ROUND(L633*K633,3)</f>
        <v>0</v>
      </c>
      <c r="O633" s="312"/>
      <c r="P633" s="312"/>
      <c r="Q633" s="312"/>
      <c r="R633" s="136"/>
      <c r="T633" s="167" t="s">
        <v>5</v>
      </c>
      <c r="U633" s="45" t="s">
        <v>43</v>
      </c>
      <c r="V633" s="37"/>
      <c r="W633" s="168">
        <f t="shared" ref="W633:W664" si="136">V633*K633</f>
        <v>0</v>
      </c>
      <c r="X633" s="168">
        <v>0</v>
      </c>
      <c r="Y633" s="168">
        <f t="shared" ref="Y633:Y664" si="137">X633*K633</f>
        <v>0</v>
      </c>
      <c r="Z633" s="168">
        <v>0</v>
      </c>
      <c r="AA633" s="169">
        <f t="shared" ref="AA633:AA664" si="138">Z633*K633</f>
        <v>0</v>
      </c>
      <c r="AR633" s="20" t="s">
        <v>207</v>
      </c>
      <c r="AT633" s="20" t="s">
        <v>415</v>
      </c>
      <c r="AU633" s="20" t="s">
        <v>149</v>
      </c>
      <c r="AY633" s="20" t="s">
        <v>170</v>
      </c>
      <c r="BE633" s="107">
        <f t="shared" ref="BE633:BE664" si="139">IF(U633="základná",N633,0)</f>
        <v>0</v>
      </c>
      <c r="BF633" s="107">
        <f t="shared" ref="BF633:BF664" si="140">IF(U633="znížená",N633,0)</f>
        <v>0</v>
      </c>
      <c r="BG633" s="107">
        <f t="shared" ref="BG633:BG664" si="141">IF(U633="zákl. prenesená",N633,0)</f>
        <v>0</v>
      </c>
      <c r="BH633" s="107">
        <f t="shared" ref="BH633:BH664" si="142">IF(U633="zníž. prenesená",N633,0)</f>
        <v>0</v>
      </c>
      <c r="BI633" s="107">
        <f t="shared" ref="BI633:BI664" si="143">IF(U633="nulová",N633,0)</f>
        <v>0</v>
      </c>
      <c r="BJ633" s="20" t="s">
        <v>149</v>
      </c>
      <c r="BK633" s="170">
        <f t="shared" ref="BK633:BK664" si="144">ROUND(L633*K633,3)</f>
        <v>0</v>
      </c>
      <c r="BL633" s="20" t="s">
        <v>175</v>
      </c>
      <c r="BM633" s="20" t="s">
        <v>1610</v>
      </c>
    </row>
    <row r="634" spans="2:65" s="1" customFormat="1" ht="22.5" customHeight="1">
      <c r="B634" s="133"/>
      <c r="C634" s="195" t="s">
        <v>1611</v>
      </c>
      <c r="D634" s="195" t="s">
        <v>415</v>
      </c>
      <c r="E634" s="196" t="s">
        <v>1612</v>
      </c>
      <c r="F634" s="267" t="s">
        <v>1613</v>
      </c>
      <c r="G634" s="267"/>
      <c r="H634" s="267"/>
      <c r="I634" s="267"/>
      <c r="J634" s="197" t="s">
        <v>267</v>
      </c>
      <c r="K634" s="198">
        <v>18</v>
      </c>
      <c r="L634" s="325">
        <v>0</v>
      </c>
      <c r="M634" s="325"/>
      <c r="N634" s="320">
        <f t="shared" si="135"/>
        <v>0</v>
      </c>
      <c r="O634" s="312"/>
      <c r="P634" s="312"/>
      <c r="Q634" s="312"/>
      <c r="R634" s="136"/>
      <c r="T634" s="167" t="s">
        <v>5</v>
      </c>
      <c r="U634" s="45" t="s">
        <v>43</v>
      </c>
      <c r="V634" s="37"/>
      <c r="W634" s="168">
        <f t="shared" si="136"/>
        <v>0</v>
      </c>
      <c r="X634" s="168">
        <v>0</v>
      </c>
      <c r="Y634" s="168">
        <f t="shared" si="137"/>
        <v>0</v>
      </c>
      <c r="Z634" s="168">
        <v>0</v>
      </c>
      <c r="AA634" s="169">
        <f t="shared" si="138"/>
        <v>0</v>
      </c>
      <c r="AR634" s="20" t="s">
        <v>207</v>
      </c>
      <c r="AT634" s="20" t="s">
        <v>415</v>
      </c>
      <c r="AU634" s="20" t="s">
        <v>149</v>
      </c>
      <c r="AY634" s="20" t="s">
        <v>170</v>
      </c>
      <c r="BE634" s="107">
        <f t="shared" si="139"/>
        <v>0</v>
      </c>
      <c r="BF634" s="107">
        <f t="shared" si="140"/>
        <v>0</v>
      </c>
      <c r="BG634" s="107">
        <f t="shared" si="141"/>
        <v>0</v>
      </c>
      <c r="BH634" s="107">
        <f t="shared" si="142"/>
        <v>0</v>
      </c>
      <c r="BI634" s="107">
        <f t="shared" si="143"/>
        <v>0</v>
      </c>
      <c r="BJ634" s="20" t="s">
        <v>149</v>
      </c>
      <c r="BK634" s="170">
        <f t="shared" si="144"/>
        <v>0</v>
      </c>
      <c r="BL634" s="20" t="s">
        <v>175</v>
      </c>
      <c r="BM634" s="20" t="s">
        <v>1614</v>
      </c>
    </row>
    <row r="635" spans="2:65" s="1" customFormat="1" ht="22.5" customHeight="1">
      <c r="B635" s="133"/>
      <c r="C635" s="195" t="s">
        <v>1615</v>
      </c>
      <c r="D635" s="195" t="s">
        <v>415</v>
      </c>
      <c r="E635" s="196" t="s">
        <v>1616</v>
      </c>
      <c r="F635" s="267" t="s">
        <v>1617</v>
      </c>
      <c r="G635" s="267"/>
      <c r="H635" s="267"/>
      <c r="I635" s="267"/>
      <c r="J635" s="197" t="s">
        <v>267</v>
      </c>
      <c r="K635" s="198">
        <v>2</v>
      </c>
      <c r="L635" s="325">
        <v>0</v>
      </c>
      <c r="M635" s="325"/>
      <c r="N635" s="320">
        <f t="shared" si="135"/>
        <v>0</v>
      </c>
      <c r="O635" s="312"/>
      <c r="P635" s="312"/>
      <c r="Q635" s="312"/>
      <c r="R635" s="136"/>
      <c r="T635" s="167" t="s">
        <v>5</v>
      </c>
      <c r="U635" s="45" t="s">
        <v>43</v>
      </c>
      <c r="V635" s="37"/>
      <c r="W635" s="168">
        <f t="shared" si="136"/>
        <v>0</v>
      </c>
      <c r="X635" s="168">
        <v>0</v>
      </c>
      <c r="Y635" s="168">
        <f t="shared" si="137"/>
        <v>0</v>
      </c>
      <c r="Z635" s="168">
        <v>0</v>
      </c>
      <c r="AA635" s="169">
        <f t="shared" si="138"/>
        <v>0</v>
      </c>
      <c r="AR635" s="20" t="s">
        <v>207</v>
      </c>
      <c r="AT635" s="20" t="s">
        <v>415</v>
      </c>
      <c r="AU635" s="20" t="s">
        <v>149</v>
      </c>
      <c r="AY635" s="20" t="s">
        <v>170</v>
      </c>
      <c r="BE635" s="107">
        <f t="shared" si="139"/>
        <v>0</v>
      </c>
      <c r="BF635" s="107">
        <f t="shared" si="140"/>
        <v>0</v>
      </c>
      <c r="BG635" s="107">
        <f t="shared" si="141"/>
        <v>0</v>
      </c>
      <c r="BH635" s="107">
        <f t="shared" si="142"/>
        <v>0</v>
      </c>
      <c r="BI635" s="107">
        <f t="shared" si="143"/>
        <v>0</v>
      </c>
      <c r="BJ635" s="20" t="s">
        <v>149</v>
      </c>
      <c r="BK635" s="170">
        <f t="shared" si="144"/>
        <v>0</v>
      </c>
      <c r="BL635" s="20" t="s">
        <v>175</v>
      </c>
      <c r="BM635" s="20" t="s">
        <v>1618</v>
      </c>
    </row>
    <row r="636" spans="2:65" s="1" customFormat="1" ht="22.5" customHeight="1">
      <c r="B636" s="133"/>
      <c r="C636" s="195" t="s">
        <v>1619</v>
      </c>
      <c r="D636" s="195" t="s">
        <v>415</v>
      </c>
      <c r="E636" s="196" t="s">
        <v>1620</v>
      </c>
      <c r="F636" s="267" t="s">
        <v>1621</v>
      </c>
      <c r="G636" s="267"/>
      <c r="H636" s="267"/>
      <c r="I636" s="267"/>
      <c r="J636" s="197" t="s">
        <v>267</v>
      </c>
      <c r="K636" s="198">
        <v>3</v>
      </c>
      <c r="L636" s="325">
        <v>0</v>
      </c>
      <c r="M636" s="325"/>
      <c r="N636" s="320">
        <f t="shared" si="135"/>
        <v>0</v>
      </c>
      <c r="O636" s="312"/>
      <c r="P636" s="312"/>
      <c r="Q636" s="312"/>
      <c r="R636" s="136"/>
      <c r="T636" s="167" t="s">
        <v>5</v>
      </c>
      <c r="U636" s="45" t="s">
        <v>43</v>
      </c>
      <c r="V636" s="37"/>
      <c r="W636" s="168">
        <f t="shared" si="136"/>
        <v>0</v>
      </c>
      <c r="X636" s="168">
        <v>0</v>
      </c>
      <c r="Y636" s="168">
        <f t="shared" si="137"/>
        <v>0</v>
      </c>
      <c r="Z636" s="168">
        <v>0</v>
      </c>
      <c r="AA636" s="169">
        <f t="shared" si="138"/>
        <v>0</v>
      </c>
      <c r="AR636" s="20" t="s">
        <v>207</v>
      </c>
      <c r="AT636" s="20" t="s">
        <v>415</v>
      </c>
      <c r="AU636" s="20" t="s">
        <v>149</v>
      </c>
      <c r="AY636" s="20" t="s">
        <v>170</v>
      </c>
      <c r="BE636" s="107">
        <f t="shared" si="139"/>
        <v>0</v>
      </c>
      <c r="BF636" s="107">
        <f t="shared" si="140"/>
        <v>0</v>
      </c>
      <c r="BG636" s="107">
        <f t="shared" si="141"/>
        <v>0</v>
      </c>
      <c r="BH636" s="107">
        <f t="shared" si="142"/>
        <v>0</v>
      </c>
      <c r="BI636" s="107">
        <f t="shared" si="143"/>
        <v>0</v>
      </c>
      <c r="BJ636" s="20" t="s">
        <v>149</v>
      </c>
      <c r="BK636" s="170">
        <f t="shared" si="144"/>
        <v>0</v>
      </c>
      <c r="BL636" s="20" t="s">
        <v>175</v>
      </c>
      <c r="BM636" s="20" t="s">
        <v>1622</v>
      </c>
    </row>
    <row r="637" spans="2:65" s="1" customFormat="1" ht="22.5" customHeight="1">
      <c r="B637" s="133"/>
      <c r="C637" s="195" t="s">
        <v>1623</v>
      </c>
      <c r="D637" s="195" t="s">
        <v>415</v>
      </c>
      <c r="E637" s="196" t="s">
        <v>1624</v>
      </c>
      <c r="F637" s="267" t="s">
        <v>1625</v>
      </c>
      <c r="G637" s="267"/>
      <c r="H637" s="267"/>
      <c r="I637" s="267"/>
      <c r="J637" s="197" t="s">
        <v>267</v>
      </c>
      <c r="K637" s="198">
        <v>1</v>
      </c>
      <c r="L637" s="325">
        <v>0</v>
      </c>
      <c r="M637" s="325"/>
      <c r="N637" s="320">
        <f t="shared" si="135"/>
        <v>0</v>
      </c>
      <c r="O637" s="312"/>
      <c r="P637" s="312"/>
      <c r="Q637" s="312"/>
      <c r="R637" s="136"/>
      <c r="T637" s="167" t="s">
        <v>5</v>
      </c>
      <c r="U637" s="45" t="s">
        <v>43</v>
      </c>
      <c r="V637" s="37"/>
      <c r="W637" s="168">
        <f t="shared" si="136"/>
        <v>0</v>
      </c>
      <c r="X637" s="168">
        <v>0</v>
      </c>
      <c r="Y637" s="168">
        <f t="shared" si="137"/>
        <v>0</v>
      </c>
      <c r="Z637" s="168">
        <v>0</v>
      </c>
      <c r="AA637" s="169">
        <f t="shared" si="138"/>
        <v>0</v>
      </c>
      <c r="AR637" s="20" t="s">
        <v>207</v>
      </c>
      <c r="AT637" s="20" t="s">
        <v>415</v>
      </c>
      <c r="AU637" s="20" t="s">
        <v>149</v>
      </c>
      <c r="AY637" s="20" t="s">
        <v>170</v>
      </c>
      <c r="BE637" s="107">
        <f t="shared" si="139"/>
        <v>0</v>
      </c>
      <c r="BF637" s="107">
        <f t="shared" si="140"/>
        <v>0</v>
      </c>
      <c r="BG637" s="107">
        <f t="shared" si="141"/>
        <v>0</v>
      </c>
      <c r="BH637" s="107">
        <f t="shared" si="142"/>
        <v>0</v>
      </c>
      <c r="BI637" s="107">
        <f t="shared" si="143"/>
        <v>0</v>
      </c>
      <c r="BJ637" s="20" t="s">
        <v>149</v>
      </c>
      <c r="BK637" s="170">
        <f t="shared" si="144"/>
        <v>0</v>
      </c>
      <c r="BL637" s="20" t="s">
        <v>175</v>
      </c>
      <c r="BM637" s="20" t="s">
        <v>1626</v>
      </c>
    </row>
    <row r="638" spans="2:65" s="1" customFormat="1" ht="22.5" customHeight="1">
      <c r="B638" s="133"/>
      <c r="C638" s="195" t="s">
        <v>1627</v>
      </c>
      <c r="D638" s="195" t="s">
        <v>415</v>
      </c>
      <c r="E638" s="196" t="s">
        <v>1628</v>
      </c>
      <c r="F638" s="267" t="s">
        <v>1629</v>
      </c>
      <c r="G638" s="267"/>
      <c r="H638" s="267"/>
      <c r="I638" s="267"/>
      <c r="J638" s="197" t="s">
        <v>267</v>
      </c>
      <c r="K638" s="198">
        <v>1</v>
      </c>
      <c r="L638" s="325">
        <v>0</v>
      </c>
      <c r="M638" s="325"/>
      <c r="N638" s="320">
        <f t="shared" si="135"/>
        <v>0</v>
      </c>
      <c r="O638" s="312"/>
      <c r="P638" s="312"/>
      <c r="Q638" s="312"/>
      <c r="R638" s="136"/>
      <c r="T638" s="167" t="s">
        <v>5</v>
      </c>
      <c r="U638" s="45" t="s">
        <v>43</v>
      </c>
      <c r="V638" s="37"/>
      <c r="W638" s="168">
        <f t="shared" si="136"/>
        <v>0</v>
      </c>
      <c r="X638" s="168">
        <v>0</v>
      </c>
      <c r="Y638" s="168">
        <f t="shared" si="137"/>
        <v>0</v>
      </c>
      <c r="Z638" s="168">
        <v>0</v>
      </c>
      <c r="AA638" s="169">
        <f t="shared" si="138"/>
        <v>0</v>
      </c>
      <c r="AR638" s="20" t="s">
        <v>207</v>
      </c>
      <c r="AT638" s="20" t="s">
        <v>415</v>
      </c>
      <c r="AU638" s="20" t="s">
        <v>149</v>
      </c>
      <c r="AY638" s="20" t="s">
        <v>170</v>
      </c>
      <c r="BE638" s="107">
        <f t="shared" si="139"/>
        <v>0</v>
      </c>
      <c r="BF638" s="107">
        <f t="shared" si="140"/>
        <v>0</v>
      </c>
      <c r="BG638" s="107">
        <f t="shared" si="141"/>
        <v>0</v>
      </c>
      <c r="BH638" s="107">
        <f t="shared" si="142"/>
        <v>0</v>
      </c>
      <c r="BI638" s="107">
        <f t="shared" si="143"/>
        <v>0</v>
      </c>
      <c r="BJ638" s="20" t="s">
        <v>149</v>
      </c>
      <c r="BK638" s="170">
        <f t="shared" si="144"/>
        <v>0</v>
      </c>
      <c r="BL638" s="20" t="s">
        <v>175</v>
      </c>
      <c r="BM638" s="20" t="s">
        <v>1630</v>
      </c>
    </row>
    <row r="639" spans="2:65" s="1" customFormat="1" ht="22.5" customHeight="1">
      <c r="B639" s="133"/>
      <c r="C639" s="162" t="s">
        <v>1631</v>
      </c>
      <c r="D639" s="162" t="s">
        <v>171</v>
      </c>
      <c r="E639" s="163" t="s">
        <v>1632</v>
      </c>
      <c r="F639" s="268" t="s">
        <v>1633</v>
      </c>
      <c r="G639" s="268"/>
      <c r="H639" s="268"/>
      <c r="I639" s="268"/>
      <c r="J639" s="164" t="s">
        <v>462</v>
      </c>
      <c r="K639" s="165">
        <v>395</v>
      </c>
      <c r="L639" s="324">
        <v>0</v>
      </c>
      <c r="M639" s="324"/>
      <c r="N639" s="312">
        <f t="shared" si="135"/>
        <v>0</v>
      </c>
      <c r="O639" s="312"/>
      <c r="P639" s="312"/>
      <c r="Q639" s="312"/>
      <c r="R639" s="136"/>
      <c r="T639" s="167" t="s">
        <v>5</v>
      </c>
      <c r="U639" s="45" t="s">
        <v>43</v>
      </c>
      <c r="V639" s="37"/>
      <c r="W639" s="168">
        <f t="shared" si="136"/>
        <v>0</v>
      </c>
      <c r="X639" s="168">
        <v>0</v>
      </c>
      <c r="Y639" s="168">
        <f t="shared" si="137"/>
        <v>0</v>
      </c>
      <c r="Z639" s="168">
        <v>0</v>
      </c>
      <c r="AA639" s="169">
        <f t="shared" si="138"/>
        <v>0</v>
      </c>
      <c r="AR639" s="20" t="s">
        <v>175</v>
      </c>
      <c r="AT639" s="20" t="s">
        <v>171</v>
      </c>
      <c r="AU639" s="20" t="s">
        <v>149</v>
      </c>
      <c r="AY639" s="20" t="s">
        <v>170</v>
      </c>
      <c r="BE639" s="107">
        <f t="shared" si="139"/>
        <v>0</v>
      </c>
      <c r="BF639" s="107">
        <f t="shared" si="140"/>
        <v>0</v>
      </c>
      <c r="BG639" s="107">
        <f t="shared" si="141"/>
        <v>0</v>
      </c>
      <c r="BH639" s="107">
        <f t="shared" si="142"/>
        <v>0</v>
      </c>
      <c r="BI639" s="107">
        <f t="shared" si="143"/>
        <v>0</v>
      </c>
      <c r="BJ639" s="20" t="s">
        <v>149</v>
      </c>
      <c r="BK639" s="170">
        <f t="shared" si="144"/>
        <v>0</v>
      </c>
      <c r="BL639" s="20" t="s">
        <v>175</v>
      </c>
      <c r="BM639" s="20" t="s">
        <v>1634</v>
      </c>
    </row>
    <row r="640" spans="2:65" s="1" customFormat="1" ht="22.5" customHeight="1">
      <c r="B640" s="133"/>
      <c r="C640" s="162" t="s">
        <v>1635</v>
      </c>
      <c r="D640" s="162" t="s">
        <v>171</v>
      </c>
      <c r="E640" s="163" t="s">
        <v>1636</v>
      </c>
      <c r="F640" s="268" t="s">
        <v>1637</v>
      </c>
      <c r="G640" s="268"/>
      <c r="H640" s="268"/>
      <c r="I640" s="268"/>
      <c r="J640" s="164" t="s">
        <v>462</v>
      </c>
      <c r="K640" s="165">
        <v>244</v>
      </c>
      <c r="L640" s="324">
        <v>0</v>
      </c>
      <c r="M640" s="324"/>
      <c r="N640" s="312">
        <f t="shared" si="135"/>
        <v>0</v>
      </c>
      <c r="O640" s="312"/>
      <c r="P640" s="312"/>
      <c r="Q640" s="312"/>
      <c r="R640" s="136"/>
      <c r="T640" s="167" t="s">
        <v>5</v>
      </c>
      <c r="U640" s="45" t="s">
        <v>43</v>
      </c>
      <c r="V640" s="37"/>
      <c r="W640" s="168">
        <f t="shared" si="136"/>
        <v>0</v>
      </c>
      <c r="X640" s="168">
        <v>0</v>
      </c>
      <c r="Y640" s="168">
        <f t="shared" si="137"/>
        <v>0</v>
      </c>
      <c r="Z640" s="168">
        <v>0</v>
      </c>
      <c r="AA640" s="169">
        <f t="shared" si="138"/>
        <v>0</v>
      </c>
      <c r="AR640" s="20" t="s">
        <v>175</v>
      </c>
      <c r="AT640" s="20" t="s">
        <v>171</v>
      </c>
      <c r="AU640" s="20" t="s">
        <v>149</v>
      </c>
      <c r="AY640" s="20" t="s">
        <v>170</v>
      </c>
      <c r="BE640" s="107">
        <f t="shared" si="139"/>
        <v>0</v>
      </c>
      <c r="BF640" s="107">
        <f t="shared" si="140"/>
        <v>0</v>
      </c>
      <c r="BG640" s="107">
        <f t="shared" si="141"/>
        <v>0</v>
      </c>
      <c r="BH640" s="107">
        <f t="shared" si="142"/>
        <v>0</v>
      </c>
      <c r="BI640" s="107">
        <f t="shared" si="143"/>
        <v>0</v>
      </c>
      <c r="BJ640" s="20" t="s">
        <v>149</v>
      </c>
      <c r="BK640" s="170">
        <f t="shared" si="144"/>
        <v>0</v>
      </c>
      <c r="BL640" s="20" t="s">
        <v>175</v>
      </c>
      <c r="BM640" s="20" t="s">
        <v>1638</v>
      </c>
    </row>
    <row r="641" spans="2:65" s="1" customFormat="1" ht="22.5" customHeight="1">
      <c r="B641" s="133"/>
      <c r="C641" s="162" t="s">
        <v>1639</v>
      </c>
      <c r="D641" s="162" t="s">
        <v>171</v>
      </c>
      <c r="E641" s="163" t="s">
        <v>1640</v>
      </c>
      <c r="F641" s="268" t="s">
        <v>1641</v>
      </c>
      <c r="G641" s="268"/>
      <c r="H641" s="268"/>
      <c r="I641" s="268"/>
      <c r="J641" s="164" t="s">
        <v>462</v>
      </c>
      <c r="K641" s="165">
        <v>20</v>
      </c>
      <c r="L641" s="324">
        <v>0</v>
      </c>
      <c r="M641" s="324"/>
      <c r="N641" s="312">
        <f t="shared" si="135"/>
        <v>0</v>
      </c>
      <c r="O641" s="312"/>
      <c r="P641" s="312"/>
      <c r="Q641" s="312"/>
      <c r="R641" s="136"/>
      <c r="T641" s="167" t="s">
        <v>5</v>
      </c>
      <c r="U641" s="45" t="s">
        <v>43</v>
      </c>
      <c r="V641" s="37"/>
      <c r="W641" s="168">
        <f t="shared" si="136"/>
        <v>0</v>
      </c>
      <c r="X641" s="168">
        <v>0</v>
      </c>
      <c r="Y641" s="168">
        <f t="shared" si="137"/>
        <v>0</v>
      </c>
      <c r="Z641" s="168">
        <v>0</v>
      </c>
      <c r="AA641" s="169">
        <f t="shared" si="138"/>
        <v>0</v>
      </c>
      <c r="AR641" s="20" t="s">
        <v>175</v>
      </c>
      <c r="AT641" s="20" t="s">
        <v>171</v>
      </c>
      <c r="AU641" s="20" t="s">
        <v>149</v>
      </c>
      <c r="AY641" s="20" t="s">
        <v>170</v>
      </c>
      <c r="BE641" s="107">
        <f t="shared" si="139"/>
        <v>0</v>
      </c>
      <c r="BF641" s="107">
        <f t="shared" si="140"/>
        <v>0</v>
      </c>
      <c r="BG641" s="107">
        <f t="shared" si="141"/>
        <v>0</v>
      </c>
      <c r="BH641" s="107">
        <f t="shared" si="142"/>
        <v>0</v>
      </c>
      <c r="BI641" s="107">
        <f t="shared" si="143"/>
        <v>0</v>
      </c>
      <c r="BJ641" s="20" t="s">
        <v>149</v>
      </c>
      <c r="BK641" s="170">
        <f t="shared" si="144"/>
        <v>0</v>
      </c>
      <c r="BL641" s="20" t="s">
        <v>175</v>
      </c>
      <c r="BM641" s="20" t="s">
        <v>1642</v>
      </c>
    </row>
    <row r="642" spans="2:65" s="1" customFormat="1" ht="22.5" customHeight="1">
      <c r="B642" s="133"/>
      <c r="C642" s="162" t="s">
        <v>1643</v>
      </c>
      <c r="D642" s="162" t="s">
        <v>171</v>
      </c>
      <c r="E642" s="163" t="s">
        <v>1644</v>
      </c>
      <c r="F642" s="268" t="s">
        <v>1645</v>
      </c>
      <c r="G642" s="268"/>
      <c r="H642" s="268"/>
      <c r="I642" s="268"/>
      <c r="J642" s="164" t="s">
        <v>462</v>
      </c>
      <c r="K642" s="165">
        <v>16</v>
      </c>
      <c r="L642" s="324">
        <v>0</v>
      </c>
      <c r="M642" s="324"/>
      <c r="N642" s="312">
        <f t="shared" si="135"/>
        <v>0</v>
      </c>
      <c r="O642" s="312"/>
      <c r="P642" s="312"/>
      <c r="Q642" s="312"/>
      <c r="R642" s="136"/>
      <c r="T642" s="167" t="s">
        <v>5</v>
      </c>
      <c r="U642" s="45" t="s">
        <v>43</v>
      </c>
      <c r="V642" s="37"/>
      <c r="W642" s="168">
        <f t="shared" si="136"/>
        <v>0</v>
      </c>
      <c r="X642" s="168">
        <v>0</v>
      </c>
      <c r="Y642" s="168">
        <f t="shared" si="137"/>
        <v>0</v>
      </c>
      <c r="Z642" s="168">
        <v>0</v>
      </c>
      <c r="AA642" s="169">
        <f t="shared" si="138"/>
        <v>0</v>
      </c>
      <c r="AR642" s="20" t="s">
        <v>175</v>
      </c>
      <c r="AT642" s="20" t="s">
        <v>171</v>
      </c>
      <c r="AU642" s="20" t="s">
        <v>149</v>
      </c>
      <c r="AY642" s="20" t="s">
        <v>170</v>
      </c>
      <c r="BE642" s="107">
        <f t="shared" si="139"/>
        <v>0</v>
      </c>
      <c r="BF642" s="107">
        <f t="shared" si="140"/>
        <v>0</v>
      </c>
      <c r="BG642" s="107">
        <f t="shared" si="141"/>
        <v>0</v>
      </c>
      <c r="BH642" s="107">
        <f t="shared" si="142"/>
        <v>0</v>
      </c>
      <c r="BI642" s="107">
        <f t="shared" si="143"/>
        <v>0</v>
      </c>
      <c r="BJ642" s="20" t="s">
        <v>149</v>
      </c>
      <c r="BK642" s="170">
        <f t="shared" si="144"/>
        <v>0</v>
      </c>
      <c r="BL642" s="20" t="s">
        <v>175</v>
      </c>
      <c r="BM642" s="20" t="s">
        <v>1646</v>
      </c>
    </row>
    <row r="643" spans="2:65" s="1" customFormat="1" ht="22.5" customHeight="1">
      <c r="B643" s="133"/>
      <c r="C643" s="162" t="s">
        <v>1647</v>
      </c>
      <c r="D643" s="162" t="s">
        <v>171</v>
      </c>
      <c r="E643" s="163" t="s">
        <v>1648</v>
      </c>
      <c r="F643" s="268" t="s">
        <v>1649</v>
      </c>
      <c r="G643" s="268"/>
      <c r="H643" s="268"/>
      <c r="I643" s="268"/>
      <c r="J643" s="164" t="s">
        <v>462</v>
      </c>
      <c r="K643" s="165">
        <v>30</v>
      </c>
      <c r="L643" s="324">
        <v>0</v>
      </c>
      <c r="M643" s="324"/>
      <c r="N643" s="312">
        <f t="shared" si="135"/>
        <v>0</v>
      </c>
      <c r="O643" s="312"/>
      <c r="P643" s="312"/>
      <c r="Q643" s="312"/>
      <c r="R643" s="136"/>
      <c r="T643" s="167" t="s">
        <v>5</v>
      </c>
      <c r="U643" s="45" t="s">
        <v>43</v>
      </c>
      <c r="V643" s="37"/>
      <c r="W643" s="168">
        <f t="shared" si="136"/>
        <v>0</v>
      </c>
      <c r="X643" s="168">
        <v>0</v>
      </c>
      <c r="Y643" s="168">
        <f t="shared" si="137"/>
        <v>0</v>
      </c>
      <c r="Z643" s="168">
        <v>0</v>
      </c>
      <c r="AA643" s="169">
        <f t="shared" si="138"/>
        <v>0</v>
      </c>
      <c r="AR643" s="20" t="s">
        <v>175</v>
      </c>
      <c r="AT643" s="20" t="s">
        <v>171</v>
      </c>
      <c r="AU643" s="20" t="s">
        <v>149</v>
      </c>
      <c r="AY643" s="20" t="s">
        <v>170</v>
      </c>
      <c r="BE643" s="107">
        <f t="shared" si="139"/>
        <v>0</v>
      </c>
      <c r="BF643" s="107">
        <f t="shared" si="140"/>
        <v>0</v>
      </c>
      <c r="BG643" s="107">
        <f t="shared" si="141"/>
        <v>0</v>
      </c>
      <c r="BH643" s="107">
        <f t="shared" si="142"/>
        <v>0</v>
      </c>
      <c r="BI643" s="107">
        <f t="shared" si="143"/>
        <v>0</v>
      </c>
      <c r="BJ643" s="20" t="s">
        <v>149</v>
      </c>
      <c r="BK643" s="170">
        <f t="shared" si="144"/>
        <v>0</v>
      </c>
      <c r="BL643" s="20" t="s">
        <v>175</v>
      </c>
      <c r="BM643" s="20" t="s">
        <v>1650</v>
      </c>
    </row>
    <row r="644" spans="2:65" s="1" customFormat="1" ht="22.5" customHeight="1">
      <c r="B644" s="133"/>
      <c r="C644" s="162" t="s">
        <v>1651</v>
      </c>
      <c r="D644" s="162" t="s">
        <v>171</v>
      </c>
      <c r="E644" s="163" t="s">
        <v>1652</v>
      </c>
      <c r="F644" s="268" t="s">
        <v>1653</v>
      </c>
      <c r="G644" s="268"/>
      <c r="H644" s="268"/>
      <c r="I644" s="268"/>
      <c r="J644" s="164" t="s">
        <v>462</v>
      </c>
      <c r="K644" s="165">
        <v>60</v>
      </c>
      <c r="L644" s="324">
        <v>0</v>
      </c>
      <c r="M644" s="324"/>
      <c r="N644" s="312">
        <f t="shared" si="135"/>
        <v>0</v>
      </c>
      <c r="O644" s="312"/>
      <c r="P644" s="312"/>
      <c r="Q644" s="312"/>
      <c r="R644" s="136"/>
      <c r="T644" s="167" t="s">
        <v>5</v>
      </c>
      <c r="U644" s="45" t="s">
        <v>43</v>
      </c>
      <c r="V644" s="37"/>
      <c r="W644" s="168">
        <f t="shared" si="136"/>
        <v>0</v>
      </c>
      <c r="X644" s="168">
        <v>0</v>
      </c>
      <c r="Y644" s="168">
        <f t="shared" si="137"/>
        <v>0</v>
      </c>
      <c r="Z644" s="168">
        <v>0</v>
      </c>
      <c r="AA644" s="169">
        <f t="shared" si="138"/>
        <v>0</v>
      </c>
      <c r="AR644" s="20" t="s">
        <v>175</v>
      </c>
      <c r="AT644" s="20" t="s">
        <v>171</v>
      </c>
      <c r="AU644" s="20" t="s">
        <v>149</v>
      </c>
      <c r="AY644" s="20" t="s">
        <v>170</v>
      </c>
      <c r="BE644" s="107">
        <f t="shared" si="139"/>
        <v>0</v>
      </c>
      <c r="BF644" s="107">
        <f t="shared" si="140"/>
        <v>0</v>
      </c>
      <c r="BG644" s="107">
        <f t="shared" si="141"/>
        <v>0</v>
      </c>
      <c r="BH644" s="107">
        <f t="shared" si="142"/>
        <v>0</v>
      </c>
      <c r="BI644" s="107">
        <f t="shared" si="143"/>
        <v>0</v>
      </c>
      <c r="BJ644" s="20" t="s">
        <v>149</v>
      </c>
      <c r="BK644" s="170">
        <f t="shared" si="144"/>
        <v>0</v>
      </c>
      <c r="BL644" s="20" t="s">
        <v>175</v>
      </c>
      <c r="BM644" s="20" t="s">
        <v>1654</v>
      </c>
    </row>
    <row r="645" spans="2:65" s="1" customFormat="1" ht="22.5" customHeight="1">
      <c r="B645" s="133"/>
      <c r="C645" s="162" t="s">
        <v>1655</v>
      </c>
      <c r="D645" s="162" t="s">
        <v>171</v>
      </c>
      <c r="E645" s="163" t="s">
        <v>1656</v>
      </c>
      <c r="F645" s="268" t="s">
        <v>1657</v>
      </c>
      <c r="G645" s="268"/>
      <c r="H645" s="268"/>
      <c r="I645" s="268"/>
      <c r="J645" s="164" t="s">
        <v>462</v>
      </c>
      <c r="K645" s="165">
        <v>115</v>
      </c>
      <c r="L645" s="324">
        <v>0</v>
      </c>
      <c r="M645" s="324"/>
      <c r="N645" s="312">
        <f t="shared" si="135"/>
        <v>0</v>
      </c>
      <c r="O645" s="312"/>
      <c r="P645" s="312"/>
      <c r="Q645" s="312"/>
      <c r="R645" s="136"/>
      <c r="T645" s="167" t="s">
        <v>5</v>
      </c>
      <c r="U645" s="45" t="s">
        <v>43</v>
      </c>
      <c r="V645" s="37"/>
      <c r="W645" s="168">
        <f t="shared" si="136"/>
        <v>0</v>
      </c>
      <c r="X645" s="168">
        <v>0</v>
      </c>
      <c r="Y645" s="168">
        <f t="shared" si="137"/>
        <v>0</v>
      </c>
      <c r="Z645" s="168">
        <v>0</v>
      </c>
      <c r="AA645" s="169">
        <f t="shared" si="138"/>
        <v>0</v>
      </c>
      <c r="AR645" s="20" t="s">
        <v>175</v>
      </c>
      <c r="AT645" s="20" t="s">
        <v>171</v>
      </c>
      <c r="AU645" s="20" t="s">
        <v>149</v>
      </c>
      <c r="AY645" s="20" t="s">
        <v>170</v>
      </c>
      <c r="BE645" s="107">
        <f t="shared" si="139"/>
        <v>0</v>
      </c>
      <c r="BF645" s="107">
        <f t="shared" si="140"/>
        <v>0</v>
      </c>
      <c r="BG645" s="107">
        <f t="shared" si="141"/>
        <v>0</v>
      </c>
      <c r="BH645" s="107">
        <f t="shared" si="142"/>
        <v>0</v>
      </c>
      <c r="BI645" s="107">
        <f t="shared" si="143"/>
        <v>0</v>
      </c>
      <c r="BJ645" s="20" t="s">
        <v>149</v>
      </c>
      <c r="BK645" s="170">
        <f t="shared" si="144"/>
        <v>0</v>
      </c>
      <c r="BL645" s="20" t="s">
        <v>175</v>
      </c>
      <c r="BM645" s="20" t="s">
        <v>1658</v>
      </c>
    </row>
    <row r="646" spans="2:65" s="1" customFormat="1" ht="22.5" customHeight="1">
      <c r="B646" s="133"/>
      <c r="C646" s="162" t="s">
        <v>1659</v>
      </c>
      <c r="D646" s="162" t="s">
        <v>171</v>
      </c>
      <c r="E646" s="163" t="s">
        <v>1660</v>
      </c>
      <c r="F646" s="268" t="s">
        <v>1661</v>
      </c>
      <c r="G646" s="268"/>
      <c r="H646" s="268"/>
      <c r="I646" s="268"/>
      <c r="J646" s="164" t="s">
        <v>267</v>
      </c>
      <c r="K646" s="165">
        <v>10</v>
      </c>
      <c r="L646" s="324">
        <v>0</v>
      </c>
      <c r="M646" s="324"/>
      <c r="N646" s="312">
        <f t="shared" si="135"/>
        <v>0</v>
      </c>
      <c r="O646" s="312"/>
      <c r="P646" s="312"/>
      <c r="Q646" s="312"/>
      <c r="R646" s="136"/>
      <c r="T646" s="167" t="s">
        <v>5</v>
      </c>
      <c r="U646" s="45" t="s">
        <v>43</v>
      </c>
      <c r="V646" s="37"/>
      <c r="W646" s="168">
        <f t="shared" si="136"/>
        <v>0</v>
      </c>
      <c r="X646" s="168">
        <v>0</v>
      </c>
      <c r="Y646" s="168">
        <f t="shared" si="137"/>
        <v>0</v>
      </c>
      <c r="Z646" s="168">
        <v>0</v>
      </c>
      <c r="AA646" s="169">
        <f t="shared" si="138"/>
        <v>0</v>
      </c>
      <c r="AR646" s="20" t="s">
        <v>175</v>
      </c>
      <c r="AT646" s="20" t="s">
        <v>171</v>
      </c>
      <c r="AU646" s="20" t="s">
        <v>149</v>
      </c>
      <c r="AY646" s="20" t="s">
        <v>170</v>
      </c>
      <c r="BE646" s="107">
        <f t="shared" si="139"/>
        <v>0</v>
      </c>
      <c r="BF646" s="107">
        <f t="shared" si="140"/>
        <v>0</v>
      </c>
      <c r="BG646" s="107">
        <f t="shared" si="141"/>
        <v>0</v>
      </c>
      <c r="BH646" s="107">
        <f t="shared" si="142"/>
        <v>0</v>
      </c>
      <c r="BI646" s="107">
        <f t="shared" si="143"/>
        <v>0</v>
      </c>
      <c r="BJ646" s="20" t="s">
        <v>149</v>
      </c>
      <c r="BK646" s="170">
        <f t="shared" si="144"/>
        <v>0</v>
      </c>
      <c r="BL646" s="20" t="s">
        <v>175</v>
      </c>
      <c r="BM646" s="20" t="s">
        <v>1662</v>
      </c>
    </row>
    <row r="647" spans="2:65" s="1" customFormat="1" ht="22.5" customHeight="1">
      <c r="B647" s="133"/>
      <c r="C647" s="162" t="s">
        <v>1663</v>
      </c>
      <c r="D647" s="162" t="s">
        <v>171</v>
      </c>
      <c r="E647" s="163" t="s">
        <v>1664</v>
      </c>
      <c r="F647" s="268" t="s">
        <v>1665</v>
      </c>
      <c r="G647" s="268"/>
      <c r="H647" s="268"/>
      <c r="I647" s="268"/>
      <c r="J647" s="164" t="s">
        <v>267</v>
      </c>
      <c r="K647" s="165">
        <v>6</v>
      </c>
      <c r="L647" s="324">
        <v>0</v>
      </c>
      <c r="M647" s="324"/>
      <c r="N647" s="312">
        <f t="shared" si="135"/>
        <v>0</v>
      </c>
      <c r="O647" s="312"/>
      <c r="P647" s="312"/>
      <c r="Q647" s="312"/>
      <c r="R647" s="136"/>
      <c r="T647" s="167" t="s">
        <v>5</v>
      </c>
      <c r="U647" s="45" t="s">
        <v>43</v>
      </c>
      <c r="V647" s="37"/>
      <c r="W647" s="168">
        <f t="shared" si="136"/>
        <v>0</v>
      </c>
      <c r="X647" s="168">
        <v>0</v>
      </c>
      <c r="Y647" s="168">
        <f t="shared" si="137"/>
        <v>0</v>
      </c>
      <c r="Z647" s="168">
        <v>0</v>
      </c>
      <c r="AA647" s="169">
        <f t="shared" si="138"/>
        <v>0</v>
      </c>
      <c r="AR647" s="20" t="s">
        <v>175</v>
      </c>
      <c r="AT647" s="20" t="s">
        <v>171</v>
      </c>
      <c r="AU647" s="20" t="s">
        <v>149</v>
      </c>
      <c r="AY647" s="20" t="s">
        <v>170</v>
      </c>
      <c r="BE647" s="107">
        <f t="shared" si="139"/>
        <v>0</v>
      </c>
      <c r="BF647" s="107">
        <f t="shared" si="140"/>
        <v>0</v>
      </c>
      <c r="BG647" s="107">
        <f t="shared" si="141"/>
        <v>0</v>
      </c>
      <c r="BH647" s="107">
        <f t="shared" si="142"/>
        <v>0</v>
      </c>
      <c r="BI647" s="107">
        <f t="shared" si="143"/>
        <v>0</v>
      </c>
      <c r="BJ647" s="20" t="s">
        <v>149</v>
      </c>
      <c r="BK647" s="170">
        <f t="shared" si="144"/>
        <v>0</v>
      </c>
      <c r="BL647" s="20" t="s">
        <v>175</v>
      </c>
      <c r="BM647" s="20" t="s">
        <v>1666</v>
      </c>
    </row>
    <row r="648" spans="2:65" s="1" customFormat="1" ht="22.5" customHeight="1">
      <c r="B648" s="133"/>
      <c r="C648" s="162" t="s">
        <v>1667</v>
      </c>
      <c r="D648" s="162" t="s">
        <v>171</v>
      </c>
      <c r="E648" s="163" t="s">
        <v>1668</v>
      </c>
      <c r="F648" s="268" t="s">
        <v>1669</v>
      </c>
      <c r="G648" s="268"/>
      <c r="H648" s="268"/>
      <c r="I648" s="268"/>
      <c r="J648" s="164" t="s">
        <v>267</v>
      </c>
      <c r="K648" s="165">
        <v>10</v>
      </c>
      <c r="L648" s="324">
        <v>0</v>
      </c>
      <c r="M648" s="324"/>
      <c r="N648" s="312">
        <f t="shared" si="135"/>
        <v>0</v>
      </c>
      <c r="O648" s="312"/>
      <c r="P648" s="312"/>
      <c r="Q648" s="312"/>
      <c r="R648" s="136"/>
      <c r="T648" s="167" t="s">
        <v>5</v>
      </c>
      <c r="U648" s="45" t="s">
        <v>43</v>
      </c>
      <c r="V648" s="37"/>
      <c r="W648" s="168">
        <f t="shared" si="136"/>
        <v>0</v>
      </c>
      <c r="X648" s="168">
        <v>0</v>
      </c>
      <c r="Y648" s="168">
        <f t="shared" si="137"/>
        <v>0</v>
      </c>
      <c r="Z648" s="168">
        <v>0</v>
      </c>
      <c r="AA648" s="169">
        <f t="shared" si="138"/>
        <v>0</v>
      </c>
      <c r="AR648" s="20" t="s">
        <v>175</v>
      </c>
      <c r="AT648" s="20" t="s">
        <v>171</v>
      </c>
      <c r="AU648" s="20" t="s">
        <v>149</v>
      </c>
      <c r="AY648" s="20" t="s">
        <v>170</v>
      </c>
      <c r="BE648" s="107">
        <f t="shared" si="139"/>
        <v>0</v>
      </c>
      <c r="BF648" s="107">
        <f t="shared" si="140"/>
        <v>0</v>
      </c>
      <c r="BG648" s="107">
        <f t="shared" si="141"/>
        <v>0</v>
      </c>
      <c r="BH648" s="107">
        <f t="shared" si="142"/>
        <v>0</v>
      </c>
      <c r="BI648" s="107">
        <f t="shared" si="143"/>
        <v>0</v>
      </c>
      <c r="BJ648" s="20" t="s">
        <v>149</v>
      </c>
      <c r="BK648" s="170">
        <f t="shared" si="144"/>
        <v>0</v>
      </c>
      <c r="BL648" s="20" t="s">
        <v>175</v>
      </c>
      <c r="BM648" s="20" t="s">
        <v>1670</v>
      </c>
    </row>
    <row r="649" spans="2:65" s="1" customFormat="1" ht="22.5" customHeight="1">
      <c r="B649" s="133"/>
      <c r="C649" s="162" t="s">
        <v>1671</v>
      </c>
      <c r="D649" s="162" t="s">
        <v>171</v>
      </c>
      <c r="E649" s="163" t="s">
        <v>1672</v>
      </c>
      <c r="F649" s="268" t="s">
        <v>1673</v>
      </c>
      <c r="G649" s="268"/>
      <c r="H649" s="268"/>
      <c r="I649" s="268"/>
      <c r="J649" s="164" t="s">
        <v>267</v>
      </c>
      <c r="K649" s="165">
        <v>6</v>
      </c>
      <c r="L649" s="324">
        <v>0</v>
      </c>
      <c r="M649" s="324"/>
      <c r="N649" s="312">
        <f t="shared" si="135"/>
        <v>0</v>
      </c>
      <c r="O649" s="312"/>
      <c r="P649" s="312"/>
      <c r="Q649" s="312"/>
      <c r="R649" s="136"/>
      <c r="T649" s="167" t="s">
        <v>5</v>
      </c>
      <c r="U649" s="45" t="s">
        <v>43</v>
      </c>
      <c r="V649" s="37"/>
      <c r="W649" s="168">
        <f t="shared" si="136"/>
        <v>0</v>
      </c>
      <c r="X649" s="168">
        <v>0</v>
      </c>
      <c r="Y649" s="168">
        <f t="shared" si="137"/>
        <v>0</v>
      </c>
      <c r="Z649" s="168">
        <v>0</v>
      </c>
      <c r="AA649" s="169">
        <f t="shared" si="138"/>
        <v>0</v>
      </c>
      <c r="AR649" s="20" t="s">
        <v>175</v>
      </c>
      <c r="AT649" s="20" t="s">
        <v>171</v>
      </c>
      <c r="AU649" s="20" t="s">
        <v>149</v>
      </c>
      <c r="AY649" s="20" t="s">
        <v>170</v>
      </c>
      <c r="BE649" s="107">
        <f t="shared" si="139"/>
        <v>0</v>
      </c>
      <c r="BF649" s="107">
        <f t="shared" si="140"/>
        <v>0</v>
      </c>
      <c r="BG649" s="107">
        <f t="shared" si="141"/>
        <v>0</v>
      </c>
      <c r="BH649" s="107">
        <f t="shared" si="142"/>
        <v>0</v>
      </c>
      <c r="BI649" s="107">
        <f t="shared" si="143"/>
        <v>0</v>
      </c>
      <c r="BJ649" s="20" t="s">
        <v>149</v>
      </c>
      <c r="BK649" s="170">
        <f t="shared" si="144"/>
        <v>0</v>
      </c>
      <c r="BL649" s="20" t="s">
        <v>175</v>
      </c>
      <c r="BM649" s="20" t="s">
        <v>1674</v>
      </c>
    </row>
    <row r="650" spans="2:65" s="1" customFormat="1" ht="22.5" customHeight="1">
      <c r="B650" s="133"/>
      <c r="C650" s="162" t="s">
        <v>1675</v>
      </c>
      <c r="D650" s="162" t="s">
        <v>171</v>
      </c>
      <c r="E650" s="163" t="s">
        <v>1676</v>
      </c>
      <c r="F650" s="268" t="s">
        <v>1677</v>
      </c>
      <c r="G650" s="268"/>
      <c r="H650" s="268"/>
      <c r="I650" s="268"/>
      <c r="J650" s="164" t="s">
        <v>267</v>
      </c>
      <c r="K650" s="165">
        <v>73</v>
      </c>
      <c r="L650" s="324">
        <v>0</v>
      </c>
      <c r="M650" s="324"/>
      <c r="N650" s="312">
        <f t="shared" si="135"/>
        <v>0</v>
      </c>
      <c r="O650" s="312"/>
      <c r="P650" s="312"/>
      <c r="Q650" s="312"/>
      <c r="R650" s="136"/>
      <c r="T650" s="167" t="s">
        <v>5</v>
      </c>
      <c r="U650" s="45" t="s">
        <v>43</v>
      </c>
      <c r="V650" s="37"/>
      <c r="W650" s="168">
        <f t="shared" si="136"/>
        <v>0</v>
      </c>
      <c r="X650" s="168">
        <v>0</v>
      </c>
      <c r="Y650" s="168">
        <f t="shared" si="137"/>
        <v>0</v>
      </c>
      <c r="Z650" s="168">
        <v>0</v>
      </c>
      <c r="AA650" s="169">
        <f t="shared" si="138"/>
        <v>0</v>
      </c>
      <c r="AR650" s="20" t="s">
        <v>175</v>
      </c>
      <c r="AT650" s="20" t="s">
        <v>171</v>
      </c>
      <c r="AU650" s="20" t="s">
        <v>149</v>
      </c>
      <c r="AY650" s="20" t="s">
        <v>170</v>
      </c>
      <c r="BE650" s="107">
        <f t="shared" si="139"/>
        <v>0</v>
      </c>
      <c r="BF650" s="107">
        <f t="shared" si="140"/>
        <v>0</v>
      </c>
      <c r="BG650" s="107">
        <f t="shared" si="141"/>
        <v>0</v>
      </c>
      <c r="BH650" s="107">
        <f t="shared" si="142"/>
        <v>0</v>
      </c>
      <c r="BI650" s="107">
        <f t="shared" si="143"/>
        <v>0</v>
      </c>
      <c r="BJ650" s="20" t="s">
        <v>149</v>
      </c>
      <c r="BK650" s="170">
        <f t="shared" si="144"/>
        <v>0</v>
      </c>
      <c r="BL650" s="20" t="s">
        <v>175</v>
      </c>
      <c r="BM650" s="20" t="s">
        <v>1678</v>
      </c>
    </row>
    <row r="651" spans="2:65" s="1" customFormat="1" ht="22.5" customHeight="1">
      <c r="B651" s="133"/>
      <c r="C651" s="162" t="s">
        <v>1679</v>
      </c>
      <c r="D651" s="162" t="s">
        <v>171</v>
      </c>
      <c r="E651" s="163" t="s">
        <v>1680</v>
      </c>
      <c r="F651" s="268" t="s">
        <v>1681</v>
      </c>
      <c r="G651" s="268"/>
      <c r="H651" s="268"/>
      <c r="I651" s="268"/>
      <c r="J651" s="164" t="s">
        <v>267</v>
      </c>
      <c r="K651" s="165">
        <v>36</v>
      </c>
      <c r="L651" s="324">
        <v>0</v>
      </c>
      <c r="M651" s="324"/>
      <c r="N651" s="312">
        <f t="shared" si="135"/>
        <v>0</v>
      </c>
      <c r="O651" s="312"/>
      <c r="P651" s="312"/>
      <c r="Q651" s="312"/>
      <c r="R651" s="136"/>
      <c r="T651" s="167" t="s">
        <v>5</v>
      </c>
      <c r="U651" s="45" t="s">
        <v>43</v>
      </c>
      <c r="V651" s="37"/>
      <c r="W651" s="168">
        <f t="shared" si="136"/>
        <v>0</v>
      </c>
      <c r="X651" s="168">
        <v>0</v>
      </c>
      <c r="Y651" s="168">
        <f t="shared" si="137"/>
        <v>0</v>
      </c>
      <c r="Z651" s="168">
        <v>0</v>
      </c>
      <c r="AA651" s="169">
        <f t="shared" si="138"/>
        <v>0</v>
      </c>
      <c r="AR651" s="20" t="s">
        <v>175</v>
      </c>
      <c r="AT651" s="20" t="s">
        <v>171</v>
      </c>
      <c r="AU651" s="20" t="s">
        <v>149</v>
      </c>
      <c r="AY651" s="20" t="s">
        <v>170</v>
      </c>
      <c r="BE651" s="107">
        <f t="shared" si="139"/>
        <v>0</v>
      </c>
      <c r="BF651" s="107">
        <f t="shared" si="140"/>
        <v>0</v>
      </c>
      <c r="BG651" s="107">
        <f t="shared" si="141"/>
        <v>0</v>
      </c>
      <c r="BH651" s="107">
        <f t="shared" si="142"/>
        <v>0</v>
      </c>
      <c r="BI651" s="107">
        <f t="shared" si="143"/>
        <v>0</v>
      </c>
      <c r="BJ651" s="20" t="s">
        <v>149</v>
      </c>
      <c r="BK651" s="170">
        <f t="shared" si="144"/>
        <v>0</v>
      </c>
      <c r="BL651" s="20" t="s">
        <v>175</v>
      </c>
      <c r="BM651" s="20" t="s">
        <v>1682</v>
      </c>
    </row>
    <row r="652" spans="2:65" s="1" customFormat="1" ht="22.5" customHeight="1">
      <c r="B652" s="133"/>
      <c r="C652" s="162" t="s">
        <v>1683</v>
      </c>
      <c r="D652" s="162" t="s">
        <v>171</v>
      </c>
      <c r="E652" s="163" t="s">
        <v>1684</v>
      </c>
      <c r="F652" s="268" t="s">
        <v>1685</v>
      </c>
      <c r="G652" s="268"/>
      <c r="H652" s="268"/>
      <c r="I652" s="268"/>
      <c r="J652" s="164" t="s">
        <v>267</v>
      </c>
      <c r="K652" s="165">
        <v>106</v>
      </c>
      <c r="L652" s="324">
        <v>0</v>
      </c>
      <c r="M652" s="324"/>
      <c r="N652" s="312">
        <f t="shared" si="135"/>
        <v>0</v>
      </c>
      <c r="O652" s="312"/>
      <c r="P652" s="312"/>
      <c r="Q652" s="312"/>
      <c r="R652" s="136"/>
      <c r="T652" s="167" t="s">
        <v>5</v>
      </c>
      <c r="U652" s="45" t="s">
        <v>43</v>
      </c>
      <c r="V652" s="37"/>
      <c r="W652" s="168">
        <f t="shared" si="136"/>
        <v>0</v>
      </c>
      <c r="X652" s="168">
        <v>0</v>
      </c>
      <c r="Y652" s="168">
        <f t="shared" si="137"/>
        <v>0</v>
      </c>
      <c r="Z652" s="168">
        <v>0</v>
      </c>
      <c r="AA652" s="169">
        <f t="shared" si="138"/>
        <v>0</v>
      </c>
      <c r="AR652" s="20" t="s">
        <v>175</v>
      </c>
      <c r="AT652" s="20" t="s">
        <v>171</v>
      </c>
      <c r="AU652" s="20" t="s">
        <v>149</v>
      </c>
      <c r="AY652" s="20" t="s">
        <v>170</v>
      </c>
      <c r="BE652" s="107">
        <f t="shared" si="139"/>
        <v>0</v>
      </c>
      <c r="BF652" s="107">
        <f t="shared" si="140"/>
        <v>0</v>
      </c>
      <c r="BG652" s="107">
        <f t="shared" si="141"/>
        <v>0</v>
      </c>
      <c r="BH652" s="107">
        <f t="shared" si="142"/>
        <v>0</v>
      </c>
      <c r="BI652" s="107">
        <f t="shared" si="143"/>
        <v>0</v>
      </c>
      <c r="BJ652" s="20" t="s">
        <v>149</v>
      </c>
      <c r="BK652" s="170">
        <f t="shared" si="144"/>
        <v>0</v>
      </c>
      <c r="BL652" s="20" t="s">
        <v>175</v>
      </c>
      <c r="BM652" s="20" t="s">
        <v>1686</v>
      </c>
    </row>
    <row r="653" spans="2:65" s="1" customFormat="1" ht="22.5" customHeight="1">
      <c r="B653" s="133"/>
      <c r="C653" s="162" t="s">
        <v>1687</v>
      </c>
      <c r="D653" s="162" t="s">
        <v>171</v>
      </c>
      <c r="E653" s="163" t="s">
        <v>1688</v>
      </c>
      <c r="F653" s="268" t="s">
        <v>1689</v>
      </c>
      <c r="G653" s="268"/>
      <c r="H653" s="268"/>
      <c r="I653" s="268"/>
      <c r="J653" s="164" t="s">
        <v>267</v>
      </c>
      <c r="K653" s="165">
        <v>16</v>
      </c>
      <c r="L653" s="324">
        <v>0</v>
      </c>
      <c r="M653" s="324"/>
      <c r="N653" s="312">
        <f t="shared" si="135"/>
        <v>0</v>
      </c>
      <c r="O653" s="312"/>
      <c r="P653" s="312"/>
      <c r="Q653" s="312"/>
      <c r="R653" s="136"/>
      <c r="T653" s="167" t="s">
        <v>5</v>
      </c>
      <c r="U653" s="45" t="s">
        <v>43</v>
      </c>
      <c r="V653" s="37"/>
      <c r="W653" s="168">
        <f t="shared" si="136"/>
        <v>0</v>
      </c>
      <c r="X653" s="168">
        <v>0</v>
      </c>
      <c r="Y653" s="168">
        <f t="shared" si="137"/>
        <v>0</v>
      </c>
      <c r="Z653" s="168">
        <v>0</v>
      </c>
      <c r="AA653" s="169">
        <f t="shared" si="138"/>
        <v>0</v>
      </c>
      <c r="AR653" s="20" t="s">
        <v>175</v>
      </c>
      <c r="AT653" s="20" t="s">
        <v>171</v>
      </c>
      <c r="AU653" s="20" t="s">
        <v>149</v>
      </c>
      <c r="AY653" s="20" t="s">
        <v>170</v>
      </c>
      <c r="BE653" s="107">
        <f t="shared" si="139"/>
        <v>0</v>
      </c>
      <c r="BF653" s="107">
        <f t="shared" si="140"/>
        <v>0</v>
      </c>
      <c r="BG653" s="107">
        <f t="shared" si="141"/>
        <v>0</v>
      </c>
      <c r="BH653" s="107">
        <f t="shared" si="142"/>
        <v>0</v>
      </c>
      <c r="BI653" s="107">
        <f t="shared" si="143"/>
        <v>0</v>
      </c>
      <c r="BJ653" s="20" t="s">
        <v>149</v>
      </c>
      <c r="BK653" s="170">
        <f t="shared" si="144"/>
        <v>0</v>
      </c>
      <c r="BL653" s="20" t="s">
        <v>175</v>
      </c>
      <c r="BM653" s="20" t="s">
        <v>1690</v>
      </c>
    </row>
    <row r="654" spans="2:65" s="1" customFormat="1" ht="22.5" customHeight="1">
      <c r="B654" s="133"/>
      <c r="C654" s="162" t="s">
        <v>1691</v>
      </c>
      <c r="D654" s="162" t="s">
        <v>171</v>
      </c>
      <c r="E654" s="163" t="s">
        <v>1692</v>
      </c>
      <c r="F654" s="268" t="s">
        <v>1693</v>
      </c>
      <c r="G654" s="268"/>
      <c r="H654" s="268"/>
      <c r="I654" s="268"/>
      <c r="J654" s="164" t="s">
        <v>267</v>
      </c>
      <c r="K654" s="165">
        <v>4</v>
      </c>
      <c r="L654" s="324">
        <v>0</v>
      </c>
      <c r="M654" s="324"/>
      <c r="N654" s="312">
        <f t="shared" si="135"/>
        <v>0</v>
      </c>
      <c r="O654" s="312"/>
      <c r="P654" s="312"/>
      <c r="Q654" s="312"/>
      <c r="R654" s="136"/>
      <c r="T654" s="167" t="s">
        <v>5</v>
      </c>
      <c r="U654" s="45" t="s">
        <v>43</v>
      </c>
      <c r="V654" s="37"/>
      <c r="W654" s="168">
        <f t="shared" si="136"/>
        <v>0</v>
      </c>
      <c r="X654" s="168">
        <v>0</v>
      </c>
      <c r="Y654" s="168">
        <f t="shared" si="137"/>
        <v>0</v>
      </c>
      <c r="Z654" s="168">
        <v>0</v>
      </c>
      <c r="AA654" s="169">
        <f t="shared" si="138"/>
        <v>0</v>
      </c>
      <c r="AR654" s="20" t="s">
        <v>175</v>
      </c>
      <c r="AT654" s="20" t="s">
        <v>171</v>
      </c>
      <c r="AU654" s="20" t="s">
        <v>149</v>
      </c>
      <c r="AY654" s="20" t="s">
        <v>170</v>
      </c>
      <c r="BE654" s="107">
        <f t="shared" si="139"/>
        <v>0</v>
      </c>
      <c r="BF654" s="107">
        <f t="shared" si="140"/>
        <v>0</v>
      </c>
      <c r="BG654" s="107">
        <f t="shared" si="141"/>
        <v>0</v>
      </c>
      <c r="BH654" s="107">
        <f t="shared" si="142"/>
        <v>0</v>
      </c>
      <c r="BI654" s="107">
        <f t="shared" si="143"/>
        <v>0</v>
      </c>
      <c r="BJ654" s="20" t="s">
        <v>149</v>
      </c>
      <c r="BK654" s="170">
        <f t="shared" si="144"/>
        <v>0</v>
      </c>
      <c r="BL654" s="20" t="s">
        <v>175</v>
      </c>
      <c r="BM654" s="20" t="s">
        <v>1694</v>
      </c>
    </row>
    <row r="655" spans="2:65" s="1" customFormat="1" ht="22.5" customHeight="1">
      <c r="B655" s="133"/>
      <c r="C655" s="162" t="s">
        <v>1695</v>
      </c>
      <c r="D655" s="162" t="s">
        <v>171</v>
      </c>
      <c r="E655" s="163" t="s">
        <v>1696</v>
      </c>
      <c r="F655" s="268" t="s">
        <v>1697</v>
      </c>
      <c r="G655" s="268"/>
      <c r="H655" s="268"/>
      <c r="I655" s="268"/>
      <c r="J655" s="164" t="s">
        <v>267</v>
      </c>
      <c r="K655" s="165">
        <v>4</v>
      </c>
      <c r="L655" s="324">
        <v>0</v>
      </c>
      <c r="M655" s="324"/>
      <c r="N655" s="312">
        <f t="shared" si="135"/>
        <v>0</v>
      </c>
      <c r="O655" s="312"/>
      <c r="P655" s="312"/>
      <c r="Q655" s="312"/>
      <c r="R655" s="136"/>
      <c r="T655" s="167" t="s">
        <v>5</v>
      </c>
      <c r="U655" s="45" t="s">
        <v>43</v>
      </c>
      <c r="V655" s="37"/>
      <c r="W655" s="168">
        <f t="shared" si="136"/>
        <v>0</v>
      </c>
      <c r="X655" s="168">
        <v>0</v>
      </c>
      <c r="Y655" s="168">
        <f t="shared" si="137"/>
        <v>0</v>
      </c>
      <c r="Z655" s="168">
        <v>0</v>
      </c>
      <c r="AA655" s="169">
        <f t="shared" si="138"/>
        <v>0</v>
      </c>
      <c r="AR655" s="20" t="s">
        <v>175</v>
      </c>
      <c r="AT655" s="20" t="s">
        <v>171</v>
      </c>
      <c r="AU655" s="20" t="s">
        <v>149</v>
      </c>
      <c r="AY655" s="20" t="s">
        <v>170</v>
      </c>
      <c r="BE655" s="107">
        <f t="shared" si="139"/>
        <v>0</v>
      </c>
      <c r="BF655" s="107">
        <f t="shared" si="140"/>
        <v>0</v>
      </c>
      <c r="BG655" s="107">
        <f t="shared" si="141"/>
        <v>0</v>
      </c>
      <c r="BH655" s="107">
        <f t="shared" si="142"/>
        <v>0</v>
      </c>
      <c r="BI655" s="107">
        <f t="shared" si="143"/>
        <v>0</v>
      </c>
      <c r="BJ655" s="20" t="s">
        <v>149</v>
      </c>
      <c r="BK655" s="170">
        <f t="shared" si="144"/>
        <v>0</v>
      </c>
      <c r="BL655" s="20" t="s">
        <v>175</v>
      </c>
      <c r="BM655" s="20" t="s">
        <v>1698</v>
      </c>
    </row>
    <row r="656" spans="2:65" s="1" customFormat="1" ht="22.5" customHeight="1">
      <c r="B656" s="133"/>
      <c r="C656" s="162" t="s">
        <v>1699</v>
      </c>
      <c r="D656" s="162" t="s">
        <v>171</v>
      </c>
      <c r="E656" s="163" t="s">
        <v>1700</v>
      </c>
      <c r="F656" s="268" t="s">
        <v>1701</v>
      </c>
      <c r="G656" s="268"/>
      <c r="H656" s="268"/>
      <c r="I656" s="268"/>
      <c r="J656" s="164" t="s">
        <v>462</v>
      </c>
      <c r="K656" s="165">
        <v>82</v>
      </c>
      <c r="L656" s="324">
        <v>0</v>
      </c>
      <c r="M656" s="324"/>
      <c r="N656" s="312">
        <f t="shared" si="135"/>
        <v>0</v>
      </c>
      <c r="O656" s="312"/>
      <c r="P656" s="312"/>
      <c r="Q656" s="312"/>
      <c r="R656" s="136"/>
      <c r="T656" s="167" t="s">
        <v>5</v>
      </c>
      <c r="U656" s="45" t="s">
        <v>43</v>
      </c>
      <c r="V656" s="37"/>
      <c r="W656" s="168">
        <f t="shared" si="136"/>
        <v>0</v>
      </c>
      <c r="X656" s="168">
        <v>0</v>
      </c>
      <c r="Y656" s="168">
        <f t="shared" si="137"/>
        <v>0</v>
      </c>
      <c r="Z656" s="168">
        <v>0</v>
      </c>
      <c r="AA656" s="169">
        <f t="shared" si="138"/>
        <v>0</v>
      </c>
      <c r="AR656" s="20" t="s">
        <v>175</v>
      </c>
      <c r="AT656" s="20" t="s">
        <v>171</v>
      </c>
      <c r="AU656" s="20" t="s">
        <v>149</v>
      </c>
      <c r="AY656" s="20" t="s">
        <v>170</v>
      </c>
      <c r="BE656" s="107">
        <f t="shared" si="139"/>
        <v>0</v>
      </c>
      <c r="BF656" s="107">
        <f t="shared" si="140"/>
        <v>0</v>
      </c>
      <c r="BG656" s="107">
        <f t="shared" si="141"/>
        <v>0</v>
      </c>
      <c r="BH656" s="107">
        <f t="shared" si="142"/>
        <v>0</v>
      </c>
      <c r="BI656" s="107">
        <f t="shared" si="143"/>
        <v>0</v>
      </c>
      <c r="BJ656" s="20" t="s">
        <v>149</v>
      </c>
      <c r="BK656" s="170">
        <f t="shared" si="144"/>
        <v>0</v>
      </c>
      <c r="BL656" s="20" t="s">
        <v>175</v>
      </c>
      <c r="BM656" s="20" t="s">
        <v>1702</v>
      </c>
    </row>
    <row r="657" spans="2:65" s="1" customFormat="1" ht="22.5" customHeight="1">
      <c r="B657" s="133"/>
      <c r="C657" s="162" t="s">
        <v>1703</v>
      </c>
      <c r="D657" s="162" t="s">
        <v>171</v>
      </c>
      <c r="E657" s="163" t="s">
        <v>1704</v>
      </c>
      <c r="F657" s="268" t="s">
        <v>1705</v>
      </c>
      <c r="G657" s="268"/>
      <c r="H657" s="268"/>
      <c r="I657" s="268"/>
      <c r="J657" s="164" t="s">
        <v>462</v>
      </c>
      <c r="K657" s="165">
        <v>82</v>
      </c>
      <c r="L657" s="324">
        <v>0</v>
      </c>
      <c r="M657" s="324"/>
      <c r="N657" s="312">
        <f t="shared" si="135"/>
        <v>0</v>
      </c>
      <c r="O657" s="312"/>
      <c r="P657" s="312"/>
      <c r="Q657" s="312"/>
      <c r="R657" s="136"/>
      <c r="T657" s="167" t="s">
        <v>5</v>
      </c>
      <c r="U657" s="45" t="s">
        <v>43</v>
      </c>
      <c r="V657" s="37"/>
      <c r="W657" s="168">
        <f t="shared" si="136"/>
        <v>0</v>
      </c>
      <c r="X657" s="168">
        <v>0</v>
      </c>
      <c r="Y657" s="168">
        <f t="shared" si="137"/>
        <v>0</v>
      </c>
      <c r="Z657" s="168">
        <v>0</v>
      </c>
      <c r="AA657" s="169">
        <f t="shared" si="138"/>
        <v>0</v>
      </c>
      <c r="AR657" s="20" t="s">
        <v>175</v>
      </c>
      <c r="AT657" s="20" t="s">
        <v>171</v>
      </c>
      <c r="AU657" s="20" t="s">
        <v>149</v>
      </c>
      <c r="AY657" s="20" t="s">
        <v>170</v>
      </c>
      <c r="BE657" s="107">
        <f t="shared" si="139"/>
        <v>0</v>
      </c>
      <c r="BF657" s="107">
        <f t="shared" si="140"/>
        <v>0</v>
      </c>
      <c r="BG657" s="107">
        <f t="shared" si="141"/>
        <v>0</v>
      </c>
      <c r="BH657" s="107">
        <f t="shared" si="142"/>
        <v>0</v>
      </c>
      <c r="BI657" s="107">
        <f t="shared" si="143"/>
        <v>0</v>
      </c>
      <c r="BJ657" s="20" t="s">
        <v>149</v>
      </c>
      <c r="BK657" s="170">
        <f t="shared" si="144"/>
        <v>0</v>
      </c>
      <c r="BL657" s="20" t="s">
        <v>175</v>
      </c>
      <c r="BM657" s="20" t="s">
        <v>1706</v>
      </c>
    </row>
    <row r="658" spans="2:65" s="1" customFormat="1" ht="22.5" customHeight="1">
      <c r="B658" s="133"/>
      <c r="C658" s="162" t="s">
        <v>1707</v>
      </c>
      <c r="D658" s="162" t="s">
        <v>171</v>
      </c>
      <c r="E658" s="163" t="s">
        <v>1708</v>
      </c>
      <c r="F658" s="268" t="s">
        <v>1709</v>
      </c>
      <c r="G658" s="268"/>
      <c r="H658" s="268"/>
      <c r="I658" s="268"/>
      <c r="J658" s="164" t="s">
        <v>174</v>
      </c>
      <c r="K658" s="165">
        <v>110</v>
      </c>
      <c r="L658" s="324">
        <v>0</v>
      </c>
      <c r="M658" s="324"/>
      <c r="N658" s="312">
        <f t="shared" si="135"/>
        <v>0</v>
      </c>
      <c r="O658" s="312"/>
      <c r="P658" s="312"/>
      <c r="Q658" s="312"/>
      <c r="R658" s="136"/>
      <c r="T658" s="167" t="s">
        <v>5</v>
      </c>
      <c r="U658" s="45" t="s">
        <v>43</v>
      </c>
      <c r="V658" s="37"/>
      <c r="W658" s="168">
        <f t="shared" si="136"/>
        <v>0</v>
      </c>
      <c r="X658" s="168">
        <v>0</v>
      </c>
      <c r="Y658" s="168">
        <f t="shared" si="137"/>
        <v>0</v>
      </c>
      <c r="Z658" s="168">
        <v>0</v>
      </c>
      <c r="AA658" s="169">
        <f t="shared" si="138"/>
        <v>0</v>
      </c>
      <c r="AR658" s="20" t="s">
        <v>175</v>
      </c>
      <c r="AT658" s="20" t="s">
        <v>171</v>
      </c>
      <c r="AU658" s="20" t="s">
        <v>149</v>
      </c>
      <c r="AY658" s="20" t="s">
        <v>170</v>
      </c>
      <c r="BE658" s="107">
        <f t="shared" si="139"/>
        <v>0</v>
      </c>
      <c r="BF658" s="107">
        <f t="shared" si="140"/>
        <v>0</v>
      </c>
      <c r="BG658" s="107">
        <f t="shared" si="141"/>
        <v>0</v>
      </c>
      <c r="BH658" s="107">
        <f t="shared" si="142"/>
        <v>0</v>
      </c>
      <c r="BI658" s="107">
        <f t="shared" si="143"/>
        <v>0</v>
      </c>
      <c r="BJ658" s="20" t="s">
        <v>149</v>
      </c>
      <c r="BK658" s="170">
        <f t="shared" si="144"/>
        <v>0</v>
      </c>
      <c r="BL658" s="20" t="s">
        <v>175</v>
      </c>
      <c r="BM658" s="20" t="s">
        <v>1710</v>
      </c>
    </row>
    <row r="659" spans="2:65" s="1" customFormat="1" ht="22.5" customHeight="1">
      <c r="B659" s="133"/>
      <c r="C659" s="162" t="s">
        <v>1711</v>
      </c>
      <c r="D659" s="162" t="s">
        <v>171</v>
      </c>
      <c r="E659" s="163" t="s">
        <v>1712</v>
      </c>
      <c r="F659" s="268" t="s">
        <v>1713</v>
      </c>
      <c r="G659" s="268"/>
      <c r="H659" s="268"/>
      <c r="I659" s="268"/>
      <c r="J659" s="164" t="s">
        <v>462</v>
      </c>
      <c r="K659" s="165">
        <v>86</v>
      </c>
      <c r="L659" s="324">
        <v>0</v>
      </c>
      <c r="M659" s="324"/>
      <c r="N659" s="312">
        <f t="shared" si="135"/>
        <v>0</v>
      </c>
      <c r="O659" s="312"/>
      <c r="P659" s="312"/>
      <c r="Q659" s="312"/>
      <c r="R659" s="136"/>
      <c r="T659" s="167" t="s">
        <v>5</v>
      </c>
      <c r="U659" s="45" t="s">
        <v>43</v>
      </c>
      <c r="V659" s="37"/>
      <c r="W659" s="168">
        <f t="shared" si="136"/>
        <v>0</v>
      </c>
      <c r="X659" s="168">
        <v>0</v>
      </c>
      <c r="Y659" s="168">
        <f t="shared" si="137"/>
        <v>0</v>
      </c>
      <c r="Z659" s="168">
        <v>0</v>
      </c>
      <c r="AA659" s="169">
        <f t="shared" si="138"/>
        <v>0</v>
      </c>
      <c r="AR659" s="20" t="s">
        <v>175</v>
      </c>
      <c r="AT659" s="20" t="s">
        <v>171</v>
      </c>
      <c r="AU659" s="20" t="s">
        <v>149</v>
      </c>
      <c r="AY659" s="20" t="s">
        <v>170</v>
      </c>
      <c r="BE659" s="107">
        <f t="shared" si="139"/>
        <v>0</v>
      </c>
      <c r="BF659" s="107">
        <f t="shared" si="140"/>
        <v>0</v>
      </c>
      <c r="BG659" s="107">
        <f t="shared" si="141"/>
        <v>0</v>
      </c>
      <c r="BH659" s="107">
        <f t="shared" si="142"/>
        <v>0</v>
      </c>
      <c r="BI659" s="107">
        <f t="shared" si="143"/>
        <v>0</v>
      </c>
      <c r="BJ659" s="20" t="s">
        <v>149</v>
      </c>
      <c r="BK659" s="170">
        <f t="shared" si="144"/>
        <v>0</v>
      </c>
      <c r="BL659" s="20" t="s">
        <v>175</v>
      </c>
      <c r="BM659" s="20" t="s">
        <v>1714</v>
      </c>
    </row>
    <row r="660" spans="2:65" s="1" customFormat="1" ht="22.5" customHeight="1">
      <c r="B660" s="133"/>
      <c r="C660" s="162" t="s">
        <v>1715</v>
      </c>
      <c r="D660" s="162" t="s">
        <v>171</v>
      </c>
      <c r="E660" s="163" t="s">
        <v>1716</v>
      </c>
      <c r="F660" s="268" t="s">
        <v>1717</v>
      </c>
      <c r="G660" s="268"/>
      <c r="H660" s="268"/>
      <c r="I660" s="268"/>
      <c r="J660" s="164" t="s">
        <v>174</v>
      </c>
      <c r="K660" s="165">
        <v>1.3</v>
      </c>
      <c r="L660" s="324">
        <v>0</v>
      </c>
      <c r="M660" s="324"/>
      <c r="N660" s="312">
        <f t="shared" si="135"/>
        <v>0</v>
      </c>
      <c r="O660" s="312"/>
      <c r="P660" s="312"/>
      <c r="Q660" s="312"/>
      <c r="R660" s="136"/>
      <c r="T660" s="167" t="s">
        <v>5</v>
      </c>
      <c r="U660" s="45" t="s">
        <v>43</v>
      </c>
      <c r="V660" s="37"/>
      <c r="W660" s="168">
        <f t="shared" si="136"/>
        <v>0</v>
      </c>
      <c r="X660" s="168">
        <v>0</v>
      </c>
      <c r="Y660" s="168">
        <f t="shared" si="137"/>
        <v>0</v>
      </c>
      <c r="Z660" s="168">
        <v>0</v>
      </c>
      <c r="AA660" s="169">
        <f t="shared" si="138"/>
        <v>0</v>
      </c>
      <c r="AR660" s="20" t="s">
        <v>175</v>
      </c>
      <c r="AT660" s="20" t="s">
        <v>171</v>
      </c>
      <c r="AU660" s="20" t="s">
        <v>149</v>
      </c>
      <c r="AY660" s="20" t="s">
        <v>170</v>
      </c>
      <c r="BE660" s="107">
        <f t="shared" si="139"/>
        <v>0</v>
      </c>
      <c r="BF660" s="107">
        <f t="shared" si="140"/>
        <v>0</v>
      </c>
      <c r="BG660" s="107">
        <f t="shared" si="141"/>
        <v>0</v>
      </c>
      <c r="BH660" s="107">
        <f t="shared" si="142"/>
        <v>0</v>
      </c>
      <c r="BI660" s="107">
        <f t="shared" si="143"/>
        <v>0</v>
      </c>
      <c r="BJ660" s="20" t="s">
        <v>149</v>
      </c>
      <c r="BK660" s="170">
        <f t="shared" si="144"/>
        <v>0</v>
      </c>
      <c r="BL660" s="20" t="s">
        <v>175</v>
      </c>
      <c r="BM660" s="20" t="s">
        <v>1718</v>
      </c>
    </row>
    <row r="661" spans="2:65" s="1" customFormat="1" ht="22.5" customHeight="1">
      <c r="B661" s="133"/>
      <c r="C661" s="162" t="s">
        <v>1719</v>
      </c>
      <c r="D661" s="162" t="s">
        <v>171</v>
      </c>
      <c r="E661" s="163" t="s">
        <v>1720</v>
      </c>
      <c r="F661" s="268" t="s">
        <v>1721</v>
      </c>
      <c r="G661" s="268"/>
      <c r="H661" s="268"/>
      <c r="I661" s="268"/>
      <c r="J661" s="164" t="s">
        <v>174</v>
      </c>
      <c r="K661" s="165">
        <v>0.65</v>
      </c>
      <c r="L661" s="324">
        <v>0</v>
      </c>
      <c r="M661" s="324"/>
      <c r="N661" s="312">
        <f t="shared" si="135"/>
        <v>0</v>
      </c>
      <c r="O661" s="312"/>
      <c r="P661" s="312"/>
      <c r="Q661" s="312"/>
      <c r="R661" s="136"/>
      <c r="T661" s="167" t="s">
        <v>5</v>
      </c>
      <c r="U661" s="45" t="s">
        <v>43</v>
      </c>
      <c r="V661" s="37"/>
      <c r="W661" s="168">
        <f t="shared" si="136"/>
        <v>0</v>
      </c>
      <c r="X661" s="168">
        <v>0</v>
      </c>
      <c r="Y661" s="168">
        <f t="shared" si="137"/>
        <v>0</v>
      </c>
      <c r="Z661" s="168">
        <v>0.09</v>
      </c>
      <c r="AA661" s="169">
        <f t="shared" si="138"/>
        <v>5.8499999999999996E-2</v>
      </c>
      <c r="AR661" s="20" t="s">
        <v>175</v>
      </c>
      <c r="AT661" s="20" t="s">
        <v>171</v>
      </c>
      <c r="AU661" s="20" t="s">
        <v>149</v>
      </c>
      <c r="AY661" s="20" t="s">
        <v>170</v>
      </c>
      <c r="BE661" s="107">
        <f t="shared" si="139"/>
        <v>0</v>
      </c>
      <c r="BF661" s="107">
        <f t="shared" si="140"/>
        <v>0</v>
      </c>
      <c r="BG661" s="107">
        <f t="shared" si="141"/>
        <v>0</v>
      </c>
      <c r="BH661" s="107">
        <f t="shared" si="142"/>
        <v>0</v>
      </c>
      <c r="BI661" s="107">
        <f t="shared" si="143"/>
        <v>0</v>
      </c>
      <c r="BJ661" s="20" t="s">
        <v>149</v>
      </c>
      <c r="BK661" s="170">
        <f t="shared" si="144"/>
        <v>0</v>
      </c>
      <c r="BL661" s="20" t="s">
        <v>175</v>
      </c>
      <c r="BM661" s="20" t="s">
        <v>1722</v>
      </c>
    </row>
    <row r="662" spans="2:65" s="1" customFormat="1" ht="22.5" customHeight="1">
      <c r="B662" s="133"/>
      <c r="C662" s="162" t="s">
        <v>1723</v>
      </c>
      <c r="D662" s="162" t="s">
        <v>171</v>
      </c>
      <c r="E662" s="163" t="s">
        <v>1724</v>
      </c>
      <c r="F662" s="268" t="s">
        <v>1725</v>
      </c>
      <c r="G662" s="268"/>
      <c r="H662" s="268"/>
      <c r="I662" s="268"/>
      <c r="J662" s="164" t="s">
        <v>183</v>
      </c>
      <c r="K662" s="165">
        <v>0.55000000000000004</v>
      </c>
      <c r="L662" s="324">
        <v>0</v>
      </c>
      <c r="M662" s="324"/>
      <c r="N662" s="312">
        <f t="shared" si="135"/>
        <v>0</v>
      </c>
      <c r="O662" s="312"/>
      <c r="P662" s="312"/>
      <c r="Q662" s="312"/>
      <c r="R662" s="136"/>
      <c r="T662" s="167" t="s">
        <v>5</v>
      </c>
      <c r="U662" s="45" t="s">
        <v>43</v>
      </c>
      <c r="V662" s="37"/>
      <c r="W662" s="168">
        <f t="shared" si="136"/>
        <v>0</v>
      </c>
      <c r="X662" s="168">
        <v>0</v>
      </c>
      <c r="Y662" s="168">
        <f t="shared" si="137"/>
        <v>0</v>
      </c>
      <c r="Z662" s="168">
        <v>2.2999999999999998</v>
      </c>
      <c r="AA662" s="169">
        <f t="shared" si="138"/>
        <v>1.2649999999999999</v>
      </c>
      <c r="AR662" s="20" t="s">
        <v>175</v>
      </c>
      <c r="AT662" s="20" t="s">
        <v>171</v>
      </c>
      <c r="AU662" s="20" t="s">
        <v>149</v>
      </c>
      <c r="AY662" s="20" t="s">
        <v>170</v>
      </c>
      <c r="BE662" s="107">
        <f t="shared" si="139"/>
        <v>0</v>
      </c>
      <c r="BF662" s="107">
        <f t="shared" si="140"/>
        <v>0</v>
      </c>
      <c r="BG662" s="107">
        <f t="shared" si="141"/>
        <v>0</v>
      </c>
      <c r="BH662" s="107">
        <f t="shared" si="142"/>
        <v>0</v>
      </c>
      <c r="BI662" s="107">
        <f t="shared" si="143"/>
        <v>0</v>
      </c>
      <c r="BJ662" s="20" t="s">
        <v>149</v>
      </c>
      <c r="BK662" s="170">
        <f t="shared" si="144"/>
        <v>0</v>
      </c>
      <c r="BL662" s="20" t="s">
        <v>175</v>
      </c>
      <c r="BM662" s="20" t="s">
        <v>1726</v>
      </c>
    </row>
    <row r="663" spans="2:65" s="1" customFormat="1" ht="22.5" customHeight="1">
      <c r="B663" s="133"/>
      <c r="C663" s="162" t="s">
        <v>1727</v>
      </c>
      <c r="D663" s="162" t="s">
        <v>171</v>
      </c>
      <c r="E663" s="163" t="s">
        <v>1728</v>
      </c>
      <c r="F663" s="268" t="s">
        <v>1729</v>
      </c>
      <c r="G663" s="268"/>
      <c r="H663" s="268"/>
      <c r="I663" s="268"/>
      <c r="J663" s="164" t="s">
        <v>174</v>
      </c>
      <c r="K663" s="165">
        <v>14</v>
      </c>
      <c r="L663" s="324">
        <v>0</v>
      </c>
      <c r="M663" s="324"/>
      <c r="N663" s="312">
        <f t="shared" si="135"/>
        <v>0</v>
      </c>
      <c r="O663" s="312"/>
      <c r="P663" s="312"/>
      <c r="Q663" s="312"/>
      <c r="R663" s="136"/>
      <c r="T663" s="167" t="s">
        <v>5</v>
      </c>
      <c r="U663" s="45" t="s">
        <v>43</v>
      </c>
      <c r="V663" s="37"/>
      <c r="W663" s="168">
        <f t="shared" si="136"/>
        <v>0</v>
      </c>
      <c r="X663" s="168">
        <v>0</v>
      </c>
      <c r="Y663" s="168">
        <f t="shared" si="137"/>
        <v>0</v>
      </c>
      <c r="Z663" s="168">
        <v>0</v>
      </c>
      <c r="AA663" s="169">
        <f t="shared" si="138"/>
        <v>0</v>
      </c>
      <c r="AR663" s="20" t="s">
        <v>175</v>
      </c>
      <c r="AT663" s="20" t="s">
        <v>171</v>
      </c>
      <c r="AU663" s="20" t="s">
        <v>149</v>
      </c>
      <c r="AY663" s="20" t="s">
        <v>170</v>
      </c>
      <c r="BE663" s="107">
        <f t="shared" si="139"/>
        <v>0</v>
      </c>
      <c r="BF663" s="107">
        <f t="shared" si="140"/>
        <v>0</v>
      </c>
      <c r="BG663" s="107">
        <f t="shared" si="141"/>
        <v>0</v>
      </c>
      <c r="BH663" s="107">
        <f t="shared" si="142"/>
        <v>0</v>
      </c>
      <c r="BI663" s="107">
        <f t="shared" si="143"/>
        <v>0</v>
      </c>
      <c r="BJ663" s="20" t="s">
        <v>149</v>
      </c>
      <c r="BK663" s="170">
        <f t="shared" si="144"/>
        <v>0</v>
      </c>
      <c r="BL663" s="20" t="s">
        <v>175</v>
      </c>
      <c r="BM663" s="20" t="s">
        <v>1730</v>
      </c>
    </row>
    <row r="664" spans="2:65" s="1" customFormat="1" ht="22.5" customHeight="1">
      <c r="B664" s="133"/>
      <c r="C664" s="162" t="s">
        <v>1731</v>
      </c>
      <c r="D664" s="162" t="s">
        <v>171</v>
      </c>
      <c r="E664" s="163" t="s">
        <v>1732</v>
      </c>
      <c r="F664" s="268" t="s">
        <v>1733</v>
      </c>
      <c r="G664" s="268"/>
      <c r="H664" s="268"/>
      <c r="I664" s="268"/>
      <c r="J664" s="164" t="s">
        <v>174</v>
      </c>
      <c r="K664" s="165">
        <v>14</v>
      </c>
      <c r="L664" s="324">
        <v>0</v>
      </c>
      <c r="M664" s="324"/>
      <c r="N664" s="312">
        <f t="shared" si="135"/>
        <v>0</v>
      </c>
      <c r="O664" s="312"/>
      <c r="P664" s="312"/>
      <c r="Q664" s="312"/>
      <c r="R664" s="136"/>
      <c r="T664" s="167" t="s">
        <v>5</v>
      </c>
      <c r="U664" s="45" t="s">
        <v>43</v>
      </c>
      <c r="V664" s="37"/>
      <c r="W664" s="168">
        <f t="shared" si="136"/>
        <v>0</v>
      </c>
      <c r="X664" s="168">
        <v>0</v>
      </c>
      <c r="Y664" s="168">
        <f t="shared" si="137"/>
        <v>0</v>
      </c>
      <c r="Z664" s="168">
        <v>0</v>
      </c>
      <c r="AA664" s="169">
        <f t="shared" si="138"/>
        <v>0</v>
      </c>
      <c r="AR664" s="20" t="s">
        <v>175</v>
      </c>
      <c r="AT664" s="20" t="s">
        <v>171</v>
      </c>
      <c r="AU664" s="20" t="s">
        <v>149</v>
      </c>
      <c r="AY664" s="20" t="s">
        <v>170</v>
      </c>
      <c r="BE664" s="107">
        <f t="shared" si="139"/>
        <v>0</v>
      </c>
      <c r="BF664" s="107">
        <f t="shared" si="140"/>
        <v>0</v>
      </c>
      <c r="BG664" s="107">
        <f t="shared" si="141"/>
        <v>0</v>
      </c>
      <c r="BH664" s="107">
        <f t="shared" si="142"/>
        <v>0</v>
      </c>
      <c r="BI664" s="107">
        <f t="shared" si="143"/>
        <v>0</v>
      </c>
      <c r="BJ664" s="20" t="s">
        <v>149</v>
      </c>
      <c r="BK664" s="170">
        <f t="shared" si="144"/>
        <v>0</v>
      </c>
      <c r="BL664" s="20" t="s">
        <v>175</v>
      </c>
      <c r="BM664" s="20" t="s">
        <v>1734</v>
      </c>
    </row>
    <row r="665" spans="2:65" s="1" customFormat="1" ht="22.5" customHeight="1">
      <c r="B665" s="133"/>
      <c r="C665" s="162" t="s">
        <v>1735</v>
      </c>
      <c r="D665" s="162" t="s">
        <v>171</v>
      </c>
      <c r="E665" s="163" t="s">
        <v>1736</v>
      </c>
      <c r="F665" s="268" t="s">
        <v>1737</v>
      </c>
      <c r="G665" s="268"/>
      <c r="H665" s="268"/>
      <c r="I665" s="268"/>
      <c r="J665" s="164" t="s">
        <v>462</v>
      </c>
      <c r="K665" s="165">
        <v>252</v>
      </c>
      <c r="L665" s="324">
        <v>0</v>
      </c>
      <c r="M665" s="324"/>
      <c r="N665" s="312">
        <f t="shared" ref="N665:N696" si="145">ROUND(L665*K665,3)</f>
        <v>0</v>
      </c>
      <c r="O665" s="312"/>
      <c r="P665" s="312"/>
      <c r="Q665" s="312"/>
      <c r="R665" s="136"/>
      <c r="T665" s="167" t="s">
        <v>5</v>
      </c>
      <c r="U665" s="45" t="s">
        <v>43</v>
      </c>
      <c r="V665" s="37"/>
      <c r="W665" s="168">
        <f t="shared" ref="W665:W696" si="146">V665*K665</f>
        <v>0</v>
      </c>
      <c r="X665" s="168">
        <v>0</v>
      </c>
      <c r="Y665" s="168">
        <f t="shared" ref="Y665:Y696" si="147">X665*K665</f>
        <v>0</v>
      </c>
      <c r="Z665" s="168">
        <v>0</v>
      </c>
      <c r="AA665" s="169">
        <f t="shared" ref="AA665:AA696" si="148">Z665*K665</f>
        <v>0</v>
      </c>
      <c r="AR665" s="20" t="s">
        <v>175</v>
      </c>
      <c r="AT665" s="20" t="s">
        <v>171</v>
      </c>
      <c r="AU665" s="20" t="s">
        <v>149</v>
      </c>
      <c r="AY665" s="20" t="s">
        <v>170</v>
      </c>
      <c r="BE665" s="107">
        <f t="shared" ref="BE665:BE696" si="149">IF(U665="základná",N665,0)</f>
        <v>0</v>
      </c>
      <c r="BF665" s="107">
        <f t="shared" ref="BF665:BF696" si="150">IF(U665="znížená",N665,0)</f>
        <v>0</v>
      </c>
      <c r="BG665" s="107">
        <f t="shared" ref="BG665:BG696" si="151">IF(U665="zákl. prenesená",N665,0)</f>
        <v>0</v>
      </c>
      <c r="BH665" s="107">
        <f t="shared" ref="BH665:BH696" si="152">IF(U665="zníž. prenesená",N665,0)</f>
        <v>0</v>
      </c>
      <c r="BI665" s="107">
        <f t="shared" ref="BI665:BI696" si="153">IF(U665="nulová",N665,0)</f>
        <v>0</v>
      </c>
      <c r="BJ665" s="20" t="s">
        <v>149</v>
      </c>
      <c r="BK665" s="170">
        <f t="shared" ref="BK665:BK696" si="154">ROUND(L665*K665,3)</f>
        <v>0</v>
      </c>
      <c r="BL665" s="20" t="s">
        <v>175</v>
      </c>
      <c r="BM665" s="20" t="s">
        <v>1738</v>
      </c>
    </row>
    <row r="666" spans="2:65" s="1" customFormat="1" ht="22.5" customHeight="1">
      <c r="B666" s="133"/>
      <c r="C666" s="162" t="s">
        <v>1739</v>
      </c>
      <c r="D666" s="162" t="s">
        <v>171</v>
      </c>
      <c r="E666" s="163" t="s">
        <v>1740</v>
      </c>
      <c r="F666" s="268" t="s">
        <v>1741</v>
      </c>
      <c r="G666" s="268"/>
      <c r="H666" s="268"/>
      <c r="I666" s="268"/>
      <c r="J666" s="164" t="s">
        <v>462</v>
      </c>
      <c r="K666" s="165">
        <v>92</v>
      </c>
      <c r="L666" s="324">
        <v>0</v>
      </c>
      <c r="M666" s="324"/>
      <c r="N666" s="312">
        <f t="shared" si="145"/>
        <v>0</v>
      </c>
      <c r="O666" s="312"/>
      <c r="P666" s="312"/>
      <c r="Q666" s="312"/>
      <c r="R666" s="136"/>
      <c r="T666" s="167" t="s">
        <v>5</v>
      </c>
      <c r="U666" s="45" t="s">
        <v>43</v>
      </c>
      <c r="V666" s="37"/>
      <c r="W666" s="168">
        <f t="shared" si="146"/>
        <v>0</v>
      </c>
      <c r="X666" s="168">
        <v>0</v>
      </c>
      <c r="Y666" s="168">
        <f t="shared" si="147"/>
        <v>0</v>
      </c>
      <c r="Z666" s="168">
        <v>0</v>
      </c>
      <c r="AA666" s="169">
        <f t="shared" si="148"/>
        <v>0</v>
      </c>
      <c r="AR666" s="20" t="s">
        <v>175</v>
      </c>
      <c r="AT666" s="20" t="s">
        <v>171</v>
      </c>
      <c r="AU666" s="20" t="s">
        <v>149</v>
      </c>
      <c r="AY666" s="20" t="s">
        <v>170</v>
      </c>
      <c r="BE666" s="107">
        <f t="shared" si="149"/>
        <v>0</v>
      </c>
      <c r="BF666" s="107">
        <f t="shared" si="150"/>
        <v>0</v>
      </c>
      <c r="BG666" s="107">
        <f t="shared" si="151"/>
        <v>0</v>
      </c>
      <c r="BH666" s="107">
        <f t="shared" si="152"/>
        <v>0</v>
      </c>
      <c r="BI666" s="107">
        <f t="shared" si="153"/>
        <v>0</v>
      </c>
      <c r="BJ666" s="20" t="s">
        <v>149</v>
      </c>
      <c r="BK666" s="170">
        <f t="shared" si="154"/>
        <v>0</v>
      </c>
      <c r="BL666" s="20" t="s">
        <v>175</v>
      </c>
      <c r="BM666" s="20" t="s">
        <v>1742</v>
      </c>
    </row>
    <row r="667" spans="2:65" s="1" customFormat="1" ht="22.5" customHeight="1">
      <c r="B667" s="133"/>
      <c r="C667" s="162" t="s">
        <v>1743</v>
      </c>
      <c r="D667" s="162" t="s">
        <v>171</v>
      </c>
      <c r="E667" s="163" t="s">
        <v>1744</v>
      </c>
      <c r="F667" s="268" t="s">
        <v>1745</v>
      </c>
      <c r="G667" s="268"/>
      <c r="H667" s="268"/>
      <c r="I667" s="268"/>
      <c r="J667" s="164" t="s">
        <v>462</v>
      </c>
      <c r="K667" s="165">
        <v>42</v>
      </c>
      <c r="L667" s="324">
        <v>0</v>
      </c>
      <c r="M667" s="324"/>
      <c r="N667" s="312">
        <f t="shared" si="145"/>
        <v>0</v>
      </c>
      <c r="O667" s="312"/>
      <c r="P667" s="312"/>
      <c r="Q667" s="312"/>
      <c r="R667" s="136"/>
      <c r="T667" s="167" t="s">
        <v>5</v>
      </c>
      <c r="U667" s="45" t="s">
        <v>43</v>
      </c>
      <c r="V667" s="37"/>
      <c r="W667" s="168">
        <f t="shared" si="146"/>
        <v>0</v>
      </c>
      <c r="X667" s="168">
        <v>0</v>
      </c>
      <c r="Y667" s="168">
        <f t="shared" si="147"/>
        <v>0</v>
      </c>
      <c r="Z667" s="168">
        <v>0</v>
      </c>
      <c r="AA667" s="169">
        <f t="shared" si="148"/>
        <v>0</v>
      </c>
      <c r="AR667" s="20" t="s">
        <v>175</v>
      </c>
      <c r="AT667" s="20" t="s">
        <v>171</v>
      </c>
      <c r="AU667" s="20" t="s">
        <v>149</v>
      </c>
      <c r="AY667" s="20" t="s">
        <v>170</v>
      </c>
      <c r="BE667" s="107">
        <f t="shared" si="149"/>
        <v>0</v>
      </c>
      <c r="BF667" s="107">
        <f t="shared" si="150"/>
        <v>0</v>
      </c>
      <c r="BG667" s="107">
        <f t="shared" si="151"/>
        <v>0</v>
      </c>
      <c r="BH667" s="107">
        <f t="shared" si="152"/>
        <v>0</v>
      </c>
      <c r="BI667" s="107">
        <f t="shared" si="153"/>
        <v>0</v>
      </c>
      <c r="BJ667" s="20" t="s">
        <v>149</v>
      </c>
      <c r="BK667" s="170">
        <f t="shared" si="154"/>
        <v>0</v>
      </c>
      <c r="BL667" s="20" t="s">
        <v>175</v>
      </c>
      <c r="BM667" s="20" t="s">
        <v>1746</v>
      </c>
    </row>
    <row r="668" spans="2:65" s="1" customFormat="1" ht="22.5" customHeight="1">
      <c r="B668" s="133"/>
      <c r="C668" s="162" t="s">
        <v>1747</v>
      </c>
      <c r="D668" s="162" t="s">
        <v>171</v>
      </c>
      <c r="E668" s="163" t="s">
        <v>1748</v>
      </c>
      <c r="F668" s="268" t="s">
        <v>1749</v>
      </c>
      <c r="G668" s="268"/>
      <c r="H668" s="268"/>
      <c r="I668" s="268"/>
      <c r="J668" s="164" t="s">
        <v>462</v>
      </c>
      <c r="K668" s="165">
        <v>186</v>
      </c>
      <c r="L668" s="324">
        <v>0</v>
      </c>
      <c r="M668" s="324"/>
      <c r="N668" s="312">
        <f t="shared" si="145"/>
        <v>0</v>
      </c>
      <c r="O668" s="312"/>
      <c r="P668" s="312"/>
      <c r="Q668" s="312"/>
      <c r="R668" s="136"/>
      <c r="T668" s="167" t="s">
        <v>5</v>
      </c>
      <c r="U668" s="45" t="s">
        <v>43</v>
      </c>
      <c r="V668" s="37"/>
      <c r="W668" s="168">
        <f t="shared" si="146"/>
        <v>0</v>
      </c>
      <c r="X668" s="168">
        <v>0</v>
      </c>
      <c r="Y668" s="168">
        <f t="shared" si="147"/>
        <v>0</v>
      </c>
      <c r="Z668" s="168">
        <v>0</v>
      </c>
      <c r="AA668" s="169">
        <f t="shared" si="148"/>
        <v>0</v>
      </c>
      <c r="AR668" s="20" t="s">
        <v>175</v>
      </c>
      <c r="AT668" s="20" t="s">
        <v>171</v>
      </c>
      <c r="AU668" s="20" t="s">
        <v>149</v>
      </c>
      <c r="AY668" s="20" t="s">
        <v>170</v>
      </c>
      <c r="BE668" s="107">
        <f t="shared" si="149"/>
        <v>0</v>
      </c>
      <c r="BF668" s="107">
        <f t="shared" si="150"/>
        <v>0</v>
      </c>
      <c r="BG668" s="107">
        <f t="shared" si="151"/>
        <v>0</v>
      </c>
      <c r="BH668" s="107">
        <f t="shared" si="152"/>
        <v>0</v>
      </c>
      <c r="BI668" s="107">
        <f t="shared" si="153"/>
        <v>0</v>
      </c>
      <c r="BJ668" s="20" t="s">
        <v>149</v>
      </c>
      <c r="BK668" s="170">
        <f t="shared" si="154"/>
        <v>0</v>
      </c>
      <c r="BL668" s="20" t="s">
        <v>175</v>
      </c>
      <c r="BM668" s="20" t="s">
        <v>1750</v>
      </c>
    </row>
    <row r="669" spans="2:65" s="1" customFormat="1" ht="22.5" customHeight="1">
      <c r="B669" s="133"/>
      <c r="C669" s="162" t="s">
        <v>1751</v>
      </c>
      <c r="D669" s="162" t="s">
        <v>171</v>
      </c>
      <c r="E669" s="163" t="s">
        <v>1752</v>
      </c>
      <c r="F669" s="268" t="s">
        <v>1497</v>
      </c>
      <c r="G669" s="268"/>
      <c r="H669" s="268"/>
      <c r="I669" s="268"/>
      <c r="J669" s="164" t="s">
        <v>462</v>
      </c>
      <c r="K669" s="165">
        <v>32</v>
      </c>
      <c r="L669" s="324">
        <v>0</v>
      </c>
      <c r="M669" s="324"/>
      <c r="N669" s="312">
        <f t="shared" si="145"/>
        <v>0</v>
      </c>
      <c r="O669" s="312"/>
      <c r="P669" s="312"/>
      <c r="Q669" s="312"/>
      <c r="R669" s="136"/>
      <c r="T669" s="167" t="s">
        <v>5</v>
      </c>
      <c r="U669" s="45" t="s">
        <v>43</v>
      </c>
      <c r="V669" s="37"/>
      <c r="W669" s="168">
        <f t="shared" si="146"/>
        <v>0</v>
      </c>
      <c r="X669" s="168">
        <v>0</v>
      </c>
      <c r="Y669" s="168">
        <f t="shared" si="147"/>
        <v>0</v>
      </c>
      <c r="Z669" s="168">
        <v>0</v>
      </c>
      <c r="AA669" s="169">
        <f t="shared" si="148"/>
        <v>0</v>
      </c>
      <c r="AR669" s="20" t="s">
        <v>175</v>
      </c>
      <c r="AT669" s="20" t="s">
        <v>171</v>
      </c>
      <c r="AU669" s="20" t="s">
        <v>149</v>
      </c>
      <c r="AY669" s="20" t="s">
        <v>170</v>
      </c>
      <c r="BE669" s="107">
        <f t="shared" si="149"/>
        <v>0</v>
      </c>
      <c r="BF669" s="107">
        <f t="shared" si="150"/>
        <v>0</v>
      </c>
      <c r="BG669" s="107">
        <f t="shared" si="151"/>
        <v>0</v>
      </c>
      <c r="BH669" s="107">
        <f t="shared" si="152"/>
        <v>0</v>
      </c>
      <c r="BI669" s="107">
        <f t="shared" si="153"/>
        <v>0</v>
      </c>
      <c r="BJ669" s="20" t="s">
        <v>149</v>
      </c>
      <c r="BK669" s="170">
        <f t="shared" si="154"/>
        <v>0</v>
      </c>
      <c r="BL669" s="20" t="s">
        <v>175</v>
      </c>
      <c r="BM669" s="20" t="s">
        <v>1753</v>
      </c>
    </row>
    <row r="670" spans="2:65" s="1" customFormat="1" ht="22.5" customHeight="1">
      <c r="B670" s="133"/>
      <c r="C670" s="162" t="s">
        <v>1754</v>
      </c>
      <c r="D670" s="162" t="s">
        <v>171</v>
      </c>
      <c r="E670" s="163" t="s">
        <v>1755</v>
      </c>
      <c r="F670" s="268" t="s">
        <v>1756</v>
      </c>
      <c r="G670" s="268"/>
      <c r="H670" s="268"/>
      <c r="I670" s="268"/>
      <c r="J670" s="164" t="s">
        <v>462</v>
      </c>
      <c r="K670" s="165">
        <v>56</v>
      </c>
      <c r="L670" s="324">
        <v>0</v>
      </c>
      <c r="M670" s="324"/>
      <c r="N670" s="312">
        <f t="shared" si="145"/>
        <v>0</v>
      </c>
      <c r="O670" s="312"/>
      <c r="P670" s="312"/>
      <c r="Q670" s="312"/>
      <c r="R670" s="136"/>
      <c r="T670" s="167" t="s">
        <v>5</v>
      </c>
      <c r="U670" s="45" t="s">
        <v>43</v>
      </c>
      <c r="V670" s="37"/>
      <c r="W670" s="168">
        <f t="shared" si="146"/>
        <v>0</v>
      </c>
      <c r="X670" s="168">
        <v>0</v>
      </c>
      <c r="Y670" s="168">
        <f t="shared" si="147"/>
        <v>0</v>
      </c>
      <c r="Z670" s="168">
        <v>0</v>
      </c>
      <c r="AA670" s="169">
        <f t="shared" si="148"/>
        <v>0</v>
      </c>
      <c r="AR670" s="20" t="s">
        <v>175</v>
      </c>
      <c r="AT670" s="20" t="s">
        <v>171</v>
      </c>
      <c r="AU670" s="20" t="s">
        <v>149</v>
      </c>
      <c r="AY670" s="20" t="s">
        <v>170</v>
      </c>
      <c r="BE670" s="107">
        <f t="shared" si="149"/>
        <v>0</v>
      </c>
      <c r="BF670" s="107">
        <f t="shared" si="150"/>
        <v>0</v>
      </c>
      <c r="BG670" s="107">
        <f t="shared" si="151"/>
        <v>0</v>
      </c>
      <c r="BH670" s="107">
        <f t="shared" si="152"/>
        <v>0</v>
      </c>
      <c r="BI670" s="107">
        <f t="shared" si="153"/>
        <v>0</v>
      </c>
      <c r="BJ670" s="20" t="s">
        <v>149</v>
      </c>
      <c r="BK670" s="170">
        <f t="shared" si="154"/>
        <v>0</v>
      </c>
      <c r="BL670" s="20" t="s">
        <v>175</v>
      </c>
      <c r="BM670" s="20" t="s">
        <v>1757</v>
      </c>
    </row>
    <row r="671" spans="2:65" s="1" customFormat="1" ht="22.5" customHeight="1">
      <c r="B671" s="133"/>
      <c r="C671" s="162" t="s">
        <v>1758</v>
      </c>
      <c r="D671" s="162" t="s">
        <v>171</v>
      </c>
      <c r="E671" s="163" t="s">
        <v>1759</v>
      </c>
      <c r="F671" s="268" t="s">
        <v>1760</v>
      </c>
      <c r="G671" s="268"/>
      <c r="H671" s="268"/>
      <c r="I671" s="268"/>
      <c r="J671" s="164" t="s">
        <v>462</v>
      </c>
      <c r="K671" s="165">
        <v>54</v>
      </c>
      <c r="L671" s="324">
        <v>0</v>
      </c>
      <c r="M671" s="324"/>
      <c r="N671" s="312">
        <f t="shared" si="145"/>
        <v>0</v>
      </c>
      <c r="O671" s="312"/>
      <c r="P671" s="312"/>
      <c r="Q671" s="312"/>
      <c r="R671" s="136"/>
      <c r="T671" s="167" t="s">
        <v>5</v>
      </c>
      <c r="U671" s="45" t="s">
        <v>43</v>
      </c>
      <c r="V671" s="37"/>
      <c r="W671" s="168">
        <f t="shared" si="146"/>
        <v>0</v>
      </c>
      <c r="X671" s="168">
        <v>0</v>
      </c>
      <c r="Y671" s="168">
        <f t="shared" si="147"/>
        <v>0</v>
      </c>
      <c r="Z671" s="168">
        <v>0</v>
      </c>
      <c r="AA671" s="169">
        <f t="shared" si="148"/>
        <v>0</v>
      </c>
      <c r="AR671" s="20" t="s">
        <v>175</v>
      </c>
      <c r="AT671" s="20" t="s">
        <v>171</v>
      </c>
      <c r="AU671" s="20" t="s">
        <v>149</v>
      </c>
      <c r="AY671" s="20" t="s">
        <v>170</v>
      </c>
      <c r="BE671" s="107">
        <f t="shared" si="149"/>
        <v>0</v>
      </c>
      <c r="BF671" s="107">
        <f t="shared" si="150"/>
        <v>0</v>
      </c>
      <c r="BG671" s="107">
        <f t="shared" si="151"/>
        <v>0</v>
      </c>
      <c r="BH671" s="107">
        <f t="shared" si="152"/>
        <v>0</v>
      </c>
      <c r="BI671" s="107">
        <f t="shared" si="153"/>
        <v>0</v>
      </c>
      <c r="BJ671" s="20" t="s">
        <v>149</v>
      </c>
      <c r="BK671" s="170">
        <f t="shared" si="154"/>
        <v>0</v>
      </c>
      <c r="BL671" s="20" t="s">
        <v>175</v>
      </c>
      <c r="BM671" s="20" t="s">
        <v>1761</v>
      </c>
    </row>
    <row r="672" spans="2:65" s="1" customFormat="1" ht="22.5" customHeight="1">
      <c r="B672" s="133"/>
      <c r="C672" s="162" t="s">
        <v>1762</v>
      </c>
      <c r="D672" s="162" t="s">
        <v>171</v>
      </c>
      <c r="E672" s="163" t="s">
        <v>1763</v>
      </c>
      <c r="F672" s="268" t="s">
        <v>1764</v>
      </c>
      <c r="G672" s="268"/>
      <c r="H672" s="268"/>
      <c r="I672" s="268"/>
      <c r="J672" s="164" t="s">
        <v>462</v>
      </c>
      <c r="K672" s="165">
        <v>12</v>
      </c>
      <c r="L672" s="324">
        <v>0</v>
      </c>
      <c r="M672" s="324"/>
      <c r="N672" s="312">
        <f t="shared" si="145"/>
        <v>0</v>
      </c>
      <c r="O672" s="312"/>
      <c r="P672" s="312"/>
      <c r="Q672" s="312"/>
      <c r="R672" s="136"/>
      <c r="T672" s="167" t="s">
        <v>5</v>
      </c>
      <c r="U672" s="45" t="s">
        <v>43</v>
      </c>
      <c r="V672" s="37"/>
      <c r="W672" s="168">
        <f t="shared" si="146"/>
        <v>0</v>
      </c>
      <c r="X672" s="168">
        <v>0</v>
      </c>
      <c r="Y672" s="168">
        <f t="shared" si="147"/>
        <v>0</v>
      </c>
      <c r="Z672" s="168">
        <v>0</v>
      </c>
      <c r="AA672" s="169">
        <f t="shared" si="148"/>
        <v>0</v>
      </c>
      <c r="AR672" s="20" t="s">
        <v>175</v>
      </c>
      <c r="AT672" s="20" t="s">
        <v>171</v>
      </c>
      <c r="AU672" s="20" t="s">
        <v>149</v>
      </c>
      <c r="AY672" s="20" t="s">
        <v>170</v>
      </c>
      <c r="BE672" s="107">
        <f t="shared" si="149"/>
        <v>0</v>
      </c>
      <c r="BF672" s="107">
        <f t="shared" si="150"/>
        <v>0</v>
      </c>
      <c r="BG672" s="107">
        <f t="shared" si="151"/>
        <v>0</v>
      </c>
      <c r="BH672" s="107">
        <f t="shared" si="152"/>
        <v>0</v>
      </c>
      <c r="BI672" s="107">
        <f t="shared" si="153"/>
        <v>0</v>
      </c>
      <c r="BJ672" s="20" t="s">
        <v>149</v>
      </c>
      <c r="BK672" s="170">
        <f t="shared" si="154"/>
        <v>0</v>
      </c>
      <c r="BL672" s="20" t="s">
        <v>175</v>
      </c>
      <c r="BM672" s="20" t="s">
        <v>1765</v>
      </c>
    </row>
    <row r="673" spans="2:65" s="1" customFormat="1" ht="22.5" customHeight="1">
      <c r="B673" s="133"/>
      <c r="C673" s="162" t="s">
        <v>1766</v>
      </c>
      <c r="D673" s="162" t="s">
        <v>171</v>
      </c>
      <c r="E673" s="163" t="s">
        <v>1767</v>
      </c>
      <c r="F673" s="268" t="s">
        <v>1768</v>
      </c>
      <c r="G673" s="268"/>
      <c r="H673" s="268"/>
      <c r="I673" s="268"/>
      <c r="J673" s="164" t="s">
        <v>462</v>
      </c>
      <c r="K673" s="165">
        <v>46</v>
      </c>
      <c r="L673" s="324">
        <v>0</v>
      </c>
      <c r="M673" s="324"/>
      <c r="N673" s="312">
        <f t="shared" si="145"/>
        <v>0</v>
      </c>
      <c r="O673" s="312"/>
      <c r="P673" s="312"/>
      <c r="Q673" s="312"/>
      <c r="R673" s="136"/>
      <c r="T673" s="167" t="s">
        <v>5</v>
      </c>
      <c r="U673" s="45" t="s">
        <v>43</v>
      </c>
      <c r="V673" s="37"/>
      <c r="W673" s="168">
        <f t="shared" si="146"/>
        <v>0</v>
      </c>
      <c r="X673" s="168">
        <v>0</v>
      </c>
      <c r="Y673" s="168">
        <f t="shared" si="147"/>
        <v>0</v>
      </c>
      <c r="Z673" s="168">
        <v>0</v>
      </c>
      <c r="AA673" s="169">
        <f t="shared" si="148"/>
        <v>0</v>
      </c>
      <c r="AR673" s="20" t="s">
        <v>175</v>
      </c>
      <c r="AT673" s="20" t="s">
        <v>171</v>
      </c>
      <c r="AU673" s="20" t="s">
        <v>149</v>
      </c>
      <c r="AY673" s="20" t="s">
        <v>170</v>
      </c>
      <c r="BE673" s="107">
        <f t="shared" si="149"/>
        <v>0</v>
      </c>
      <c r="BF673" s="107">
        <f t="shared" si="150"/>
        <v>0</v>
      </c>
      <c r="BG673" s="107">
        <f t="shared" si="151"/>
        <v>0</v>
      </c>
      <c r="BH673" s="107">
        <f t="shared" si="152"/>
        <v>0</v>
      </c>
      <c r="BI673" s="107">
        <f t="shared" si="153"/>
        <v>0</v>
      </c>
      <c r="BJ673" s="20" t="s">
        <v>149</v>
      </c>
      <c r="BK673" s="170">
        <f t="shared" si="154"/>
        <v>0</v>
      </c>
      <c r="BL673" s="20" t="s">
        <v>175</v>
      </c>
      <c r="BM673" s="20" t="s">
        <v>1769</v>
      </c>
    </row>
    <row r="674" spans="2:65" s="1" customFormat="1" ht="22.5" customHeight="1">
      <c r="B674" s="133"/>
      <c r="C674" s="162" t="s">
        <v>1770</v>
      </c>
      <c r="D674" s="162" t="s">
        <v>171</v>
      </c>
      <c r="E674" s="163" t="s">
        <v>1771</v>
      </c>
      <c r="F674" s="268" t="s">
        <v>1517</v>
      </c>
      <c r="G674" s="268"/>
      <c r="H674" s="268"/>
      <c r="I674" s="268"/>
      <c r="J674" s="164" t="s">
        <v>462</v>
      </c>
      <c r="K674" s="165">
        <v>6</v>
      </c>
      <c r="L674" s="324">
        <v>0</v>
      </c>
      <c r="M674" s="324"/>
      <c r="N674" s="312">
        <f t="shared" si="145"/>
        <v>0</v>
      </c>
      <c r="O674" s="312"/>
      <c r="P674" s="312"/>
      <c r="Q674" s="312"/>
      <c r="R674" s="136"/>
      <c r="T674" s="167" t="s">
        <v>5</v>
      </c>
      <c r="U674" s="45" t="s">
        <v>43</v>
      </c>
      <c r="V674" s="37"/>
      <c r="W674" s="168">
        <f t="shared" si="146"/>
        <v>0</v>
      </c>
      <c r="X674" s="168">
        <v>0</v>
      </c>
      <c r="Y674" s="168">
        <f t="shared" si="147"/>
        <v>0</v>
      </c>
      <c r="Z674" s="168">
        <v>0</v>
      </c>
      <c r="AA674" s="169">
        <f t="shared" si="148"/>
        <v>0</v>
      </c>
      <c r="AR674" s="20" t="s">
        <v>175</v>
      </c>
      <c r="AT674" s="20" t="s">
        <v>171</v>
      </c>
      <c r="AU674" s="20" t="s">
        <v>149</v>
      </c>
      <c r="AY674" s="20" t="s">
        <v>170</v>
      </c>
      <c r="BE674" s="107">
        <f t="shared" si="149"/>
        <v>0</v>
      </c>
      <c r="BF674" s="107">
        <f t="shared" si="150"/>
        <v>0</v>
      </c>
      <c r="BG674" s="107">
        <f t="shared" si="151"/>
        <v>0</v>
      </c>
      <c r="BH674" s="107">
        <f t="shared" si="152"/>
        <v>0</v>
      </c>
      <c r="BI674" s="107">
        <f t="shared" si="153"/>
        <v>0</v>
      </c>
      <c r="BJ674" s="20" t="s">
        <v>149</v>
      </c>
      <c r="BK674" s="170">
        <f t="shared" si="154"/>
        <v>0</v>
      </c>
      <c r="BL674" s="20" t="s">
        <v>175</v>
      </c>
      <c r="BM674" s="20" t="s">
        <v>1772</v>
      </c>
    </row>
    <row r="675" spans="2:65" s="1" customFormat="1" ht="22.5" customHeight="1">
      <c r="B675" s="133"/>
      <c r="C675" s="162" t="s">
        <v>1773</v>
      </c>
      <c r="D675" s="162" t="s">
        <v>171</v>
      </c>
      <c r="E675" s="163" t="s">
        <v>1774</v>
      </c>
      <c r="F675" s="268" t="s">
        <v>1521</v>
      </c>
      <c r="G675" s="268"/>
      <c r="H675" s="268"/>
      <c r="I675" s="268"/>
      <c r="J675" s="164" t="s">
        <v>462</v>
      </c>
      <c r="K675" s="165">
        <v>22</v>
      </c>
      <c r="L675" s="324">
        <v>0</v>
      </c>
      <c r="M675" s="324"/>
      <c r="N675" s="312">
        <f t="shared" si="145"/>
        <v>0</v>
      </c>
      <c r="O675" s="312"/>
      <c r="P675" s="312"/>
      <c r="Q675" s="312"/>
      <c r="R675" s="136"/>
      <c r="T675" s="167" t="s">
        <v>5</v>
      </c>
      <c r="U675" s="45" t="s">
        <v>43</v>
      </c>
      <c r="V675" s="37"/>
      <c r="W675" s="168">
        <f t="shared" si="146"/>
        <v>0</v>
      </c>
      <c r="X675" s="168">
        <v>0</v>
      </c>
      <c r="Y675" s="168">
        <f t="shared" si="147"/>
        <v>0</v>
      </c>
      <c r="Z675" s="168">
        <v>0</v>
      </c>
      <c r="AA675" s="169">
        <f t="shared" si="148"/>
        <v>0</v>
      </c>
      <c r="AR675" s="20" t="s">
        <v>175</v>
      </c>
      <c r="AT675" s="20" t="s">
        <v>171</v>
      </c>
      <c r="AU675" s="20" t="s">
        <v>149</v>
      </c>
      <c r="AY675" s="20" t="s">
        <v>170</v>
      </c>
      <c r="BE675" s="107">
        <f t="shared" si="149"/>
        <v>0</v>
      </c>
      <c r="BF675" s="107">
        <f t="shared" si="150"/>
        <v>0</v>
      </c>
      <c r="BG675" s="107">
        <f t="shared" si="151"/>
        <v>0</v>
      </c>
      <c r="BH675" s="107">
        <f t="shared" si="152"/>
        <v>0</v>
      </c>
      <c r="BI675" s="107">
        <f t="shared" si="153"/>
        <v>0</v>
      </c>
      <c r="BJ675" s="20" t="s">
        <v>149</v>
      </c>
      <c r="BK675" s="170">
        <f t="shared" si="154"/>
        <v>0</v>
      </c>
      <c r="BL675" s="20" t="s">
        <v>175</v>
      </c>
      <c r="BM675" s="20" t="s">
        <v>1775</v>
      </c>
    </row>
    <row r="676" spans="2:65" s="1" customFormat="1" ht="22.5" customHeight="1">
      <c r="B676" s="133"/>
      <c r="C676" s="162" t="s">
        <v>1776</v>
      </c>
      <c r="D676" s="162" t="s">
        <v>171</v>
      </c>
      <c r="E676" s="163" t="s">
        <v>1777</v>
      </c>
      <c r="F676" s="268" t="s">
        <v>1525</v>
      </c>
      <c r="G676" s="268"/>
      <c r="H676" s="268"/>
      <c r="I676" s="268"/>
      <c r="J676" s="164" t="s">
        <v>462</v>
      </c>
      <c r="K676" s="165">
        <v>16</v>
      </c>
      <c r="L676" s="324">
        <v>0</v>
      </c>
      <c r="M676" s="324"/>
      <c r="N676" s="312">
        <f t="shared" si="145"/>
        <v>0</v>
      </c>
      <c r="O676" s="312"/>
      <c r="P676" s="312"/>
      <c r="Q676" s="312"/>
      <c r="R676" s="136"/>
      <c r="T676" s="167" t="s">
        <v>5</v>
      </c>
      <c r="U676" s="45" t="s">
        <v>43</v>
      </c>
      <c r="V676" s="37"/>
      <c r="W676" s="168">
        <f t="shared" si="146"/>
        <v>0</v>
      </c>
      <c r="X676" s="168">
        <v>0</v>
      </c>
      <c r="Y676" s="168">
        <f t="shared" si="147"/>
        <v>0</v>
      </c>
      <c r="Z676" s="168">
        <v>0</v>
      </c>
      <c r="AA676" s="169">
        <f t="shared" si="148"/>
        <v>0</v>
      </c>
      <c r="AR676" s="20" t="s">
        <v>175</v>
      </c>
      <c r="AT676" s="20" t="s">
        <v>171</v>
      </c>
      <c r="AU676" s="20" t="s">
        <v>149</v>
      </c>
      <c r="AY676" s="20" t="s">
        <v>170</v>
      </c>
      <c r="BE676" s="107">
        <f t="shared" si="149"/>
        <v>0</v>
      </c>
      <c r="BF676" s="107">
        <f t="shared" si="150"/>
        <v>0</v>
      </c>
      <c r="BG676" s="107">
        <f t="shared" si="151"/>
        <v>0</v>
      </c>
      <c r="BH676" s="107">
        <f t="shared" si="152"/>
        <v>0</v>
      </c>
      <c r="BI676" s="107">
        <f t="shared" si="153"/>
        <v>0</v>
      </c>
      <c r="BJ676" s="20" t="s">
        <v>149</v>
      </c>
      <c r="BK676" s="170">
        <f t="shared" si="154"/>
        <v>0</v>
      </c>
      <c r="BL676" s="20" t="s">
        <v>175</v>
      </c>
      <c r="BM676" s="20" t="s">
        <v>1778</v>
      </c>
    </row>
    <row r="677" spans="2:65" s="1" customFormat="1" ht="22.5" customHeight="1">
      <c r="B677" s="133"/>
      <c r="C677" s="162" t="s">
        <v>1779</v>
      </c>
      <c r="D677" s="162" t="s">
        <v>171</v>
      </c>
      <c r="E677" s="163" t="s">
        <v>1780</v>
      </c>
      <c r="F677" s="268" t="s">
        <v>1529</v>
      </c>
      <c r="G677" s="268"/>
      <c r="H677" s="268"/>
      <c r="I677" s="268"/>
      <c r="J677" s="164" t="s">
        <v>462</v>
      </c>
      <c r="K677" s="165">
        <v>22</v>
      </c>
      <c r="L677" s="324">
        <v>0</v>
      </c>
      <c r="M677" s="324"/>
      <c r="N677" s="312">
        <f t="shared" si="145"/>
        <v>0</v>
      </c>
      <c r="O677" s="312"/>
      <c r="P677" s="312"/>
      <c r="Q677" s="312"/>
      <c r="R677" s="136"/>
      <c r="T677" s="167" t="s">
        <v>5</v>
      </c>
      <c r="U677" s="45" t="s">
        <v>43</v>
      </c>
      <c r="V677" s="37"/>
      <c r="W677" s="168">
        <f t="shared" si="146"/>
        <v>0</v>
      </c>
      <c r="X677" s="168">
        <v>0</v>
      </c>
      <c r="Y677" s="168">
        <f t="shared" si="147"/>
        <v>0</v>
      </c>
      <c r="Z677" s="168">
        <v>0</v>
      </c>
      <c r="AA677" s="169">
        <f t="shared" si="148"/>
        <v>0</v>
      </c>
      <c r="AR677" s="20" t="s">
        <v>175</v>
      </c>
      <c r="AT677" s="20" t="s">
        <v>171</v>
      </c>
      <c r="AU677" s="20" t="s">
        <v>149</v>
      </c>
      <c r="AY677" s="20" t="s">
        <v>170</v>
      </c>
      <c r="BE677" s="107">
        <f t="shared" si="149"/>
        <v>0</v>
      </c>
      <c r="BF677" s="107">
        <f t="shared" si="150"/>
        <v>0</v>
      </c>
      <c r="BG677" s="107">
        <f t="shared" si="151"/>
        <v>0</v>
      </c>
      <c r="BH677" s="107">
        <f t="shared" si="152"/>
        <v>0</v>
      </c>
      <c r="BI677" s="107">
        <f t="shared" si="153"/>
        <v>0</v>
      </c>
      <c r="BJ677" s="20" t="s">
        <v>149</v>
      </c>
      <c r="BK677" s="170">
        <f t="shared" si="154"/>
        <v>0</v>
      </c>
      <c r="BL677" s="20" t="s">
        <v>175</v>
      </c>
      <c r="BM677" s="20" t="s">
        <v>1781</v>
      </c>
    </row>
    <row r="678" spans="2:65" s="1" customFormat="1" ht="22.5" customHeight="1">
      <c r="B678" s="133"/>
      <c r="C678" s="162" t="s">
        <v>1782</v>
      </c>
      <c r="D678" s="162" t="s">
        <v>171</v>
      </c>
      <c r="E678" s="163" t="s">
        <v>1783</v>
      </c>
      <c r="F678" s="268" t="s">
        <v>1784</v>
      </c>
      <c r="G678" s="268"/>
      <c r="H678" s="268"/>
      <c r="I678" s="268"/>
      <c r="J678" s="164" t="s">
        <v>462</v>
      </c>
      <c r="K678" s="165">
        <v>22</v>
      </c>
      <c r="L678" s="324">
        <v>0</v>
      </c>
      <c r="M678" s="324"/>
      <c r="N678" s="312">
        <f t="shared" si="145"/>
        <v>0</v>
      </c>
      <c r="O678" s="312"/>
      <c r="P678" s="312"/>
      <c r="Q678" s="312"/>
      <c r="R678" s="136"/>
      <c r="T678" s="167" t="s">
        <v>5</v>
      </c>
      <c r="U678" s="45" t="s">
        <v>43</v>
      </c>
      <c r="V678" s="37"/>
      <c r="W678" s="168">
        <f t="shared" si="146"/>
        <v>0</v>
      </c>
      <c r="X678" s="168">
        <v>0</v>
      </c>
      <c r="Y678" s="168">
        <f t="shared" si="147"/>
        <v>0</v>
      </c>
      <c r="Z678" s="168">
        <v>0</v>
      </c>
      <c r="AA678" s="169">
        <f t="shared" si="148"/>
        <v>0</v>
      </c>
      <c r="AR678" s="20" t="s">
        <v>175</v>
      </c>
      <c r="AT678" s="20" t="s">
        <v>171</v>
      </c>
      <c r="AU678" s="20" t="s">
        <v>149</v>
      </c>
      <c r="AY678" s="20" t="s">
        <v>170</v>
      </c>
      <c r="BE678" s="107">
        <f t="shared" si="149"/>
        <v>0</v>
      </c>
      <c r="BF678" s="107">
        <f t="shared" si="150"/>
        <v>0</v>
      </c>
      <c r="BG678" s="107">
        <f t="shared" si="151"/>
        <v>0</v>
      </c>
      <c r="BH678" s="107">
        <f t="shared" si="152"/>
        <v>0</v>
      </c>
      <c r="BI678" s="107">
        <f t="shared" si="153"/>
        <v>0</v>
      </c>
      <c r="BJ678" s="20" t="s">
        <v>149</v>
      </c>
      <c r="BK678" s="170">
        <f t="shared" si="154"/>
        <v>0</v>
      </c>
      <c r="BL678" s="20" t="s">
        <v>175</v>
      </c>
      <c r="BM678" s="20" t="s">
        <v>1785</v>
      </c>
    </row>
    <row r="679" spans="2:65" s="1" customFormat="1" ht="22.5" customHeight="1">
      <c r="B679" s="133"/>
      <c r="C679" s="162" t="s">
        <v>1786</v>
      </c>
      <c r="D679" s="162" t="s">
        <v>171</v>
      </c>
      <c r="E679" s="163" t="s">
        <v>1787</v>
      </c>
      <c r="F679" s="268" t="s">
        <v>1537</v>
      </c>
      <c r="G679" s="268"/>
      <c r="H679" s="268"/>
      <c r="I679" s="268"/>
      <c r="J679" s="164" t="s">
        <v>267</v>
      </c>
      <c r="K679" s="165">
        <v>15</v>
      </c>
      <c r="L679" s="324">
        <v>0</v>
      </c>
      <c r="M679" s="324"/>
      <c r="N679" s="312">
        <f t="shared" si="145"/>
        <v>0</v>
      </c>
      <c r="O679" s="312"/>
      <c r="P679" s="312"/>
      <c r="Q679" s="312"/>
      <c r="R679" s="136"/>
      <c r="T679" s="167" t="s">
        <v>5</v>
      </c>
      <c r="U679" s="45" t="s">
        <v>43</v>
      </c>
      <c r="V679" s="37"/>
      <c r="W679" s="168">
        <f t="shared" si="146"/>
        <v>0</v>
      </c>
      <c r="X679" s="168">
        <v>0</v>
      </c>
      <c r="Y679" s="168">
        <f t="shared" si="147"/>
        <v>0</v>
      </c>
      <c r="Z679" s="168">
        <v>0</v>
      </c>
      <c r="AA679" s="169">
        <f t="shared" si="148"/>
        <v>0</v>
      </c>
      <c r="AR679" s="20" t="s">
        <v>175</v>
      </c>
      <c r="AT679" s="20" t="s">
        <v>171</v>
      </c>
      <c r="AU679" s="20" t="s">
        <v>149</v>
      </c>
      <c r="AY679" s="20" t="s">
        <v>170</v>
      </c>
      <c r="BE679" s="107">
        <f t="shared" si="149"/>
        <v>0</v>
      </c>
      <c r="BF679" s="107">
        <f t="shared" si="150"/>
        <v>0</v>
      </c>
      <c r="BG679" s="107">
        <f t="shared" si="151"/>
        <v>0</v>
      </c>
      <c r="BH679" s="107">
        <f t="shared" si="152"/>
        <v>0</v>
      </c>
      <c r="BI679" s="107">
        <f t="shared" si="153"/>
        <v>0</v>
      </c>
      <c r="BJ679" s="20" t="s">
        <v>149</v>
      </c>
      <c r="BK679" s="170">
        <f t="shared" si="154"/>
        <v>0</v>
      </c>
      <c r="BL679" s="20" t="s">
        <v>175</v>
      </c>
      <c r="BM679" s="20" t="s">
        <v>1788</v>
      </c>
    </row>
    <row r="680" spans="2:65" s="1" customFormat="1" ht="22.5" customHeight="1">
      <c r="B680" s="133"/>
      <c r="C680" s="162" t="s">
        <v>1789</v>
      </c>
      <c r="D680" s="162" t="s">
        <v>171</v>
      </c>
      <c r="E680" s="163" t="s">
        <v>1790</v>
      </c>
      <c r="F680" s="268" t="s">
        <v>1541</v>
      </c>
      <c r="G680" s="268"/>
      <c r="H680" s="268"/>
      <c r="I680" s="268"/>
      <c r="J680" s="164" t="s">
        <v>267</v>
      </c>
      <c r="K680" s="165">
        <v>8</v>
      </c>
      <c r="L680" s="324">
        <v>0</v>
      </c>
      <c r="M680" s="324"/>
      <c r="N680" s="312">
        <f t="shared" si="145"/>
        <v>0</v>
      </c>
      <c r="O680" s="312"/>
      <c r="P680" s="312"/>
      <c r="Q680" s="312"/>
      <c r="R680" s="136"/>
      <c r="T680" s="167" t="s">
        <v>5</v>
      </c>
      <c r="U680" s="45" t="s">
        <v>43</v>
      </c>
      <c r="V680" s="37"/>
      <c r="W680" s="168">
        <f t="shared" si="146"/>
        <v>0</v>
      </c>
      <c r="X680" s="168">
        <v>0</v>
      </c>
      <c r="Y680" s="168">
        <f t="shared" si="147"/>
        <v>0</v>
      </c>
      <c r="Z680" s="168">
        <v>0</v>
      </c>
      <c r="AA680" s="169">
        <f t="shared" si="148"/>
        <v>0</v>
      </c>
      <c r="AR680" s="20" t="s">
        <v>175</v>
      </c>
      <c r="AT680" s="20" t="s">
        <v>171</v>
      </c>
      <c r="AU680" s="20" t="s">
        <v>149</v>
      </c>
      <c r="AY680" s="20" t="s">
        <v>170</v>
      </c>
      <c r="BE680" s="107">
        <f t="shared" si="149"/>
        <v>0</v>
      </c>
      <c r="BF680" s="107">
        <f t="shared" si="150"/>
        <v>0</v>
      </c>
      <c r="BG680" s="107">
        <f t="shared" si="151"/>
        <v>0</v>
      </c>
      <c r="BH680" s="107">
        <f t="shared" si="152"/>
        <v>0</v>
      </c>
      <c r="BI680" s="107">
        <f t="shared" si="153"/>
        <v>0</v>
      </c>
      <c r="BJ680" s="20" t="s">
        <v>149</v>
      </c>
      <c r="BK680" s="170">
        <f t="shared" si="154"/>
        <v>0</v>
      </c>
      <c r="BL680" s="20" t="s">
        <v>175</v>
      </c>
      <c r="BM680" s="20" t="s">
        <v>1791</v>
      </c>
    </row>
    <row r="681" spans="2:65" s="1" customFormat="1" ht="22.5" customHeight="1">
      <c r="B681" s="133"/>
      <c r="C681" s="162" t="s">
        <v>1792</v>
      </c>
      <c r="D681" s="162" t="s">
        <v>171</v>
      </c>
      <c r="E681" s="163" t="s">
        <v>1793</v>
      </c>
      <c r="F681" s="268" t="s">
        <v>1545</v>
      </c>
      <c r="G681" s="268"/>
      <c r="H681" s="268"/>
      <c r="I681" s="268"/>
      <c r="J681" s="164" t="s">
        <v>267</v>
      </c>
      <c r="K681" s="165">
        <v>2</v>
      </c>
      <c r="L681" s="324">
        <v>0</v>
      </c>
      <c r="M681" s="324"/>
      <c r="N681" s="312">
        <f t="shared" si="145"/>
        <v>0</v>
      </c>
      <c r="O681" s="312"/>
      <c r="P681" s="312"/>
      <c r="Q681" s="312"/>
      <c r="R681" s="136"/>
      <c r="T681" s="167" t="s">
        <v>5</v>
      </c>
      <c r="U681" s="45" t="s">
        <v>43</v>
      </c>
      <c r="V681" s="37"/>
      <c r="W681" s="168">
        <f t="shared" si="146"/>
        <v>0</v>
      </c>
      <c r="X681" s="168">
        <v>0</v>
      </c>
      <c r="Y681" s="168">
        <f t="shared" si="147"/>
        <v>0</v>
      </c>
      <c r="Z681" s="168">
        <v>0</v>
      </c>
      <c r="AA681" s="169">
        <f t="shared" si="148"/>
        <v>0</v>
      </c>
      <c r="AR681" s="20" t="s">
        <v>175</v>
      </c>
      <c r="AT681" s="20" t="s">
        <v>171</v>
      </c>
      <c r="AU681" s="20" t="s">
        <v>149</v>
      </c>
      <c r="AY681" s="20" t="s">
        <v>170</v>
      </c>
      <c r="BE681" s="107">
        <f t="shared" si="149"/>
        <v>0</v>
      </c>
      <c r="BF681" s="107">
        <f t="shared" si="150"/>
        <v>0</v>
      </c>
      <c r="BG681" s="107">
        <f t="shared" si="151"/>
        <v>0</v>
      </c>
      <c r="BH681" s="107">
        <f t="shared" si="152"/>
        <v>0</v>
      </c>
      <c r="BI681" s="107">
        <f t="shared" si="153"/>
        <v>0</v>
      </c>
      <c r="BJ681" s="20" t="s">
        <v>149</v>
      </c>
      <c r="BK681" s="170">
        <f t="shared" si="154"/>
        <v>0</v>
      </c>
      <c r="BL681" s="20" t="s">
        <v>175</v>
      </c>
      <c r="BM681" s="20" t="s">
        <v>1794</v>
      </c>
    </row>
    <row r="682" spans="2:65" s="1" customFormat="1" ht="22.5" customHeight="1">
      <c r="B682" s="133"/>
      <c r="C682" s="162" t="s">
        <v>1795</v>
      </c>
      <c r="D682" s="162" t="s">
        <v>171</v>
      </c>
      <c r="E682" s="163" t="s">
        <v>1796</v>
      </c>
      <c r="F682" s="268" t="s">
        <v>1557</v>
      </c>
      <c r="G682" s="268"/>
      <c r="H682" s="268"/>
      <c r="I682" s="268"/>
      <c r="J682" s="164" t="s">
        <v>267</v>
      </c>
      <c r="K682" s="165">
        <v>1</v>
      </c>
      <c r="L682" s="324">
        <v>0</v>
      </c>
      <c r="M682" s="324"/>
      <c r="N682" s="312">
        <f t="shared" si="145"/>
        <v>0</v>
      </c>
      <c r="O682" s="312"/>
      <c r="P682" s="312"/>
      <c r="Q682" s="312"/>
      <c r="R682" s="136"/>
      <c r="T682" s="167" t="s">
        <v>5</v>
      </c>
      <c r="U682" s="45" t="s">
        <v>43</v>
      </c>
      <c r="V682" s="37"/>
      <c r="W682" s="168">
        <f t="shared" si="146"/>
        <v>0</v>
      </c>
      <c r="X682" s="168">
        <v>0</v>
      </c>
      <c r="Y682" s="168">
        <f t="shared" si="147"/>
        <v>0</v>
      </c>
      <c r="Z682" s="168">
        <v>0</v>
      </c>
      <c r="AA682" s="169">
        <f t="shared" si="148"/>
        <v>0</v>
      </c>
      <c r="AR682" s="20" t="s">
        <v>175</v>
      </c>
      <c r="AT682" s="20" t="s">
        <v>171</v>
      </c>
      <c r="AU682" s="20" t="s">
        <v>149</v>
      </c>
      <c r="AY682" s="20" t="s">
        <v>170</v>
      </c>
      <c r="BE682" s="107">
        <f t="shared" si="149"/>
        <v>0</v>
      </c>
      <c r="BF682" s="107">
        <f t="shared" si="150"/>
        <v>0</v>
      </c>
      <c r="BG682" s="107">
        <f t="shared" si="151"/>
        <v>0</v>
      </c>
      <c r="BH682" s="107">
        <f t="shared" si="152"/>
        <v>0</v>
      </c>
      <c r="BI682" s="107">
        <f t="shared" si="153"/>
        <v>0</v>
      </c>
      <c r="BJ682" s="20" t="s">
        <v>149</v>
      </c>
      <c r="BK682" s="170">
        <f t="shared" si="154"/>
        <v>0</v>
      </c>
      <c r="BL682" s="20" t="s">
        <v>175</v>
      </c>
      <c r="BM682" s="20" t="s">
        <v>1797</v>
      </c>
    </row>
    <row r="683" spans="2:65" s="1" customFormat="1" ht="22.5" customHeight="1">
      <c r="B683" s="133"/>
      <c r="C683" s="162" t="s">
        <v>1798</v>
      </c>
      <c r="D683" s="162" t="s">
        <v>171</v>
      </c>
      <c r="E683" s="163" t="s">
        <v>1799</v>
      </c>
      <c r="F683" s="268" t="s">
        <v>1561</v>
      </c>
      <c r="G683" s="268"/>
      <c r="H683" s="268"/>
      <c r="I683" s="268"/>
      <c r="J683" s="164" t="s">
        <v>267</v>
      </c>
      <c r="K683" s="165">
        <v>18</v>
      </c>
      <c r="L683" s="324">
        <v>0</v>
      </c>
      <c r="M683" s="324"/>
      <c r="N683" s="312">
        <f t="shared" si="145"/>
        <v>0</v>
      </c>
      <c r="O683" s="312"/>
      <c r="P683" s="312"/>
      <c r="Q683" s="312"/>
      <c r="R683" s="136"/>
      <c r="T683" s="167" t="s">
        <v>5</v>
      </c>
      <c r="U683" s="45" t="s">
        <v>43</v>
      </c>
      <c r="V683" s="37"/>
      <c r="W683" s="168">
        <f t="shared" si="146"/>
        <v>0</v>
      </c>
      <c r="X683" s="168">
        <v>0</v>
      </c>
      <c r="Y683" s="168">
        <f t="shared" si="147"/>
        <v>0</v>
      </c>
      <c r="Z683" s="168">
        <v>0</v>
      </c>
      <c r="AA683" s="169">
        <f t="shared" si="148"/>
        <v>0</v>
      </c>
      <c r="AR683" s="20" t="s">
        <v>175</v>
      </c>
      <c r="AT683" s="20" t="s">
        <v>171</v>
      </c>
      <c r="AU683" s="20" t="s">
        <v>149</v>
      </c>
      <c r="AY683" s="20" t="s">
        <v>170</v>
      </c>
      <c r="BE683" s="107">
        <f t="shared" si="149"/>
        <v>0</v>
      </c>
      <c r="BF683" s="107">
        <f t="shared" si="150"/>
        <v>0</v>
      </c>
      <c r="BG683" s="107">
        <f t="shared" si="151"/>
        <v>0</v>
      </c>
      <c r="BH683" s="107">
        <f t="shared" si="152"/>
        <v>0</v>
      </c>
      <c r="BI683" s="107">
        <f t="shared" si="153"/>
        <v>0</v>
      </c>
      <c r="BJ683" s="20" t="s">
        <v>149</v>
      </c>
      <c r="BK683" s="170">
        <f t="shared" si="154"/>
        <v>0</v>
      </c>
      <c r="BL683" s="20" t="s">
        <v>175</v>
      </c>
      <c r="BM683" s="20" t="s">
        <v>1800</v>
      </c>
    </row>
    <row r="684" spans="2:65" s="1" customFormat="1" ht="22.5" customHeight="1">
      <c r="B684" s="133"/>
      <c r="C684" s="162" t="s">
        <v>1801</v>
      </c>
      <c r="D684" s="162" t="s">
        <v>171</v>
      </c>
      <c r="E684" s="163" t="s">
        <v>1802</v>
      </c>
      <c r="F684" s="268" t="s">
        <v>1803</v>
      </c>
      <c r="G684" s="268"/>
      <c r="H684" s="268"/>
      <c r="I684" s="268"/>
      <c r="J684" s="164" t="s">
        <v>267</v>
      </c>
      <c r="K684" s="165">
        <v>16</v>
      </c>
      <c r="L684" s="324">
        <v>0</v>
      </c>
      <c r="M684" s="324"/>
      <c r="N684" s="312">
        <f t="shared" si="145"/>
        <v>0</v>
      </c>
      <c r="O684" s="312"/>
      <c r="P684" s="312"/>
      <c r="Q684" s="312"/>
      <c r="R684" s="136"/>
      <c r="T684" s="167" t="s">
        <v>5</v>
      </c>
      <c r="U684" s="45" t="s">
        <v>43</v>
      </c>
      <c r="V684" s="37"/>
      <c r="W684" s="168">
        <f t="shared" si="146"/>
        <v>0</v>
      </c>
      <c r="X684" s="168">
        <v>0</v>
      </c>
      <c r="Y684" s="168">
        <f t="shared" si="147"/>
        <v>0</v>
      </c>
      <c r="Z684" s="168">
        <v>0</v>
      </c>
      <c r="AA684" s="169">
        <f t="shared" si="148"/>
        <v>0</v>
      </c>
      <c r="AR684" s="20" t="s">
        <v>175</v>
      </c>
      <c r="AT684" s="20" t="s">
        <v>171</v>
      </c>
      <c r="AU684" s="20" t="s">
        <v>149</v>
      </c>
      <c r="AY684" s="20" t="s">
        <v>170</v>
      </c>
      <c r="BE684" s="107">
        <f t="shared" si="149"/>
        <v>0</v>
      </c>
      <c r="BF684" s="107">
        <f t="shared" si="150"/>
        <v>0</v>
      </c>
      <c r="BG684" s="107">
        <f t="shared" si="151"/>
        <v>0</v>
      </c>
      <c r="BH684" s="107">
        <f t="shared" si="152"/>
        <v>0</v>
      </c>
      <c r="BI684" s="107">
        <f t="shared" si="153"/>
        <v>0</v>
      </c>
      <c r="BJ684" s="20" t="s">
        <v>149</v>
      </c>
      <c r="BK684" s="170">
        <f t="shared" si="154"/>
        <v>0</v>
      </c>
      <c r="BL684" s="20" t="s">
        <v>175</v>
      </c>
      <c r="BM684" s="20" t="s">
        <v>1804</v>
      </c>
    </row>
    <row r="685" spans="2:65" s="1" customFormat="1" ht="22.5" customHeight="1">
      <c r="B685" s="133"/>
      <c r="C685" s="162" t="s">
        <v>1805</v>
      </c>
      <c r="D685" s="162" t="s">
        <v>171</v>
      </c>
      <c r="E685" s="163" t="s">
        <v>1806</v>
      </c>
      <c r="F685" s="268" t="s">
        <v>1807</v>
      </c>
      <c r="G685" s="268"/>
      <c r="H685" s="268"/>
      <c r="I685" s="268"/>
      <c r="J685" s="164" t="s">
        <v>267</v>
      </c>
      <c r="K685" s="165">
        <v>2</v>
      </c>
      <c r="L685" s="324">
        <v>0</v>
      </c>
      <c r="M685" s="324"/>
      <c r="N685" s="312">
        <f t="shared" si="145"/>
        <v>0</v>
      </c>
      <c r="O685" s="312"/>
      <c r="P685" s="312"/>
      <c r="Q685" s="312"/>
      <c r="R685" s="136"/>
      <c r="T685" s="167" t="s">
        <v>5</v>
      </c>
      <c r="U685" s="45" t="s">
        <v>43</v>
      </c>
      <c r="V685" s="37"/>
      <c r="W685" s="168">
        <f t="shared" si="146"/>
        <v>0</v>
      </c>
      <c r="X685" s="168">
        <v>0</v>
      </c>
      <c r="Y685" s="168">
        <f t="shared" si="147"/>
        <v>0</v>
      </c>
      <c r="Z685" s="168">
        <v>0</v>
      </c>
      <c r="AA685" s="169">
        <f t="shared" si="148"/>
        <v>0</v>
      </c>
      <c r="AR685" s="20" t="s">
        <v>175</v>
      </c>
      <c r="AT685" s="20" t="s">
        <v>171</v>
      </c>
      <c r="AU685" s="20" t="s">
        <v>149</v>
      </c>
      <c r="AY685" s="20" t="s">
        <v>170</v>
      </c>
      <c r="BE685" s="107">
        <f t="shared" si="149"/>
        <v>0</v>
      </c>
      <c r="BF685" s="107">
        <f t="shared" si="150"/>
        <v>0</v>
      </c>
      <c r="BG685" s="107">
        <f t="shared" si="151"/>
        <v>0</v>
      </c>
      <c r="BH685" s="107">
        <f t="shared" si="152"/>
        <v>0</v>
      </c>
      <c r="BI685" s="107">
        <f t="shared" si="153"/>
        <v>0</v>
      </c>
      <c r="BJ685" s="20" t="s">
        <v>149</v>
      </c>
      <c r="BK685" s="170">
        <f t="shared" si="154"/>
        <v>0</v>
      </c>
      <c r="BL685" s="20" t="s">
        <v>175</v>
      </c>
      <c r="BM685" s="20" t="s">
        <v>1808</v>
      </c>
    </row>
    <row r="686" spans="2:65" s="1" customFormat="1" ht="22.5" customHeight="1">
      <c r="B686" s="133"/>
      <c r="C686" s="162" t="s">
        <v>1809</v>
      </c>
      <c r="D686" s="162" t="s">
        <v>171</v>
      </c>
      <c r="E686" s="163" t="s">
        <v>1810</v>
      </c>
      <c r="F686" s="268" t="s">
        <v>1811</v>
      </c>
      <c r="G686" s="268"/>
      <c r="H686" s="268"/>
      <c r="I686" s="268"/>
      <c r="J686" s="164" t="s">
        <v>267</v>
      </c>
      <c r="K686" s="165">
        <v>18</v>
      </c>
      <c r="L686" s="324">
        <v>0</v>
      </c>
      <c r="M686" s="324"/>
      <c r="N686" s="312">
        <f t="shared" si="145"/>
        <v>0</v>
      </c>
      <c r="O686" s="312"/>
      <c r="P686" s="312"/>
      <c r="Q686" s="312"/>
      <c r="R686" s="136"/>
      <c r="T686" s="167" t="s">
        <v>5</v>
      </c>
      <c r="U686" s="45" t="s">
        <v>43</v>
      </c>
      <c r="V686" s="37"/>
      <c r="W686" s="168">
        <f t="shared" si="146"/>
        <v>0</v>
      </c>
      <c r="X686" s="168">
        <v>0</v>
      </c>
      <c r="Y686" s="168">
        <f t="shared" si="147"/>
        <v>0</v>
      </c>
      <c r="Z686" s="168">
        <v>0</v>
      </c>
      <c r="AA686" s="169">
        <f t="shared" si="148"/>
        <v>0</v>
      </c>
      <c r="AR686" s="20" t="s">
        <v>175</v>
      </c>
      <c r="AT686" s="20" t="s">
        <v>171</v>
      </c>
      <c r="AU686" s="20" t="s">
        <v>149</v>
      </c>
      <c r="AY686" s="20" t="s">
        <v>170</v>
      </c>
      <c r="BE686" s="107">
        <f t="shared" si="149"/>
        <v>0</v>
      </c>
      <c r="BF686" s="107">
        <f t="shared" si="150"/>
        <v>0</v>
      </c>
      <c r="BG686" s="107">
        <f t="shared" si="151"/>
        <v>0</v>
      </c>
      <c r="BH686" s="107">
        <f t="shared" si="152"/>
        <v>0</v>
      </c>
      <c r="BI686" s="107">
        <f t="shared" si="153"/>
        <v>0</v>
      </c>
      <c r="BJ686" s="20" t="s">
        <v>149</v>
      </c>
      <c r="BK686" s="170">
        <f t="shared" si="154"/>
        <v>0</v>
      </c>
      <c r="BL686" s="20" t="s">
        <v>175</v>
      </c>
      <c r="BM686" s="20" t="s">
        <v>1812</v>
      </c>
    </row>
    <row r="687" spans="2:65" s="1" customFormat="1" ht="22.5" customHeight="1">
      <c r="B687" s="133"/>
      <c r="C687" s="162" t="s">
        <v>1813</v>
      </c>
      <c r="D687" s="162" t="s">
        <v>171</v>
      </c>
      <c r="E687" s="163" t="s">
        <v>1814</v>
      </c>
      <c r="F687" s="268" t="s">
        <v>1815</v>
      </c>
      <c r="G687" s="268"/>
      <c r="H687" s="268"/>
      <c r="I687" s="268"/>
      <c r="J687" s="164" t="s">
        <v>267</v>
      </c>
      <c r="K687" s="165">
        <v>8</v>
      </c>
      <c r="L687" s="324">
        <v>0</v>
      </c>
      <c r="M687" s="324"/>
      <c r="N687" s="312">
        <f t="shared" si="145"/>
        <v>0</v>
      </c>
      <c r="O687" s="312"/>
      <c r="P687" s="312"/>
      <c r="Q687" s="312"/>
      <c r="R687" s="136"/>
      <c r="T687" s="167" t="s">
        <v>5</v>
      </c>
      <c r="U687" s="45" t="s">
        <v>43</v>
      </c>
      <c r="V687" s="37"/>
      <c r="W687" s="168">
        <f t="shared" si="146"/>
        <v>0</v>
      </c>
      <c r="X687" s="168">
        <v>0</v>
      </c>
      <c r="Y687" s="168">
        <f t="shared" si="147"/>
        <v>0</v>
      </c>
      <c r="Z687" s="168">
        <v>0</v>
      </c>
      <c r="AA687" s="169">
        <f t="shared" si="148"/>
        <v>0</v>
      </c>
      <c r="AR687" s="20" t="s">
        <v>175</v>
      </c>
      <c r="AT687" s="20" t="s">
        <v>171</v>
      </c>
      <c r="AU687" s="20" t="s">
        <v>149</v>
      </c>
      <c r="AY687" s="20" t="s">
        <v>170</v>
      </c>
      <c r="BE687" s="107">
        <f t="shared" si="149"/>
        <v>0</v>
      </c>
      <c r="BF687" s="107">
        <f t="shared" si="150"/>
        <v>0</v>
      </c>
      <c r="BG687" s="107">
        <f t="shared" si="151"/>
        <v>0</v>
      </c>
      <c r="BH687" s="107">
        <f t="shared" si="152"/>
        <v>0</v>
      </c>
      <c r="BI687" s="107">
        <f t="shared" si="153"/>
        <v>0</v>
      </c>
      <c r="BJ687" s="20" t="s">
        <v>149</v>
      </c>
      <c r="BK687" s="170">
        <f t="shared" si="154"/>
        <v>0</v>
      </c>
      <c r="BL687" s="20" t="s">
        <v>175</v>
      </c>
      <c r="BM687" s="20" t="s">
        <v>1816</v>
      </c>
    </row>
    <row r="688" spans="2:65" s="1" customFormat="1" ht="22.5" customHeight="1">
      <c r="B688" s="133"/>
      <c r="C688" s="162" t="s">
        <v>1817</v>
      </c>
      <c r="D688" s="162" t="s">
        <v>171</v>
      </c>
      <c r="E688" s="163" t="s">
        <v>1818</v>
      </c>
      <c r="F688" s="268" t="s">
        <v>1819</v>
      </c>
      <c r="G688" s="268"/>
      <c r="H688" s="268"/>
      <c r="I688" s="268"/>
      <c r="J688" s="164" t="s">
        <v>267</v>
      </c>
      <c r="K688" s="165">
        <v>4</v>
      </c>
      <c r="L688" s="324">
        <v>0</v>
      </c>
      <c r="M688" s="324"/>
      <c r="N688" s="312">
        <f t="shared" si="145"/>
        <v>0</v>
      </c>
      <c r="O688" s="312"/>
      <c r="P688" s="312"/>
      <c r="Q688" s="312"/>
      <c r="R688" s="136"/>
      <c r="T688" s="167" t="s">
        <v>5</v>
      </c>
      <c r="U688" s="45" t="s">
        <v>43</v>
      </c>
      <c r="V688" s="37"/>
      <c r="W688" s="168">
        <f t="shared" si="146"/>
        <v>0</v>
      </c>
      <c r="X688" s="168">
        <v>0</v>
      </c>
      <c r="Y688" s="168">
        <f t="shared" si="147"/>
        <v>0</v>
      </c>
      <c r="Z688" s="168">
        <v>0</v>
      </c>
      <c r="AA688" s="169">
        <f t="shared" si="148"/>
        <v>0</v>
      </c>
      <c r="AR688" s="20" t="s">
        <v>175</v>
      </c>
      <c r="AT688" s="20" t="s">
        <v>171</v>
      </c>
      <c r="AU688" s="20" t="s">
        <v>149</v>
      </c>
      <c r="AY688" s="20" t="s">
        <v>170</v>
      </c>
      <c r="BE688" s="107">
        <f t="shared" si="149"/>
        <v>0</v>
      </c>
      <c r="BF688" s="107">
        <f t="shared" si="150"/>
        <v>0</v>
      </c>
      <c r="BG688" s="107">
        <f t="shared" si="151"/>
        <v>0</v>
      </c>
      <c r="BH688" s="107">
        <f t="shared" si="152"/>
        <v>0</v>
      </c>
      <c r="BI688" s="107">
        <f t="shared" si="153"/>
        <v>0</v>
      </c>
      <c r="BJ688" s="20" t="s">
        <v>149</v>
      </c>
      <c r="BK688" s="170">
        <f t="shared" si="154"/>
        <v>0</v>
      </c>
      <c r="BL688" s="20" t="s">
        <v>175</v>
      </c>
      <c r="BM688" s="20" t="s">
        <v>1820</v>
      </c>
    </row>
    <row r="689" spans="2:65" s="1" customFormat="1" ht="22.5" customHeight="1">
      <c r="B689" s="133"/>
      <c r="C689" s="162" t="s">
        <v>1821</v>
      </c>
      <c r="D689" s="162" t="s">
        <v>171</v>
      </c>
      <c r="E689" s="163" t="s">
        <v>1822</v>
      </c>
      <c r="F689" s="268" t="s">
        <v>1823</v>
      </c>
      <c r="G689" s="268"/>
      <c r="H689" s="268"/>
      <c r="I689" s="268"/>
      <c r="J689" s="164" t="s">
        <v>267</v>
      </c>
      <c r="K689" s="165">
        <v>3</v>
      </c>
      <c r="L689" s="324">
        <v>0</v>
      </c>
      <c r="M689" s="324"/>
      <c r="N689" s="312">
        <f t="shared" si="145"/>
        <v>0</v>
      </c>
      <c r="O689" s="312"/>
      <c r="P689" s="312"/>
      <c r="Q689" s="312"/>
      <c r="R689" s="136"/>
      <c r="T689" s="167" t="s">
        <v>5</v>
      </c>
      <c r="U689" s="45" t="s">
        <v>43</v>
      </c>
      <c r="V689" s="37"/>
      <c r="W689" s="168">
        <f t="shared" si="146"/>
        <v>0</v>
      </c>
      <c r="X689" s="168">
        <v>0</v>
      </c>
      <c r="Y689" s="168">
        <f t="shared" si="147"/>
        <v>0</v>
      </c>
      <c r="Z689" s="168">
        <v>0</v>
      </c>
      <c r="AA689" s="169">
        <f t="shared" si="148"/>
        <v>0</v>
      </c>
      <c r="AR689" s="20" t="s">
        <v>175</v>
      </c>
      <c r="AT689" s="20" t="s">
        <v>171</v>
      </c>
      <c r="AU689" s="20" t="s">
        <v>149</v>
      </c>
      <c r="AY689" s="20" t="s">
        <v>170</v>
      </c>
      <c r="BE689" s="107">
        <f t="shared" si="149"/>
        <v>0</v>
      </c>
      <c r="BF689" s="107">
        <f t="shared" si="150"/>
        <v>0</v>
      </c>
      <c r="BG689" s="107">
        <f t="shared" si="151"/>
        <v>0</v>
      </c>
      <c r="BH689" s="107">
        <f t="shared" si="152"/>
        <v>0</v>
      </c>
      <c r="BI689" s="107">
        <f t="shared" si="153"/>
        <v>0</v>
      </c>
      <c r="BJ689" s="20" t="s">
        <v>149</v>
      </c>
      <c r="BK689" s="170">
        <f t="shared" si="154"/>
        <v>0</v>
      </c>
      <c r="BL689" s="20" t="s">
        <v>175</v>
      </c>
      <c r="BM689" s="20" t="s">
        <v>1824</v>
      </c>
    </row>
    <row r="690" spans="2:65" s="1" customFormat="1" ht="22.5" customHeight="1">
      <c r="B690" s="133"/>
      <c r="C690" s="162" t="s">
        <v>1825</v>
      </c>
      <c r="D690" s="162" t="s">
        <v>171</v>
      </c>
      <c r="E690" s="163" t="s">
        <v>1826</v>
      </c>
      <c r="F690" s="268" t="s">
        <v>1589</v>
      </c>
      <c r="G690" s="268"/>
      <c r="H690" s="268"/>
      <c r="I690" s="268"/>
      <c r="J690" s="164" t="s">
        <v>267</v>
      </c>
      <c r="K690" s="165">
        <v>13</v>
      </c>
      <c r="L690" s="324">
        <v>0</v>
      </c>
      <c r="M690" s="324"/>
      <c r="N690" s="312">
        <f t="shared" si="145"/>
        <v>0</v>
      </c>
      <c r="O690" s="312"/>
      <c r="P690" s="312"/>
      <c r="Q690" s="312"/>
      <c r="R690" s="136"/>
      <c r="T690" s="167" t="s">
        <v>5</v>
      </c>
      <c r="U690" s="45" t="s">
        <v>43</v>
      </c>
      <c r="V690" s="37"/>
      <c r="W690" s="168">
        <f t="shared" si="146"/>
        <v>0</v>
      </c>
      <c r="X690" s="168">
        <v>0</v>
      </c>
      <c r="Y690" s="168">
        <f t="shared" si="147"/>
        <v>0</v>
      </c>
      <c r="Z690" s="168">
        <v>0</v>
      </c>
      <c r="AA690" s="169">
        <f t="shared" si="148"/>
        <v>0</v>
      </c>
      <c r="AR690" s="20" t="s">
        <v>175</v>
      </c>
      <c r="AT690" s="20" t="s">
        <v>171</v>
      </c>
      <c r="AU690" s="20" t="s">
        <v>149</v>
      </c>
      <c r="AY690" s="20" t="s">
        <v>170</v>
      </c>
      <c r="BE690" s="107">
        <f t="shared" si="149"/>
        <v>0</v>
      </c>
      <c r="BF690" s="107">
        <f t="shared" si="150"/>
        <v>0</v>
      </c>
      <c r="BG690" s="107">
        <f t="shared" si="151"/>
        <v>0</v>
      </c>
      <c r="BH690" s="107">
        <f t="shared" si="152"/>
        <v>0</v>
      </c>
      <c r="BI690" s="107">
        <f t="shared" si="153"/>
        <v>0</v>
      </c>
      <c r="BJ690" s="20" t="s">
        <v>149</v>
      </c>
      <c r="BK690" s="170">
        <f t="shared" si="154"/>
        <v>0</v>
      </c>
      <c r="BL690" s="20" t="s">
        <v>175</v>
      </c>
      <c r="BM690" s="20" t="s">
        <v>1827</v>
      </c>
    </row>
    <row r="691" spans="2:65" s="1" customFormat="1" ht="22.5" customHeight="1">
      <c r="B691" s="133"/>
      <c r="C691" s="162" t="s">
        <v>1828</v>
      </c>
      <c r="D691" s="162" t="s">
        <v>171</v>
      </c>
      <c r="E691" s="163" t="s">
        <v>1829</v>
      </c>
      <c r="F691" s="268" t="s">
        <v>1593</v>
      </c>
      <c r="G691" s="268"/>
      <c r="H691" s="268"/>
      <c r="I691" s="268"/>
      <c r="J691" s="164" t="s">
        <v>267</v>
      </c>
      <c r="K691" s="165">
        <v>4</v>
      </c>
      <c r="L691" s="324">
        <v>0</v>
      </c>
      <c r="M691" s="324"/>
      <c r="N691" s="312">
        <f t="shared" si="145"/>
        <v>0</v>
      </c>
      <c r="O691" s="312"/>
      <c r="P691" s="312"/>
      <c r="Q691" s="312"/>
      <c r="R691" s="136"/>
      <c r="T691" s="167" t="s">
        <v>5</v>
      </c>
      <c r="U691" s="45" t="s">
        <v>43</v>
      </c>
      <c r="V691" s="37"/>
      <c r="W691" s="168">
        <f t="shared" si="146"/>
        <v>0</v>
      </c>
      <c r="X691" s="168">
        <v>0</v>
      </c>
      <c r="Y691" s="168">
        <f t="shared" si="147"/>
        <v>0</v>
      </c>
      <c r="Z691" s="168">
        <v>0</v>
      </c>
      <c r="AA691" s="169">
        <f t="shared" si="148"/>
        <v>0</v>
      </c>
      <c r="AR691" s="20" t="s">
        <v>175</v>
      </c>
      <c r="AT691" s="20" t="s">
        <v>171</v>
      </c>
      <c r="AU691" s="20" t="s">
        <v>149</v>
      </c>
      <c r="AY691" s="20" t="s">
        <v>170</v>
      </c>
      <c r="BE691" s="107">
        <f t="shared" si="149"/>
        <v>0</v>
      </c>
      <c r="BF691" s="107">
        <f t="shared" si="150"/>
        <v>0</v>
      </c>
      <c r="BG691" s="107">
        <f t="shared" si="151"/>
        <v>0</v>
      </c>
      <c r="BH691" s="107">
        <f t="shared" si="152"/>
        <v>0</v>
      </c>
      <c r="BI691" s="107">
        <f t="shared" si="153"/>
        <v>0</v>
      </c>
      <c r="BJ691" s="20" t="s">
        <v>149</v>
      </c>
      <c r="BK691" s="170">
        <f t="shared" si="154"/>
        <v>0</v>
      </c>
      <c r="BL691" s="20" t="s">
        <v>175</v>
      </c>
      <c r="BM691" s="20" t="s">
        <v>1830</v>
      </c>
    </row>
    <row r="692" spans="2:65" s="1" customFormat="1" ht="22.5" customHeight="1">
      <c r="B692" s="133"/>
      <c r="C692" s="162" t="s">
        <v>1831</v>
      </c>
      <c r="D692" s="162" t="s">
        <v>171</v>
      </c>
      <c r="E692" s="163" t="s">
        <v>1832</v>
      </c>
      <c r="F692" s="268" t="s">
        <v>1597</v>
      </c>
      <c r="G692" s="268"/>
      <c r="H692" s="268"/>
      <c r="I692" s="268"/>
      <c r="J692" s="164" t="s">
        <v>267</v>
      </c>
      <c r="K692" s="165">
        <v>1</v>
      </c>
      <c r="L692" s="324">
        <v>0</v>
      </c>
      <c r="M692" s="324"/>
      <c r="N692" s="312">
        <f t="shared" si="145"/>
        <v>0</v>
      </c>
      <c r="O692" s="312"/>
      <c r="P692" s="312"/>
      <c r="Q692" s="312"/>
      <c r="R692" s="136"/>
      <c r="T692" s="167" t="s">
        <v>5</v>
      </c>
      <c r="U692" s="45" t="s">
        <v>43</v>
      </c>
      <c r="V692" s="37"/>
      <c r="W692" s="168">
        <f t="shared" si="146"/>
        <v>0</v>
      </c>
      <c r="X692" s="168">
        <v>0</v>
      </c>
      <c r="Y692" s="168">
        <f t="shared" si="147"/>
        <v>0</v>
      </c>
      <c r="Z692" s="168">
        <v>0</v>
      </c>
      <c r="AA692" s="169">
        <f t="shared" si="148"/>
        <v>0</v>
      </c>
      <c r="AR692" s="20" t="s">
        <v>175</v>
      </c>
      <c r="AT692" s="20" t="s">
        <v>171</v>
      </c>
      <c r="AU692" s="20" t="s">
        <v>149</v>
      </c>
      <c r="AY692" s="20" t="s">
        <v>170</v>
      </c>
      <c r="BE692" s="107">
        <f t="shared" si="149"/>
        <v>0</v>
      </c>
      <c r="BF692" s="107">
        <f t="shared" si="150"/>
        <v>0</v>
      </c>
      <c r="BG692" s="107">
        <f t="shared" si="151"/>
        <v>0</v>
      </c>
      <c r="BH692" s="107">
        <f t="shared" si="152"/>
        <v>0</v>
      </c>
      <c r="BI692" s="107">
        <f t="shared" si="153"/>
        <v>0</v>
      </c>
      <c r="BJ692" s="20" t="s">
        <v>149</v>
      </c>
      <c r="BK692" s="170">
        <f t="shared" si="154"/>
        <v>0</v>
      </c>
      <c r="BL692" s="20" t="s">
        <v>175</v>
      </c>
      <c r="BM692" s="20" t="s">
        <v>1833</v>
      </c>
    </row>
    <row r="693" spans="2:65" s="1" customFormat="1" ht="22.5" customHeight="1">
      <c r="B693" s="133"/>
      <c r="C693" s="162" t="s">
        <v>1834</v>
      </c>
      <c r="D693" s="162" t="s">
        <v>171</v>
      </c>
      <c r="E693" s="163" t="s">
        <v>1835</v>
      </c>
      <c r="F693" s="268" t="s">
        <v>1601</v>
      </c>
      <c r="G693" s="268"/>
      <c r="H693" s="268"/>
      <c r="I693" s="268"/>
      <c r="J693" s="164" t="s">
        <v>267</v>
      </c>
      <c r="K693" s="165">
        <v>3</v>
      </c>
      <c r="L693" s="324">
        <v>0</v>
      </c>
      <c r="M693" s="324"/>
      <c r="N693" s="312">
        <f t="shared" si="145"/>
        <v>0</v>
      </c>
      <c r="O693" s="312"/>
      <c r="P693" s="312"/>
      <c r="Q693" s="312"/>
      <c r="R693" s="136"/>
      <c r="T693" s="167" t="s">
        <v>5</v>
      </c>
      <c r="U693" s="45" t="s">
        <v>43</v>
      </c>
      <c r="V693" s="37"/>
      <c r="W693" s="168">
        <f t="shared" si="146"/>
        <v>0</v>
      </c>
      <c r="X693" s="168">
        <v>0</v>
      </c>
      <c r="Y693" s="168">
        <f t="shared" si="147"/>
        <v>0</v>
      </c>
      <c r="Z693" s="168">
        <v>0</v>
      </c>
      <c r="AA693" s="169">
        <f t="shared" si="148"/>
        <v>0</v>
      </c>
      <c r="AR693" s="20" t="s">
        <v>175</v>
      </c>
      <c r="AT693" s="20" t="s">
        <v>171</v>
      </c>
      <c r="AU693" s="20" t="s">
        <v>149</v>
      </c>
      <c r="AY693" s="20" t="s">
        <v>170</v>
      </c>
      <c r="BE693" s="107">
        <f t="shared" si="149"/>
        <v>0</v>
      </c>
      <c r="BF693" s="107">
        <f t="shared" si="150"/>
        <v>0</v>
      </c>
      <c r="BG693" s="107">
        <f t="shared" si="151"/>
        <v>0</v>
      </c>
      <c r="BH693" s="107">
        <f t="shared" si="152"/>
        <v>0</v>
      </c>
      <c r="BI693" s="107">
        <f t="shared" si="153"/>
        <v>0</v>
      </c>
      <c r="BJ693" s="20" t="s">
        <v>149</v>
      </c>
      <c r="BK693" s="170">
        <f t="shared" si="154"/>
        <v>0</v>
      </c>
      <c r="BL693" s="20" t="s">
        <v>175</v>
      </c>
      <c r="BM693" s="20" t="s">
        <v>1836</v>
      </c>
    </row>
    <row r="694" spans="2:65" s="1" customFormat="1" ht="22.5" customHeight="1">
      <c r="B694" s="133"/>
      <c r="C694" s="162" t="s">
        <v>1837</v>
      </c>
      <c r="D694" s="162" t="s">
        <v>171</v>
      </c>
      <c r="E694" s="163" t="s">
        <v>1838</v>
      </c>
      <c r="F694" s="268" t="s">
        <v>1605</v>
      </c>
      <c r="G694" s="268"/>
      <c r="H694" s="268"/>
      <c r="I694" s="268"/>
      <c r="J694" s="164" t="s">
        <v>267</v>
      </c>
      <c r="K694" s="165">
        <v>23</v>
      </c>
      <c r="L694" s="324">
        <v>0</v>
      </c>
      <c r="M694" s="324"/>
      <c r="N694" s="312">
        <f t="shared" si="145"/>
        <v>0</v>
      </c>
      <c r="O694" s="312"/>
      <c r="P694" s="312"/>
      <c r="Q694" s="312"/>
      <c r="R694" s="136"/>
      <c r="T694" s="167" t="s">
        <v>5</v>
      </c>
      <c r="U694" s="45" t="s">
        <v>43</v>
      </c>
      <c r="V694" s="37"/>
      <c r="W694" s="168">
        <f t="shared" si="146"/>
        <v>0</v>
      </c>
      <c r="X694" s="168">
        <v>0</v>
      </c>
      <c r="Y694" s="168">
        <f t="shared" si="147"/>
        <v>0</v>
      </c>
      <c r="Z694" s="168">
        <v>0</v>
      </c>
      <c r="AA694" s="169">
        <f t="shared" si="148"/>
        <v>0</v>
      </c>
      <c r="AR694" s="20" t="s">
        <v>175</v>
      </c>
      <c r="AT694" s="20" t="s">
        <v>171</v>
      </c>
      <c r="AU694" s="20" t="s">
        <v>149</v>
      </c>
      <c r="AY694" s="20" t="s">
        <v>170</v>
      </c>
      <c r="BE694" s="107">
        <f t="shared" si="149"/>
        <v>0</v>
      </c>
      <c r="BF694" s="107">
        <f t="shared" si="150"/>
        <v>0</v>
      </c>
      <c r="BG694" s="107">
        <f t="shared" si="151"/>
        <v>0</v>
      </c>
      <c r="BH694" s="107">
        <f t="shared" si="152"/>
        <v>0</v>
      </c>
      <c r="BI694" s="107">
        <f t="shared" si="153"/>
        <v>0</v>
      </c>
      <c r="BJ694" s="20" t="s">
        <v>149</v>
      </c>
      <c r="BK694" s="170">
        <f t="shared" si="154"/>
        <v>0</v>
      </c>
      <c r="BL694" s="20" t="s">
        <v>175</v>
      </c>
      <c r="BM694" s="20" t="s">
        <v>1839</v>
      </c>
    </row>
    <row r="695" spans="2:65" s="1" customFormat="1" ht="22.5" customHeight="1">
      <c r="B695" s="133"/>
      <c r="C695" s="162" t="s">
        <v>1840</v>
      </c>
      <c r="D695" s="162" t="s">
        <v>171</v>
      </c>
      <c r="E695" s="163" t="s">
        <v>1841</v>
      </c>
      <c r="F695" s="268" t="s">
        <v>1842</v>
      </c>
      <c r="G695" s="268"/>
      <c r="H695" s="268"/>
      <c r="I695" s="268"/>
      <c r="J695" s="164" t="s">
        <v>267</v>
      </c>
      <c r="K695" s="165">
        <v>1</v>
      </c>
      <c r="L695" s="324">
        <v>0</v>
      </c>
      <c r="M695" s="324"/>
      <c r="N695" s="312">
        <f t="shared" si="145"/>
        <v>0</v>
      </c>
      <c r="O695" s="312"/>
      <c r="P695" s="312"/>
      <c r="Q695" s="312"/>
      <c r="R695" s="136"/>
      <c r="T695" s="167" t="s">
        <v>5</v>
      </c>
      <c r="U695" s="45" t="s">
        <v>43</v>
      </c>
      <c r="V695" s="37"/>
      <c r="W695" s="168">
        <f t="shared" si="146"/>
        <v>0</v>
      </c>
      <c r="X695" s="168">
        <v>0</v>
      </c>
      <c r="Y695" s="168">
        <f t="shared" si="147"/>
        <v>0</v>
      </c>
      <c r="Z695" s="168">
        <v>0</v>
      </c>
      <c r="AA695" s="169">
        <f t="shared" si="148"/>
        <v>0</v>
      </c>
      <c r="AR695" s="20" t="s">
        <v>175</v>
      </c>
      <c r="AT695" s="20" t="s">
        <v>171</v>
      </c>
      <c r="AU695" s="20" t="s">
        <v>149</v>
      </c>
      <c r="AY695" s="20" t="s">
        <v>170</v>
      </c>
      <c r="BE695" s="107">
        <f t="shared" si="149"/>
        <v>0</v>
      </c>
      <c r="BF695" s="107">
        <f t="shared" si="150"/>
        <v>0</v>
      </c>
      <c r="BG695" s="107">
        <f t="shared" si="151"/>
        <v>0</v>
      </c>
      <c r="BH695" s="107">
        <f t="shared" si="152"/>
        <v>0</v>
      </c>
      <c r="BI695" s="107">
        <f t="shared" si="153"/>
        <v>0</v>
      </c>
      <c r="BJ695" s="20" t="s">
        <v>149</v>
      </c>
      <c r="BK695" s="170">
        <f t="shared" si="154"/>
        <v>0</v>
      </c>
      <c r="BL695" s="20" t="s">
        <v>175</v>
      </c>
      <c r="BM695" s="20" t="s">
        <v>1843</v>
      </c>
    </row>
    <row r="696" spans="2:65" s="1" customFormat="1" ht="22.5" customHeight="1">
      <c r="B696" s="133"/>
      <c r="C696" s="162" t="s">
        <v>1844</v>
      </c>
      <c r="D696" s="162" t="s">
        <v>171</v>
      </c>
      <c r="E696" s="163" t="s">
        <v>1845</v>
      </c>
      <c r="F696" s="268" t="s">
        <v>1846</v>
      </c>
      <c r="G696" s="268"/>
      <c r="H696" s="268"/>
      <c r="I696" s="268"/>
      <c r="J696" s="164" t="s">
        <v>267</v>
      </c>
      <c r="K696" s="165">
        <v>1</v>
      </c>
      <c r="L696" s="324">
        <v>0</v>
      </c>
      <c r="M696" s="324"/>
      <c r="N696" s="312">
        <f t="shared" si="145"/>
        <v>0</v>
      </c>
      <c r="O696" s="312"/>
      <c r="P696" s="312"/>
      <c r="Q696" s="312"/>
      <c r="R696" s="136"/>
      <c r="T696" s="167" t="s">
        <v>5</v>
      </c>
      <c r="U696" s="45" t="s">
        <v>43</v>
      </c>
      <c r="V696" s="37"/>
      <c r="W696" s="168">
        <f t="shared" si="146"/>
        <v>0</v>
      </c>
      <c r="X696" s="168">
        <v>0</v>
      </c>
      <c r="Y696" s="168">
        <f t="shared" si="147"/>
        <v>0</v>
      </c>
      <c r="Z696" s="168">
        <v>0</v>
      </c>
      <c r="AA696" s="169">
        <f t="shared" si="148"/>
        <v>0</v>
      </c>
      <c r="AR696" s="20" t="s">
        <v>175</v>
      </c>
      <c r="AT696" s="20" t="s">
        <v>171</v>
      </c>
      <c r="AU696" s="20" t="s">
        <v>149</v>
      </c>
      <c r="AY696" s="20" t="s">
        <v>170</v>
      </c>
      <c r="BE696" s="107">
        <f t="shared" si="149"/>
        <v>0</v>
      </c>
      <c r="BF696" s="107">
        <f t="shared" si="150"/>
        <v>0</v>
      </c>
      <c r="BG696" s="107">
        <f t="shared" si="151"/>
        <v>0</v>
      </c>
      <c r="BH696" s="107">
        <f t="shared" si="152"/>
        <v>0</v>
      </c>
      <c r="BI696" s="107">
        <f t="shared" si="153"/>
        <v>0</v>
      </c>
      <c r="BJ696" s="20" t="s">
        <v>149</v>
      </c>
      <c r="BK696" s="170">
        <f t="shared" si="154"/>
        <v>0</v>
      </c>
      <c r="BL696" s="20" t="s">
        <v>175</v>
      </c>
      <c r="BM696" s="20" t="s">
        <v>1847</v>
      </c>
    </row>
    <row r="697" spans="2:65" s="1" customFormat="1" ht="22.5" customHeight="1">
      <c r="B697" s="133"/>
      <c r="C697" s="162" t="s">
        <v>1848</v>
      </c>
      <c r="D697" s="162" t="s">
        <v>171</v>
      </c>
      <c r="E697" s="163" t="s">
        <v>1849</v>
      </c>
      <c r="F697" s="268" t="s">
        <v>1850</v>
      </c>
      <c r="G697" s="268"/>
      <c r="H697" s="268"/>
      <c r="I697" s="268"/>
      <c r="J697" s="164" t="s">
        <v>267</v>
      </c>
      <c r="K697" s="165">
        <v>6</v>
      </c>
      <c r="L697" s="324">
        <v>0</v>
      </c>
      <c r="M697" s="324"/>
      <c r="N697" s="312">
        <f t="shared" ref="N697:N728" si="155">ROUND(L697*K697,3)</f>
        <v>0</v>
      </c>
      <c r="O697" s="312"/>
      <c r="P697" s="312"/>
      <c r="Q697" s="312"/>
      <c r="R697" s="136"/>
      <c r="T697" s="167" t="s">
        <v>5</v>
      </c>
      <c r="U697" s="45" t="s">
        <v>43</v>
      </c>
      <c r="V697" s="37"/>
      <c r="W697" s="168">
        <f t="shared" ref="W697:W728" si="156">V697*K697</f>
        <v>0</v>
      </c>
      <c r="X697" s="168">
        <v>0</v>
      </c>
      <c r="Y697" s="168">
        <f t="shared" ref="Y697:Y728" si="157">X697*K697</f>
        <v>0</v>
      </c>
      <c r="Z697" s="168">
        <v>0</v>
      </c>
      <c r="AA697" s="169">
        <f t="shared" ref="AA697:AA728" si="158">Z697*K697</f>
        <v>0</v>
      </c>
      <c r="AR697" s="20" t="s">
        <v>175</v>
      </c>
      <c r="AT697" s="20" t="s">
        <v>171</v>
      </c>
      <c r="AU697" s="20" t="s">
        <v>149</v>
      </c>
      <c r="AY697" s="20" t="s">
        <v>170</v>
      </c>
      <c r="BE697" s="107">
        <f t="shared" ref="BE697:BE728" si="159">IF(U697="základná",N697,0)</f>
        <v>0</v>
      </c>
      <c r="BF697" s="107">
        <f t="shared" ref="BF697:BF728" si="160">IF(U697="znížená",N697,0)</f>
        <v>0</v>
      </c>
      <c r="BG697" s="107">
        <f t="shared" ref="BG697:BG728" si="161">IF(U697="zákl. prenesená",N697,0)</f>
        <v>0</v>
      </c>
      <c r="BH697" s="107">
        <f t="shared" ref="BH697:BH728" si="162">IF(U697="zníž. prenesená",N697,0)</f>
        <v>0</v>
      </c>
      <c r="BI697" s="107">
        <f t="shared" ref="BI697:BI728" si="163">IF(U697="nulová",N697,0)</f>
        <v>0</v>
      </c>
      <c r="BJ697" s="20" t="s">
        <v>149</v>
      </c>
      <c r="BK697" s="170">
        <f t="shared" ref="BK697:BK728" si="164">ROUND(L697*K697,3)</f>
        <v>0</v>
      </c>
      <c r="BL697" s="20" t="s">
        <v>175</v>
      </c>
      <c r="BM697" s="20" t="s">
        <v>1851</v>
      </c>
    </row>
    <row r="698" spans="2:65" s="1" customFormat="1" ht="22.5" customHeight="1">
      <c r="B698" s="133"/>
      <c r="C698" s="162" t="s">
        <v>1852</v>
      </c>
      <c r="D698" s="162" t="s">
        <v>171</v>
      </c>
      <c r="E698" s="163" t="s">
        <v>1853</v>
      </c>
      <c r="F698" s="268" t="s">
        <v>1854</v>
      </c>
      <c r="G698" s="268"/>
      <c r="H698" s="268"/>
      <c r="I698" s="268"/>
      <c r="J698" s="164" t="s">
        <v>267</v>
      </c>
      <c r="K698" s="165">
        <v>166</v>
      </c>
      <c r="L698" s="324">
        <v>0</v>
      </c>
      <c r="M698" s="324"/>
      <c r="N698" s="312">
        <f t="shared" si="155"/>
        <v>0</v>
      </c>
      <c r="O698" s="312"/>
      <c r="P698" s="312"/>
      <c r="Q698" s="312"/>
      <c r="R698" s="136"/>
      <c r="T698" s="167" t="s">
        <v>5</v>
      </c>
      <c r="U698" s="45" t="s">
        <v>43</v>
      </c>
      <c r="V698" s="37"/>
      <c r="W698" s="168">
        <f t="shared" si="156"/>
        <v>0</v>
      </c>
      <c r="X698" s="168">
        <v>0</v>
      </c>
      <c r="Y698" s="168">
        <f t="shared" si="157"/>
        <v>0</v>
      </c>
      <c r="Z698" s="168">
        <v>0</v>
      </c>
      <c r="AA698" s="169">
        <f t="shared" si="158"/>
        <v>0</v>
      </c>
      <c r="AR698" s="20" t="s">
        <v>175</v>
      </c>
      <c r="AT698" s="20" t="s">
        <v>171</v>
      </c>
      <c r="AU698" s="20" t="s">
        <v>149</v>
      </c>
      <c r="AY698" s="20" t="s">
        <v>170</v>
      </c>
      <c r="BE698" s="107">
        <f t="shared" si="159"/>
        <v>0</v>
      </c>
      <c r="BF698" s="107">
        <f t="shared" si="160"/>
        <v>0</v>
      </c>
      <c r="BG698" s="107">
        <f t="shared" si="161"/>
        <v>0</v>
      </c>
      <c r="BH698" s="107">
        <f t="shared" si="162"/>
        <v>0</v>
      </c>
      <c r="BI698" s="107">
        <f t="shared" si="163"/>
        <v>0</v>
      </c>
      <c r="BJ698" s="20" t="s">
        <v>149</v>
      </c>
      <c r="BK698" s="170">
        <f t="shared" si="164"/>
        <v>0</v>
      </c>
      <c r="BL698" s="20" t="s">
        <v>175</v>
      </c>
      <c r="BM698" s="20" t="s">
        <v>1855</v>
      </c>
    </row>
    <row r="699" spans="2:65" s="1" customFormat="1" ht="31.5" customHeight="1">
      <c r="B699" s="133"/>
      <c r="C699" s="162" t="s">
        <v>1856</v>
      </c>
      <c r="D699" s="162" t="s">
        <v>171</v>
      </c>
      <c r="E699" s="163" t="s">
        <v>1857</v>
      </c>
      <c r="F699" s="268" t="s">
        <v>1858</v>
      </c>
      <c r="G699" s="268"/>
      <c r="H699" s="268"/>
      <c r="I699" s="268"/>
      <c r="J699" s="164" t="s">
        <v>267</v>
      </c>
      <c r="K699" s="165">
        <v>34</v>
      </c>
      <c r="L699" s="324">
        <v>0</v>
      </c>
      <c r="M699" s="324"/>
      <c r="N699" s="312">
        <f t="shared" si="155"/>
        <v>0</v>
      </c>
      <c r="O699" s="312"/>
      <c r="P699" s="312"/>
      <c r="Q699" s="312"/>
      <c r="R699" s="136"/>
      <c r="T699" s="167" t="s">
        <v>5</v>
      </c>
      <c r="U699" s="45" t="s">
        <v>43</v>
      </c>
      <c r="V699" s="37"/>
      <c r="W699" s="168">
        <f t="shared" si="156"/>
        <v>0</v>
      </c>
      <c r="X699" s="168">
        <v>0</v>
      </c>
      <c r="Y699" s="168">
        <f t="shared" si="157"/>
        <v>0</v>
      </c>
      <c r="Z699" s="168">
        <v>0</v>
      </c>
      <c r="AA699" s="169">
        <f t="shared" si="158"/>
        <v>0</v>
      </c>
      <c r="AR699" s="20" t="s">
        <v>175</v>
      </c>
      <c r="AT699" s="20" t="s">
        <v>171</v>
      </c>
      <c r="AU699" s="20" t="s">
        <v>149</v>
      </c>
      <c r="AY699" s="20" t="s">
        <v>170</v>
      </c>
      <c r="BE699" s="107">
        <f t="shared" si="159"/>
        <v>0</v>
      </c>
      <c r="BF699" s="107">
        <f t="shared" si="160"/>
        <v>0</v>
      </c>
      <c r="BG699" s="107">
        <f t="shared" si="161"/>
        <v>0</v>
      </c>
      <c r="BH699" s="107">
        <f t="shared" si="162"/>
        <v>0</v>
      </c>
      <c r="BI699" s="107">
        <f t="shared" si="163"/>
        <v>0</v>
      </c>
      <c r="BJ699" s="20" t="s">
        <v>149</v>
      </c>
      <c r="BK699" s="170">
        <f t="shared" si="164"/>
        <v>0</v>
      </c>
      <c r="BL699" s="20" t="s">
        <v>175</v>
      </c>
      <c r="BM699" s="20" t="s">
        <v>1859</v>
      </c>
    </row>
    <row r="700" spans="2:65" s="1" customFormat="1" ht="31.5" customHeight="1">
      <c r="B700" s="133"/>
      <c r="C700" s="162" t="s">
        <v>1860</v>
      </c>
      <c r="D700" s="162" t="s">
        <v>171</v>
      </c>
      <c r="E700" s="163" t="s">
        <v>1861</v>
      </c>
      <c r="F700" s="268" t="s">
        <v>1862</v>
      </c>
      <c r="G700" s="268"/>
      <c r="H700" s="268"/>
      <c r="I700" s="268"/>
      <c r="J700" s="164" t="s">
        <v>267</v>
      </c>
      <c r="K700" s="165">
        <v>5</v>
      </c>
      <c r="L700" s="324">
        <v>0</v>
      </c>
      <c r="M700" s="324"/>
      <c r="N700" s="312">
        <f t="shared" si="155"/>
        <v>0</v>
      </c>
      <c r="O700" s="312"/>
      <c r="P700" s="312"/>
      <c r="Q700" s="312"/>
      <c r="R700" s="136"/>
      <c r="T700" s="167" t="s">
        <v>5</v>
      </c>
      <c r="U700" s="45" t="s">
        <v>43</v>
      </c>
      <c r="V700" s="37"/>
      <c r="W700" s="168">
        <f t="shared" si="156"/>
        <v>0</v>
      </c>
      <c r="X700" s="168">
        <v>0</v>
      </c>
      <c r="Y700" s="168">
        <f t="shared" si="157"/>
        <v>0</v>
      </c>
      <c r="Z700" s="168">
        <v>0</v>
      </c>
      <c r="AA700" s="169">
        <f t="shared" si="158"/>
        <v>0</v>
      </c>
      <c r="AR700" s="20" t="s">
        <v>175</v>
      </c>
      <c r="AT700" s="20" t="s">
        <v>171</v>
      </c>
      <c r="AU700" s="20" t="s">
        <v>149</v>
      </c>
      <c r="AY700" s="20" t="s">
        <v>170</v>
      </c>
      <c r="BE700" s="107">
        <f t="shared" si="159"/>
        <v>0</v>
      </c>
      <c r="BF700" s="107">
        <f t="shared" si="160"/>
        <v>0</v>
      </c>
      <c r="BG700" s="107">
        <f t="shared" si="161"/>
        <v>0</v>
      </c>
      <c r="BH700" s="107">
        <f t="shared" si="162"/>
        <v>0</v>
      </c>
      <c r="BI700" s="107">
        <f t="shared" si="163"/>
        <v>0</v>
      </c>
      <c r="BJ700" s="20" t="s">
        <v>149</v>
      </c>
      <c r="BK700" s="170">
        <f t="shared" si="164"/>
        <v>0</v>
      </c>
      <c r="BL700" s="20" t="s">
        <v>175</v>
      </c>
      <c r="BM700" s="20" t="s">
        <v>1863</v>
      </c>
    </row>
    <row r="701" spans="2:65" s="1" customFormat="1" ht="31.5" customHeight="1">
      <c r="B701" s="133"/>
      <c r="C701" s="162" t="s">
        <v>1864</v>
      </c>
      <c r="D701" s="162" t="s">
        <v>171</v>
      </c>
      <c r="E701" s="163" t="s">
        <v>1865</v>
      </c>
      <c r="F701" s="268" t="s">
        <v>1866</v>
      </c>
      <c r="G701" s="268"/>
      <c r="H701" s="268"/>
      <c r="I701" s="268"/>
      <c r="J701" s="164" t="s">
        <v>267</v>
      </c>
      <c r="K701" s="165">
        <v>5</v>
      </c>
      <c r="L701" s="324">
        <v>0</v>
      </c>
      <c r="M701" s="324"/>
      <c r="N701" s="312">
        <f t="shared" si="155"/>
        <v>0</v>
      </c>
      <c r="O701" s="312"/>
      <c r="P701" s="312"/>
      <c r="Q701" s="312"/>
      <c r="R701" s="136"/>
      <c r="T701" s="167" t="s">
        <v>5</v>
      </c>
      <c r="U701" s="45" t="s">
        <v>43</v>
      </c>
      <c r="V701" s="37"/>
      <c r="W701" s="168">
        <f t="shared" si="156"/>
        <v>0</v>
      </c>
      <c r="X701" s="168">
        <v>0</v>
      </c>
      <c r="Y701" s="168">
        <f t="shared" si="157"/>
        <v>0</v>
      </c>
      <c r="Z701" s="168">
        <v>0</v>
      </c>
      <c r="AA701" s="169">
        <f t="shared" si="158"/>
        <v>0</v>
      </c>
      <c r="AR701" s="20" t="s">
        <v>175</v>
      </c>
      <c r="AT701" s="20" t="s">
        <v>171</v>
      </c>
      <c r="AU701" s="20" t="s">
        <v>149</v>
      </c>
      <c r="AY701" s="20" t="s">
        <v>170</v>
      </c>
      <c r="BE701" s="107">
        <f t="shared" si="159"/>
        <v>0</v>
      </c>
      <c r="BF701" s="107">
        <f t="shared" si="160"/>
        <v>0</v>
      </c>
      <c r="BG701" s="107">
        <f t="shared" si="161"/>
        <v>0</v>
      </c>
      <c r="BH701" s="107">
        <f t="shared" si="162"/>
        <v>0</v>
      </c>
      <c r="BI701" s="107">
        <f t="shared" si="163"/>
        <v>0</v>
      </c>
      <c r="BJ701" s="20" t="s">
        <v>149</v>
      </c>
      <c r="BK701" s="170">
        <f t="shared" si="164"/>
        <v>0</v>
      </c>
      <c r="BL701" s="20" t="s">
        <v>175</v>
      </c>
      <c r="BM701" s="20" t="s">
        <v>1867</v>
      </c>
    </row>
    <row r="702" spans="2:65" s="1" customFormat="1" ht="31.5" customHeight="1">
      <c r="B702" s="133"/>
      <c r="C702" s="162" t="s">
        <v>1868</v>
      </c>
      <c r="D702" s="162" t="s">
        <v>171</v>
      </c>
      <c r="E702" s="163" t="s">
        <v>1869</v>
      </c>
      <c r="F702" s="268" t="s">
        <v>1577</v>
      </c>
      <c r="G702" s="268"/>
      <c r="H702" s="268"/>
      <c r="I702" s="268"/>
      <c r="J702" s="164" t="s">
        <v>267</v>
      </c>
      <c r="K702" s="165">
        <v>8</v>
      </c>
      <c r="L702" s="324">
        <v>0</v>
      </c>
      <c r="M702" s="324"/>
      <c r="N702" s="312">
        <f t="shared" si="155"/>
        <v>0</v>
      </c>
      <c r="O702" s="312"/>
      <c r="P702" s="312"/>
      <c r="Q702" s="312"/>
      <c r="R702" s="136"/>
      <c r="T702" s="167" t="s">
        <v>5</v>
      </c>
      <c r="U702" s="45" t="s">
        <v>43</v>
      </c>
      <c r="V702" s="37"/>
      <c r="W702" s="168">
        <f t="shared" si="156"/>
        <v>0</v>
      </c>
      <c r="X702" s="168">
        <v>0</v>
      </c>
      <c r="Y702" s="168">
        <f t="shared" si="157"/>
        <v>0</v>
      </c>
      <c r="Z702" s="168">
        <v>0</v>
      </c>
      <c r="AA702" s="169">
        <f t="shared" si="158"/>
        <v>0</v>
      </c>
      <c r="AR702" s="20" t="s">
        <v>175</v>
      </c>
      <c r="AT702" s="20" t="s">
        <v>171</v>
      </c>
      <c r="AU702" s="20" t="s">
        <v>149</v>
      </c>
      <c r="AY702" s="20" t="s">
        <v>170</v>
      </c>
      <c r="BE702" s="107">
        <f t="shared" si="159"/>
        <v>0</v>
      </c>
      <c r="BF702" s="107">
        <f t="shared" si="160"/>
        <v>0</v>
      </c>
      <c r="BG702" s="107">
        <f t="shared" si="161"/>
        <v>0</v>
      </c>
      <c r="BH702" s="107">
        <f t="shared" si="162"/>
        <v>0</v>
      </c>
      <c r="BI702" s="107">
        <f t="shared" si="163"/>
        <v>0</v>
      </c>
      <c r="BJ702" s="20" t="s">
        <v>149</v>
      </c>
      <c r="BK702" s="170">
        <f t="shared" si="164"/>
        <v>0</v>
      </c>
      <c r="BL702" s="20" t="s">
        <v>175</v>
      </c>
      <c r="BM702" s="20" t="s">
        <v>1870</v>
      </c>
    </row>
    <row r="703" spans="2:65" s="1" customFormat="1" ht="22.5" customHeight="1">
      <c r="B703" s="133"/>
      <c r="C703" s="162" t="s">
        <v>1871</v>
      </c>
      <c r="D703" s="162" t="s">
        <v>171</v>
      </c>
      <c r="E703" s="163" t="s">
        <v>1872</v>
      </c>
      <c r="F703" s="268" t="s">
        <v>1873</v>
      </c>
      <c r="G703" s="268"/>
      <c r="H703" s="268"/>
      <c r="I703" s="268"/>
      <c r="J703" s="164" t="s">
        <v>267</v>
      </c>
      <c r="K703" s="165">
        <v>72</v>
      </c>
      <c r="L703" s="324">
        <v>0</v>
      </c>
      <c r="M703" s="324"/>
      <c r="N703" s="312">
        <f t="shared" si="155"/>
        <v>0</v>
      </c>
      <c r="O703" s="312"/>
      <c r="P703" s="312"/>
      <c r="Q703" s="312"/>
      <c r="R703" s="136"/>
      <c r="T703" s="167" t="s">
        <v>5</v>
      </c>
      <c r="U703" s="45" t="s">
        <v>43</v>
      </c>
      <c r="V703" s="37"/>
      <c r="W703" s="168">
        <f t="shared" si="156"/>
        <v>0</v>
      </c>
      <c r="X703" s="168">
        <v>0</v>
      </c>
      <c r="Y703" s="168">
        <f t="shared" si="157"/>
        <v>0</v>
      </c>
      <c r="Z703" s="168">
        <v>8.9999999999999993E-3</v>
      </c>
      <c r="AA703" s="169">
        <f t="shared" si="158"/>
        <v>0.64799999999999991</v>
      </c>
      <c r="AR703" s="20" t="s">
        <v>175</v>
      </c>
      <c r="AT703" s="20" t="s">
        <v>171</v>
      </c>
      <c r="AU703" s="20" t="s">
        <v>149</v>
      </c>
      <c r="AY703" s="20" t="s">
        <v>170</v>
      </c>
      <c r="BE703" s="107">
        <f t="shared" si="159"/>
        <v>0</v>
      </c>
      <c r="BF703" s="107">
        <f t="shared" si="160"/>
        <v>0</v>
      </c>
      <c r="BG703" s="107">
        <f t="shared" si="161"/>
        <v>0</v>
      </c>
      <c r="BH703" s="107">
        <f t="shared" si="162"/>
        <v>0</v>
      </c>
      <c r="BI703" s="107">
        <f t="shared" si="163"/>
        <v>0</v>
      </c>
      <c r="BJ703" s="20" t="s">
        <v>149</v>
      </c>
      <c r="BK703" s="170">
        <f t="shared" si="164"/>
        <v>0</v>
      </c>
      <c r="BL703" s="20" t="s">
        <v>175</v>
      </c>
      <c r="BM703" s="20" t="s">
        <v>1874</v>
      </c>
    </row>
    <row r="704" spans="2:65" s="1" customFormat="1" ht="31.5" customHeight="1">
      <c r="B704" s="133"/>
      <c r="C704" s="162" t="s">
        <v>1875</v>
      </c>
      <c r="D704" s="162" t="s">
        <v>171</v>
      </c>
      <c r="E704" s="163" t="s">
        <v>1876</v>
      </c>
      <c r="F704" s="268" t="s">
        <v>1877</v>
      </c>
      <c r="G704" s="268"/>
      <c r="H704" s="268"/>
      <c r="I704" s="268"/>
      <c r="J704" s="164" t="s">
        <v>462</v>
      </c>
      <c r="K704" s="165">
        <v>174</v>
      </c>
      <c r="L704" s="324">
        <v>0</v>
      </c>
      <c r="M704" s="324"/>
      <c r="N704" s="312">
        <f t="shared" si="155"/>
        <v>0</v>
      </c>
      <c r="O704" s="312"/>
      <c r="P704" s="312"/>
      <c r="Q704" s="312"/>
      <c r="R704" s="136"/>
      <c r="T704" s="167" t="s">
        <v>5</v>
      </c>
      <c r="U704" s="45" t="s">
        <v>43</v>
      </c>
      <c r="V704" s="37"/>
      <c r="W704" s="168">
        <f t="shared" si="156"/>
        <v>0</v>
      </c>
      <c r="X704" s="168">
        <v>0</v>
      </c>
      <c r="Y704" s="168">
        <f t="shared" si="157"/>
        <v>0</v>
      </c>
      <c r="Z704" s="168">
        <v>2.9999999999999997E-4</v>
      </c>
      <c r="AA704" s="169">
        <f t="shared" si="158"/>
        <v>5.2199999999999996E-2</v>
      </c>
      <c r="AR704" s="20" t="s">
        <v>175</v>
      </c>
      <c r="AT704" s="20" t="s">
        <v>171</v>
      </c>
      <c r="AU704" s="20" t="s">
        <v>149</v>
      </c>
      <c r="AY704" s="20" t="s">
        <v>170</v>
      </c>
      <c r="BE704" s="107">
        <f t="shared" si="159"/>
        <v>0</v>
      </c>
      <c r="BF704" s="107">
        <f t="shared" si="160"/>
        <v>0</v>
      </c>
      <c r="BG704" s="107">
        <f t="shared" si="161"/>
        <v>0</v>
      </c>
      <c r="BH704" s="107">
        <f t="shared" si="162"/>
        <v>0</v>
      </c>
      <c r="BI704" s="107">
        <f t="shared" si="163"/>
        <v>0</v>
      </c>
      <c r="BJ704" s="20" t="s">
        <v>149</v>
      </c>
      <c r="BK704" s="170">
        <f t="shared" si="164"/>
        <v>0</v>
      </c>
      <c r="BL704" s="20" t="s">
        <v>175</v>
      </c>
      <c r="BM704" s="20" t="s">
        <v>1878</v>
      </c>
    </row>
    <row r="705" spans="2:65" s="1" customFormat="1" ht="31.5" customHeight="1">
      <c r="B705" s="133"/>
      <c r="C705" s="162" t="s">
        <v>1879</v>
      </c>
      <c r="D705" s="162" t="s">
        <v>171</v>
      </c>
      <c r="E705" s="163" t="s">
        <v>1880</v>
      </c>
      <c r="F705" s="268" t="s">
        <v>1881</v>
      </c>
      <c r="G705" s="268"/>
      <c r="H705" s="268"/>
      <c r="I705" s="268"/>
      <c r="J705" s="164" t="s">
        <v>462</v>
      </c>
      <c r="K705" s="165">
        <v>36</v>
      </c>
      <c r="L705" s="324">
        <v>0</v>
      </c>
      <c r="M705" s="324"/>
      <c r="N705" s="312">
        <f t="shared" si="155"/>
        <v>0</v>
      </c>
      <c r="O705" s="312"/>
      <c r="P705" s="312"/>
      <c r="Q705" s="312"/>
      <c r="R705" s="136"/>
      <c r="T705" s="167" t="s">
        <v>5</v>
      </c>
      <c r="U705" s="45" t="s">
        <v>43</v>
      </c>
      <c r="V705" s="37"/>
      <c r="W705" s="168">
        <f t="shared" si="156"/>
        <v>0</v>
      </c>
      <c r="X705" s="168">
        <v>0</v>
      </c>
      <c r="Y705" s="168">
        <f t="shared" si="157"/>
        <v>0</v>
      </c>
      <c r="Z705" s="168">
        <v>5.0000000000000001E-4</v>
      </c>
      <c r="AA705" s="169">
        <f t="shared" si="158"/>
        <v>1.8000000000000002E-2</v>
      </c>
      <c r="AR705" s="20" t="s">
        <v>175</v>
      </c>
      <c r="AT705" s="20" t="s">
        <v>171</v>
      </c>
      <c r="AU705" s="20" t="s">
        <v>149</v>
      </c>
      <c r="AY705" s="20" t="s">
        <v>170</v>
      </c>
      <c r="BE705" s="107">
        <f t="shared" si="159"/>
        <v>0</v>
      </c>
      <c r="BF705" s="107">
        <f t="shared" si="160"/>
        <v>0</v>
      </c>
      <c r="BG705" s="107">
        <f t="shared" si="161"/>
        <v>0</v>
      </c>
      <c r="BH705" s="107">
        <f t="shared" si="162"/>
        <v>0</v>
      </c>
      <c r="BI705" s="107">
        <f t="shared" si="163"/>
        <v>0</v>
      </c>
      <c r="BJ705" s="20" t="s">
        <v>149</v>
      </c>
      <c r="BK705" s="170">
        <f t="shared" si="164"/>
        <v>0</v>
      </c>
      <c r="BL705" s="20" t="s">
        <v>175</v>
      </c>
      <c r="BM705" s="20" t="s">
        <v>1882</v>
      </c>
    </row>
    <row r="706" spans="2:65" s="1" customFormat="1" ht="22.5" customHeight="1">
      <c r="B706" s="133"/>
      <c r="C706" s="162" t="s">
        <v>1883</v>
      </c>
      <c r="D706" s="162" t="s">
        <v>171</v>
      </c>
      <c r="E706" s="163" t="s">
        <v>1884</v>
      </c>
      <c r="F706" s="268" t="s">
        <v>1885</v>
      </c>
      <c r="G706" s="268"/>
      <c r="H706" s="268"/>
      <c r="I706" s="268"/>
      <c r="J706" s="164" t="s">
        <v>267</v>
      </c>
      <c r="K706" s="165">
        <v>1</v>
      </c>
      <c r="L706" s="324">
        <v>0</v>
      </c>
      <c r="M706" s="324"/>
      <c r="N706" s="312">
        <f t="shared" si="155"/>
        <v>0</v>
      </c>
      <c r="O706" s="312"/>
      <c r="P706" s="312"/>
      <c r="Q706" s="312"/>
      <c r="R706" s="136"/>
      <c r="T706" s="167" t="s">
        <v>5</v>
      </c>
      <c r="U706" s="45" t="s">
        <v>43</v>
      </c>
      <c r="V706" s="37"/>
      <c r="W706" s="168">
        <f t="shared" si="156"/>
        <v>0</v>
      </c>
      <c r="X706" s="168">
        <v>0</v>
      </c>
      <c r="Y706" s="168">
        <f t="shared" si="157"/>
        <v>0</v>
      </c>
      <c r="Z706" s="168">
        <v>0.05</v>
      </c>
      <c r="AA706" s="169">
        <f t="shared" si="158"/>
        <v>0.05</v>
      </c>
      <c r="AR706" s="20" t="s">
        <v>175</v>
      </c>
      <c r="AT706" s="20" t="s">
        <v>171</v>
      </c>
      <c r="AU706" s="20" t="s">
        <v>149</v>
      </c>
      <c r="AY706" s="20" t="s">
        <v>170</v>
      </c>
      <c r="BE706" s="107">
        <f t="shared" si="159"/>
        <v>0</v>
      </c>
      <c r="BF706" s="107">
        <f t="shared" si="160"/>
        <v>0</v>
      </c>
      <c r="BG706" s="107">
        <f t="shared" si="161"/>
        <v>0</v>
      </c>
      <c r="BH706" s="107">
        <f t="shared" si="162"/>
        <v>0</v>
      </c>
      <c r="BI706" s="107">
        <f t="shared" si="163"/>
        <v>0</v>
      </c>
      <c r="BJ706" s="20" t="s">
        <v>149</v>
      </c>
      <c r="BK706" s="170">
        <f t="shared" si="164"/>
        <v>0</v>
      </c>
      <c r="BL706" s="20" t="s">
        <v>175</v>
      </c>
      <c r="BM706" s="20" t="s">
        <v>1886</v>
      </c>
    </row>
    <row r="707" spans="2:65" s="1" customFormat="1" ht="22.5" customHeight="1">
      <c r="B707" s="133"/>
      <c r="C707" s="162" t="s">
        <v>1887</v>
      </c>
      <c r="D707" s="162" t="s">
        <v>171</v>
      </c>
      <c r="E707" s="163" t="s">
        <v>1888</v>
      </c>
      <c r="F707" s="268" t="s">
        <v>1889</v>
      </c>
      <c r="G707" s="268"/>
      <c r="H707" s="268"/>
      <c r="I707" s="268"/>
      <c r="J707" s="164" t="s">
        <v>267</v>
      </c>
      <c r="K707" s="165">
        <v>7</v>
      </c>
      <c r="L707" s="324">
        <v>0</v>
      </c>
      <c r="M707" s="324"/>
      <c r="N707" s="312">
        <f t="shared" si="155"/>
        <v>0</v>
      </c>
      <c r="O707" s="312"/>
      <c r="P707" s="312"/>
      <c r="Q707" s="312"/>
      <c r="R707" s="136"/>
      <c r="T707" s="167" t="s">
        <v>5</v>
      </c>
      <c r="U707" s="45" t="s">
        <v>43</v>
      </c>
      <c r="V707" s="37"/>
      <c r="W707" s="168">
        <f t="shared" si="156"/>
        <v>0</v>
      </c>
      <c r="X707" s="168">
        <v>0</v>
      </c>
      <c r="Y707" s="168">
        <f t="shared" si="157"/>
        <v>0</v>
      </c>
      <c r="Z707" s="168">
        <v>0</v>
      </c>
      <c r="AA707" s="169">
        <f t="shared" si="158"/>
        <v>0</v>
      </c>
      <c r="AR707" s="20" t="s">
        <v>175</v>
      </c>
      <c r="AT707" s="20" t="s">
        <v>171</v>
      </c>
      <c r="AU707" s="20" t="s">
        <v>149</v>
      </c>
      <c r="AY707" s="20" t="s">
        <v>170</v>
      </c>
      <c r="BE707" s="107">
        <f t="shared" si="159"/>
        <v>0</v>
      </c>
      <c r="BF707" s="107">
        <f t="shared" si="160"/>
        <v>0</v>
      </c>
      <c r="BG707" s="107">
        <f t="shared" si="161"/>
        <v>0</v>
      </c>
      <c r="BH707" s="107">
        <f t="shared" si="162"/>
        <v>0</v>
      </c>
      <c r="BI707" s="107">
        <f t="shared" si="163"/>
        <v>0</v>
      </c>
      <c r="BJ707" s="20" t="s">
        <v>149</v>
      </c>
      <c r="BK707" s="170">
        <f t="shared" si="164"/>
        <v>0</v>
      </c>
      <c r="BL707" s="20" t="s">
        <v>175</v>
      </c>
      <c r="BM707" s="20" t="s">
        <v>1890</v>
      </c>
    </row>
    <row r="708" spans="2:65" s="1" customFormat="1" ht="22.5" customHeight="1">
      <c r="B708" s="133"/>
      <c r="C708" s="162" t="s">
        <v>1891</v>
      </c>
      <c r="D708" s="162" t="s">
        <v>171</v>
      </c>
      <c r="E708" s="163" t="s">
        <v>1892</v>
      </c>
      <c r="F708" s="268" t="s">
        <v>1893</v>
      </c>
      <c r="G708" s="268"/>
      <c r="H708" s="268"/>
      <c r="I708" s="268"/>
      <c r="J708" s="164" t="s">
        <v>267</v>
      </c>
      <c r="K708" s="165">
        <v>2</v>
      </c>
      <c r="L708" s="324">
        <v>0</v>
      </c>
      <c r="M708" s="324"/>
      <c r="N708" s="312">
        <f t="shared" si="155"/>
        <v>0</v>
      </c>
      <c r="O708" s="312"/>
      <c r="P708" s="312"/>
      <c r="Q708" s="312"/>
      <c r="R708" s="136"/>
      <c r="T708" s="167" t="s">
        <v>5</v>
      </c>
      <c r="U708" s="45" t="s">
        <v>43</v>
      </c>
      <c r="V708" s="37"/>
      <c r="W708" s="168">
        <f t="shared" si="156"/>
        <v>0</v>
      </c>
      <c r="X708" s="168">
        <v>0</v>
      </c>
      <c r="Y708" s="168">
        <f t="shared" si="157"/>
        <v>0</v>
      </c>
      <c r="Z708" s="168">
        <v>0</v>
      </c>
      <c r="AA708" s="169">
        <f t="shared" si="158"/>
        <v>0</v>
      </c>
      <c r="AR708" s="20" t="s">
        <v>175</v>
      </c>
      <c r="AT708" s="20" t="s">
        <v>171</v>
      </c>
      <c r="AU708" s="20" t="s">
        <v>149</v>
      </c>
      <c r="AY708" s="20" t="s">
        <v>170</v>
      </c>
      <c r="BE708" s="107">
        <f t="shared" si="159"/>
        <v>0</v>
      </c>
      <c r="BF708" s="107">
        <f t="shared" si="160"/>
        <v>0</v>
      </c>
      <c r="BG708" s="107">
        <f t="shared" si="161"/>
        <v>0</v>
      </c>
      <c r="BH708" s="107">
        <f t="shared" si="162"/>
        <v>0</v>
      </c>
      <c r="BI708" s="107">
        <f t="shared" si="163"/>
        <v>0</v>
      </c>
      <c r="BJ708" s="20" t="s">
        <v>149</v>
      </c>
      <c r="BK708" s="170">
        <f t="shared" si="164"/>
        <v>0</v>
      </c>
      <c r="BL708" s="20" t="s">
        <v>175</v>
      </c>
      <c r="BM708" s="20" t="s">
        <v>1894</v>
      </c>
    </row>
    <row r="709" spans="2:65" s="1" customFormat="1" ht="22.5" customHeight="1">
      <c r="B709" s="133"/>
      <c r="C709" s="162" t="s">
        <v>1895</v>
      </c>
      <c r="D709" s="162" t="s">
        <v>171</v>
      </c>
      <c r="E709" s="163" t="s">
        <v>1896</v>
      </c>
      <c r="F709" s="268" t="s">
        <v>1897</v>
      </c>
      <c r="G709" s="268"/>
      <c r="H709" s="268"/>
      <c r="I709" s="268"/>
      <c r="J709" s="164" t="s">
        <v>267</v>
      </c>
      <c r="K709" s="165">
        <v>3</v>
      </c>
      <c r="L709" s="324">
        <v>0</v>
      </c>
      <c r="M709" s="324"/>
      <c r="N709" s="312">
        <f t="shared" si="155"/>
        <v>0</v>
      </c>
      <c r="O709" s="312"/>
      <c r="P709" s="312"/>
      <c r="Q709" s="312"/>
      <c r="R709" s="136"/>
      <c r="T709" s="167" t="s">
        <v>5</v>
      </c>
      <c r="U709" s="45" t="s">
        <v>43</v>
      </c>
      <c r="V709" s="37"/>
      <c r="W709" s="168">
        <f t="shared" si="156"/>
        <v>0</v>
      </c>
      <c r="X709" s="168">
        <v>0</v>
      </c>
      <c r="Y709" s="168">
        <f t="shared" si="157"/>
        <v>0</v>
      </c>
      <c r="Z709" s="168">
        <v>0</v>
      </c>
      <c r="AA709" s="169">
        <f t="shared" si="158"/>
        <v>0</v>
      </c>
      <c r="AR709" s="20" t="s">
        <v>175</v>
      </c>
      <c r="AT709" s="20" t="s">
        <v>171</v>
      </c>
      <c r="AU709" s="20" t="s">
        <v>149</v>
      </c>
      <c r="AY709" s="20" t="s">
        <v>170</v>
      </c>
      <c r="BE709" s="107">
        <f t="shared" si="159"/>
        <v>0</v>
      </c>
      <c r="BF709" s="107">
        <f t="shared" si="160"/>
        <v>0</v>
      </c>
      <c r="BG709" s="107">
        <f t="shared" si="161"/>
        <v>0</v>
      </c>
      <c r="BH709" s="107">
        <f t="shared" si="162"/>
        <v>0</v>
      </c>
      <c r="BI709" s="107">
        <f t="shared" si="163"/>
        <v>0</v>
      </c>
      <c r="BJ709" s="20" t="s">
        <v>149</v>
      </c>
      <c r="BK709" s="170">
        <f t="shared" si="164"/>
        <v>0</v>
      </c>
      <c r="BL709" s="20" t="s">
        <v>175</v>
      </c>
      <c r="BM709" s="20" t="s">
        <v>1898</v>
      </c>
    </row>
    <row r="710" spans="2:65" s="1" customFormat="1" ht="22.5" customHeight="1">
      <c r="B710" s="133"/>
      <c r="C710" s="162" t="s">
        <v>1899</v>
      </c>
      <c r="D710" s="162" t="s">
        <v>171</v>
      </c>
      <c r="E710" s="163" t="s">
        <v>1900</v>
      </c>
      <c r="F710" s="268" t="s">
        <v>1901</v>
      </c>
      <c r="G710" s="268"/>
      <c r="H710" s="268"/>
      <c r="I710" s="268"/>
      <c r="J710" s="164" t="s">
        <v>267</v>
      </c>
      <c r="K710" s="165">
        <v>1</v>
      </c>
      <c r="L710" s="324">
        <v>0</v>
      </c>
      <c r="M710" s="324"/>
      <c r="N710" s="312">
        <f t="shared" si="155"/>
        <v>0</v>
      </c>
      <c r="O710" s="312"/>
      <c r="P710" s="312"/>
      <c r="Q710" s="312"/>
      <c r="R710" s="136"/>
      <c r="T710" s="167" t="s">
        <v>5</v>
      </c>
      <c r="U710" s="45" t="s">
        <v>43</v>
      </c>
      <c r="V710" s="37"/>
      <c r="W710" s="168">
        <f t="shared" si="156"/>
        <v>0</v>
      </c>
      <c r="X710" s="168">
        <v>0</v>
      </c>
      <c r="Y710" s="168">
        <f t="shared" si="157"/>
        <v>0</v>
      </c>
      <c r="Z710" s="168">
        <v>0</v>
      </c>
      <c r="AA710" s="169">
        <f t="shared" si="158"/>
        <v>0</v>
      </c>
      <c r="AR710" s="20" t="s">
        <v>175</v>
      </c>
      <c r="AT710" s="20" t="s">
        <v>171</v>
      </c>
      <c r="AU710" s="20" t="s">
        <v>149</v>
      </c>
      <c r="AY710" s="20" t="s">
        <v>170</v>
      </c>
      <c r="BE710" s="107">
        <f t="shared" si="159"/>
        <v>0</v>
      </c>
      <c r="BF710" s="107">
        <f t="shared" si="160"/>
        <v>0</v>
      </c>
      <c r="BG710" s="107">
        <f t="shared" si="161"/>
        <v>0</v>
      </c>
      <c r="BH710" s="107">
        <f t="shared" si="162"/>
        <v>0</v>
      </c>
      <c r="BI710" s="107">
        <f t="shared" si="163"/>
        <v>0</v>
      </c>
      <c r="BJ710" s="20" t="s">
        <v>149</v>
      </c>
      <c r="BK710" s="170">
        <f t="shared" si="164"/>
        <v>0</v>
      </c>
      <c r="BL710" s="20" t="s">
        <v>175</v>
      </c>
      <c r="BM710" s="20" t="s">
        <v>1902</v>
      </c>
    </row>
    <row r="711" spans="2:65" s="1" customFormat="1" ht="22.5" customHeight="1">
      <c r="B711" s="133"/>
      <c r="C711" s="195" t="s">
        <v>1903</v>
      </c>
      <c r="D711" s="195" t="s">
        <v>415</v>
      </c>
      <c r="E711" s="196" t="s">
        <v>1904</v>
      </c>
      <c r="F711" s="267" t="s">
        <v>1905</v>
      </c>
      <c r="G711" s="267"/>
      <c r="H711" s="267"/>
      <c r="I711" s="267"/>
      <c r="J711" s="197" t="s">
        <v>462</v>
      </c>
      <c r="K711" s="198">
        <v>395</v>
      </c>
      <c r="L711" s="325">
        <v>0</v>
      </c>
      <c r="M711" s="325"/>
      <c r="N711" s="320">
        <f t="shared" si="155"/>
        <v>0</v>
      </c>
      <c r="O711" s="312"/>
      <c r="P711" s="312"/>
      <c r="Q711" s="312"/>
      <c r="R711" s="136"/>
      <c r="T711" s="167" t="s">
        <v>5</v>
      </c>
      <c r="U711" s="45" t="s">
        <v>43</v>
      </c>
      <c r="V711" s="37"/>
      <c r="W711" s="168">
        <f t="shared" si="156"/>
        <v>0</v>
      </c>
      <c r="X711" s="168">
        <v>0</v>
      </c>
      <c r="Y711" s="168">
        <f t="shared" si="157"/>
        <v>0</v>
      </c>
      <c r="Z711" s="168">
        <v>0</v>
      </c>
      <c r="AA711" s="169">
        <f t="shared" si="158"/>
        <v>0</v>
      </c>
      <c r="AR711" s="20" t="s">
        <v>207</v>
      </c>
      <c r="AT711" s="20" t="s">
        <v>415</v>
      </c>
      <c r="AU711" s="20" t="s">
        <v>149</v>
      </c>
      <c r="AY711" s="20" t="s">
        <v>170</v>
      </c>
      <c r="BE711" s="107">
        <f t="shared" si="159"/>
        <v>0</v>
      </c>
      <c r="BF711" s="107">
        <f t="shared" si="160"/>
        <v>0</v>
      </c>
      <c r="BG711" s="107">
        <f t="shared" si="161"/>
        <v>0</v>
      </c>
      <c r="BH711" s="107">
        <f t="shared" si="162"/>
        <v>0</v>
      </c>
      <c r="BI711" s="107">
        <f t="shared" si="163"/>
        <v>0</v>
      </c>
      <c r="BJ711" s="20" t="s">
        <v>149</v>
      </c>
      <c r="BK711" s="170">
        <f t="shared" si="164"/>
        <v>0</v>
      </c>
      <c r="BL711" s="20" t="s">
        <v>175</v>
      </c>
      <c r="BM711" s="20" t="s">
        <v>1906</v>
      </c>
    </row>
    <row r="712" spans="2:65" s="1" customFormat="1" ht="22.5" customHeight="1">
      <c r="B712" s="133"/>
      <c r="C712" s="195" t="s">
        <v>1907</v>
      </c>
      <c r="D712" s="195" t="s">
        <v>415</v>
      </c>
      <c r="E712" s="196" t="s">
        <v>1516</v>
      </c>
      <c r="F712" s="267" t="s">
        <v>1517</v>
      </c>
      <c r="G712" s="267"/>
      <c r="H712" s="267"/>
      <c r="I712" s="267"/>
      <c r="J712" s="197" t="s">
        <v>462</v>
      </c>
      <c r="K712" s="198">
        <v>50</v>
      </c>
      <c r="L712" s="325">
        <v>0</v>
      </c>
      <c r="M712" s="325"/>
      <c r="N712" s="320">
        <f t="shared" si="155"/>
        <v>0</v>
      </c>
      <c r="O712" s="312"/>
      <c r="P712" s="312"/>
      <c r="Q712" s="312"/>
      <c r="R712" s="136"/>
      <c r="T712" s="167" t="s">
        <v>5</v>
      </c>
      <c r="U712" s="45" t="s">
        <v>43</v>
      </c>
      <c r="V712" s="37"/>
      <c r="W712" s="168">
        <f t="shared" si="156"/>
        <v>0</v>
      </c>
      <c r="X712" s="168">
        <v>0</v>
      </c>
      <c r="Y712" s="168">
        <f t="shared" si="157"/>
        <v>0</v>
      </c>
      <c r="Z712" s="168">
        <v>0</v>
      </c>
      <c r="AA712" s="169">
        <f t="shared" si="158"/>
        <v>0</v>
      </c>
      <c r="AR712" s="20" t="s">
        <v>207</v>
      </c>
      <c r="AT712" s="20" t="s">
        <v>415</v>
      </c>
      <c r="AU712" s="20" t="s">
        <v>149</v>
      </c>
      <c r="AY712" s="20" t="s">
        <v>170</v>
      </c>
      <c r="BE712" s="107">
        <f t="shared" si="159"/>
        <v>0</v>
      </c>
      <c r="BF712" s="107">
        <f t="shared" si="160"/>
        <v>0</v>
      </c>
      <c r="BG712" s="107">
        <f t="shared" si="161"/>
        <v>0</v>
      </c>
      <c r="BH712" s="107">
        <f t="shared" si="162"/>
        <v>0</v>
      </c>
      <c r="BI712" s="107">
        <f t="shared" si="163"/>
        <v>0</v>
      </c>
      <c r="BJ712" s="20" t="s">
        <v>149</v>
      </c>
      <c r="BK712" s="170">
        <f t="shared" si="164"/>
        <v>0</v>
      </c>
      <c r="BL712" s="20" t="s">
        <v>175</v>
      </c>
      <c r="BM712" s="20" t="s">
        <v>1908</v>
      </c>
    </row>
    <row r="713" spans="2:65" s="1" customFormat="1" ht="22.5" customHeight="1">
      <c r="B713" s="133"/>
      <c r="C713" s="195" t="s">
        <v>1909</v>
      </c>
      <c r="D713" s="195" t="s">
        <v>415</v>
      </c>
      <c r="E713" s="196" t="s">
        <v>1910</v>
      </c>
      <c r="F713" s="267" t="s">
        <v>1911</v>
      </c>
      <c r="G713" s="267"/>
      <c r="H713" s="267"/>
      <c r="I713" s="267"/>
      <c r="J713" s="197" t="s">
        <v>462</v>
      </c>
      <c r="K713" s="198">
        <v>175</v>
      </c>
      <c r="L713" s="325">
        <v>0</v>
      </c>
      <c r="M713" s="325"/>
      <c r="N713" s="320">
        <f t="shared" si="155"/>
        <v>0</v>
      </c>
      <c r="O713" s="312"/>
      <c r="P713" s="312"/>
      <c r="Q713" s="312"/>
      <c r="R713" s="136"/>
      <c r="T713" s="167" t="s">
        <v>5</v>
      </c>
      <c r="U713" s="45" t="s">
        <v>43</v>
      </c>
      <c r="V713" s="37"/>
      <c r="W713" s="168">
        <f t="shared" si="156"/>
        <v>0</v>
      </c>
      <c r="X713" s="168">
        <v>0</v>
      </c>
      <c r="Y713" s="168">
        <f t="shared" si="157"/>
        <v>0</v>
      </c>
      <c r="Z713" s="168">
        <v>0</v>
      </c>
      <c r="AA713" s="169">
        <f t="shared" si="158"/>
        <v>0</v>
      </c>
      <c r="AR713" s="20" t="s">
        <v>207</v>
      </c>
      <c r="AT713" s="20" t="s">
        <v>415</v>
      </c>
      <c r="AU713" s="20" t="s">
        <v>149</v>
      </c>
      <c r="AY713" s="20" t="s">
        <v>170</v>
      </c>
      <c r="BE713" s="107">
        <f t="shared" si="159"/>
        <v>0</v>
      </c>
      <c r="BF713" s="107">
        <f t="shared" si="160"/>
        <v>0</v>
      </c>
      <c r="BG713" s="107">
        <f t="shared" si="161"/>
        <v>0</v>
      </c>
      <c r="BH713" s="107">
        <f t="shared" si="162"/>
        <v>0</v>
      </c>
      <c r="BI713" s="107">
        <f t="shared" si="163"/>
        <v>0</v>
      </c>
      <c r="BJ713" s="20" t="s">
        <v>149</v>
      </c>
      <c r="BK713" s="170">
        <f t="shared" si="164"/>
        <v>0</v>
      </c>
      <c r="BL713" s="20" t="s">
        <v>175</v>
      </c>
      <c r="BM713" s="20" t="s">
        <v>1912</v>
      </c>
    </row>
    <row r="714" spans="2:65" s="1" customFormat="1" ht="22.5" customHeight="1">
      <c r="B714" s="133"/>
      <c r="C714" s="195" t="s">
        <v>1913</v>
      </c>
      <c r="D714" s="195" t="s">
        <v>415</v>
      </c>
      <c r="E714" s="196" t="s">
        <v>1914</v>
      </c>
      <c r="F714" s="267" t="s">
        <v>1915</v>
      </c>
      <c r="G714" s="267"/>
      <c r="H714" s="267"/>
      <c r="I714" s="267"/>
      <c r="J714" s="197" t="s">
        <v>267</v>
      </c>
      <c r="K714" s="198">
        <v>4</v>
      </c>
      <c r="L714" s="325">
        <v>0</v>
      </c>
      <c r="M714" s="325"/>
      <c r="N714" s="320">
        <f t="shared" si="155"/>
        <v>0</v>
      </c>
      <c r="O714" s="312"/>
      <c r="P714" s="312"/>
      <c r="Q714" s="312"/>
      <c r="R714" s="136"/>
      <c r="T714" s="167" t="s">
        <v>5</v>
      </c>
      <c r="U714" s="45" t="s">
        <v>43</v>
      </c>
      <c r="V714" s="37"/>
      <c r="W714" s="168">
        <f t="shared" si="156"/>
        <v>0</v>
      </c>
      <c r="X714" s="168">
        <v>0</v>
      </c>
      <c r="Y714" s="168">
        <f t="shared" si="157"/>
        <v>0</v>
      </c>
      <c r="Z714" s="168">
        <v>0</v>
      </c>
      <c r="AA714" s="169">
        <f t="shared" si="158"/>
        <v>0</v>
      </c>
      <c r="AR714" s="20" t="s">
        <v>207</v>
      </c>
      <c r="AT714" s="20" t="s">
        <v>415</v>
      </c>
      <c r="AU714" s="20" t="s">
        <v>149</v>
      </c>
      <c r="AY714" s="20" t="s">
        <v>170</v>
      </c>
      <c r="BE714" s="107">
        <f t="shared" si="159"/>
        <v>0</v>
      </c>
      <c r="BF714" s="107">
        <f t="shared" si="160"/>
        <v>0</v>
      </c>
      <c r="BG714" s="107">
        <f t="shared" si="161"/>
        <v>0</v>
      </c>
      <c r="BH714" s="107">
        <f t="shared" si="162"/>
        <v>0</v>
      </c>
      <c r="BI714" s="107">
        <f t="shared" si="163"/>
        <v>0</v>
      </c>
      <c r="BJ714" s="20" t="s">
        <v>149</v>
      </c>
      <c r="BK714" s="170">
        <f t="shared" si="164"/>
        <v>0</v>
      </c>
      <c r="BL714" s="20" t="s">
        <v>175</v>
      </c>
      <c r="BM714" s="20" t="s">
        <v>1916</v>
      </c>
    </row>
    <row r="715" spans="2:65" s="1" customFormat="1" ht="22.5" customHeight="1">
      <c r="B715" s="133"/>
      <c r="C715" s="195" t="s">
        <v>1917</v>
      </c>
      <c r="D715" s="195" t="s">
        <v>415</v>
      </c>
      <c r="E715" s="196" t="s">
        <v>1918</v>
      </c>
      <c r="F715" s="267" t="s">
        <v>1919</v>
      </c>
      <c r="G715" s="267"/>
      <c r="H715" s="267"/>
      <c r="I715" s="267"/>
      <c r="J715" s="197" t="s">
        <v>267</v>
      </c>
      <c r="K715" s="198">
        <v>36</v>
      </c>
      <c r="L715" s="325">
        <v>0</v>
      </c>
      <c r="M715" s="325"/>
      <c r="N715" s="320">
        <f t="shared" si="155"/>
        <v>0</v>
      </c>
      <c r="O715" s="312"/>
      <c r="P715" s="312"/>
      <c r="Q715" s="312"/>
      <c r="R715" s="136"/>
      <c r="T715" s="167" t="s">
        <v>5</v>
      </c>
      <c r="U715" s="45" t="s">
        <v>43</v>
      </c>
      <c r="V715" s="37"/>
      <c r="W715" s="168">
        <f t="shared" si="156"/>
        <v>0</v>
      </c>
      <c r="X715" s="168">
        <v>0</v>
      </c>
      <c r="Y715" s="168">
        <f t="shared" si="157"/>
        <v>0</v>
      </c>
      <c r="Z715" s="168">
        <v>0</v>
      </c>
      <c r="AA715" s="169">
        <f t="shared" si="158"/>
        <v>0</v>
      </c>
      <c r="AR715" s="20" t="s">
        <v>207</v>
      </c>
      <c r="AT715" s="20" t="s">
        <v>415</v>
      </c>
      <c r="AU715" s="20" t="s">
        <v>149</v>
      </c>
      <c r="AY715" s="20" t="s">
        <v>170</v>
      </c>
      <c r="BE715" s="107">
        <f t="shared" si="159"/>
        <v>0</v>
      </c>
      <c r="BF715" s="107">
        <f t="shared" si="160"/>
        <v>0</v>
      </c>
      <c r="BG715" s="107">
        <f t="shared" si="161"/>
        <v>0</v>
      </c>
      <c r="BH715" s="107">
        <f t="shared" si="162"/>
        <v>0</v>
      </c>
      <c r="BI715" s="107">
        <f t="shared" si="163"/>
        <v>0</v>
      </c>
      <c r="BJ715" s="20" t="s">
        <v>149</v>
      </c>
      <c r="BK715" s="170">
        <f t="shared" si="164"/>
        <v>0</v>
      </c>
      <c r="BL715" s="20" t="s">
        <v>175</v>
      </c>
      <c r="BM715" s="20" t="s">
        <v>1920</v>
      </c>
    </row>
    <row r="716" spans="2:65" s="1" customFormat="1" ht="22.5" customHeight="1">
      <c r="B716" s="133"/>
      <c r="C716" s="195" t="s">
        <v>1921</v>
      </c>
      <c r="D716" s="195" t="s">
        <v>415</v>
      </c>
      <c r="E716" s="196" t="s">
        <v>1922</v>
      </c>
      <c r="F716" s="267" t="s">
        <v>1923</v>
      </c>
      <c r="G716" s="267"/>
      <c r="H716" s="267"/>
      <c r="I716" s="267"/>
      <c r="J716" s="197" t="s">
        <v>267</v>
      </c>
      <c r="K716" s="198">
        <v>10</v>
      </c>
      <c r="L716" s="325">
        <v>0</v>
      </c>
      <c r="M716" s="325"/>
      <c r="N716" s="320">
        <f t="shared" si="155"/>
        <v>0</v>
      </c>
      <c r="O716" s="312"/>
      <c r="P716" s="312"/>
      <c r="Q716" s="312"/>
      <c r="R716" s="136"/>
      <c r="T716" s="167" t="s">
        <v>5</v>
      </c>
      <c r="U716" s="45" t="s">
        <v>43</v>
      </c>
      <c r="V716" s="37"/>
      <c r="W716" s="168">
        <f t="shared" si="156"/>
        <v>0</v>
      </c>
      <c r="X716" s="168">
        <v>0</v>
      </c>
      <c r="Y716" s="168">
        <f t="shared" si="157"/>
        <v>0</v>
      </c>
      <c r="Z716" s="168">
        <v>0</v>
      </c>
      <c r="AA716" s="169">
        <f t="shared" si="158"/>
        <v>0</v>
      </c>
      <c r="AR716" s="20" t="s">
        <v>207</v>
      </c>
      <c r="AT716" s="20" t="s">
        <v>415</v>
      </c>
      <c r="AU716" s="20" t="s">
        <v>149</v>
      </c>
      <c r="AY716" s="20" t="s">
        <v>170</v>
      </c>
      <c r="BE716" s="107">
        <f t="shared" si="159"/>
        <v>0</v>
      </c>
      <c r="BF716" s="107">
        <f t="shared" si="160"/>
        <v>0</v>
      </c>
      <c r="BG716" s="107">
        <f t="shared" si="161"/>
        <v>0</v>
      </c>
      <c r="BH716" s="107">
        <f t="shared" si="162"/>
        <v>0</v>
      </c>
      <c r="BI716" s="107">
        <f t="shared" si="163"/>
        <v>0</v>
      </c>
      <c r="BJ716" s="20" t="s">
        <v>149</v>
      </c>
      <c r="BK716" s="170">
        <f t="shared" si="164"/>
        <v>0</v>
      </c>
      <c r="BL716" s="20" t="s">
        <v>175</v>
      </c>
      <c r="BM716" s="20" t="s">
        <v>1924</v>
      </c>
    </row>
    <row r="717" spans="2:65" s="1" customFormat="1" ht="22.5" customHeight="1">
      <c r="B717" s="133"/>
      <c r="C717" s="195" t="s">
        <v>1925</v>
      </c>
      <c r="D717" s="195" t="s">
        <v>415</v>
      </c>
      <c r="E717" s="196" t="s">
        <v>1926</v>
      </c>
      <c r="F717" s="267" t="s">
        <v>1927</v>
      </c>
      <c r="G717" s="267"/>
      <c r="H717" s="267"/>
      <c r="I717" s="267"/>
      <c r="J717" s="197" t="s">
        <v>267</v>
      </c>
      <c r="K717" s="198">
        <v>46</v>
      </c>
      <c r="L717" s="325">
        <v>0</v>
      </c>
      <c r="M717" s="325"/>
      <c r="N717" s="320">
        <f t="shared" si="155"/>
        <v>0</v>
      </c>
      <c r="O717" s="312"/>
      <c r="P717" s="312"/>
      <c r="Q717" s="312"/>
      <c r="R717" s="136"/>
      <c r="T717" s="167" t="s">
        <v>5</v>
      </c>
      <c r="U717" s="45" t="s">
        <v>43</v>
      </c>
      <c r="V717" s="37"/>
      <c r="W717" s="168">
        <f t="shared" si="156"/>
        <v>0</v>
      </c>
      <c r="X717" s="168">
        <v>0</v>
      </c>
      <c r="Y717" s="168">
        <f t="shared" si="157"/>
        <v>0</v>
      </c>
      <c r="Z717" s="168">
        <v>0</v>
      </c>
      <c r="AA717" s="169">
        <f t="shared" si="158"/>
        <v>0</v>
      </c>
      <c r="AR717" s="20" t="s">
        <v>207</v>
      </c>
      <c r="AT717" s="20" t="s">
        <v>415</v>
      </c>
      <c r="AU717" s="20" t="s">
        <v>149</v>
      </c>
      <c r="AY717" s="20" t="s">
        <v>170</v>
      </c>
      <c r="BE717" s="107">
        <f t="shared" si="159"/>
        <v>0</v>
      </c>
      <c r="BF717" s="107">
        <f t="shared" si="160"/>
        <v>0</v>
      </c>
      <c r="BG717" s="107">
        <f t="shared" si="161"/>
        <v>0</v>
      </c>
      <c r="BH717" s="107">
        <f t="shared" si="162"/>
        <v>0</v>
      </c>
      <c r="BI717" s="107">
        <f t="shared" si="163"/>
        <v>0</v>
      </c>
      <c r="BJ717" s="20" t="s">
        <v>149</v>
      </c>
      <c r="BK717" s="170">
        <f t="shared" si="164"/>
        <v>0</v>
      </c>
      <c r="BL717" s="20" t="s">
        <v>175</v>
      </c>
      <c r="BM717" s="20" t="s">
        <v>1928</v>
      </c>
    </row>
    <row r="718" spans="2:65" s="1" customFormat="1" ht="22.5" customHeight="1">
      <c r="B718" s="133"/>
      <c r="C718" s="195" t="s">
        <v>1929</v>
      </c>
      <c r="D718" s="195" t="s">
        <v>415</v>
      </c>
      <c r="E718" s="196" t="s">
        <v>1620</v>
      </c>
      <c r="F718" s="267" t="s">
        <v>1621</v>
      </c>
      <c r="G718" s="267"/>
      <c r="H718" s="267"/>
      <c r="I718" s="267"/>
      <c r="J718" s="197" t="s">
        <v>267</v>
      </c>
      <c r="K718" s="198">
        <v>33</v>
      </c>
      <c r="L718" s="325">
        <v>0</v>
      </c>
      <c r="M718" s="325"/>
      <c r="N718" s="320">
        <f t="shared" si="155"/>
        <v>0</v>
      </c>
      <c r="O718" s="312"/>
      <c r="P718" s="312"/>
      <c r="Q718" s="312"/>
      <c r="R718" s="136"/>
      <c r="T718" s="167" t="s">
        <v>5</v>
      </c>
      <c r="U718" s="45" t="s">
        <v>43</v>
      </c>
      <c r="V718" s="37"/>
      <c r="W718" s="168">
        <f t="shared" si="156"/>
        <v>0</v>
      </c>
      <c r="X718" s="168">
        <v>0</v>
      </c>
      <c r="Y718" s="168">
        <f t="shared" si="157"/>
        <v>0</v>
      </c>
      <c r="Z718" s="168">
        <v>0</v>
      </c>
      <c r="AA718" s="169">
        <f t="shared" si="158"/>
        <v>0</v>
      </c>
      <c r="AR718" s="20" t="s">
        <v>207</v>
      </c>
      <c r="AT718" s="20" t="s">
        <v>415</v>
      </c>
      <c r="AU718" s="20" t="s">
        <v>149</v>
      </c>
      <c r="AY718" s="20" t="s">
        <v>170</v>
      </c>
      <c r="BE718" s="107">
        <f t="shared" si="159"/>
        <v>0</v>
      </c>
      <c r="BF718" s="107">
        <f t="shared" si="160"/>
        <v>0</v>
      </c>
      <c r="BG718" s="107">
        <f t="shared" si="161"/>
        <v>0</v>
      </c>
      <c r="BH718" s="107">
        <f t="shared" si="162"/>
        <v>0</v>
      </c>
      <c r="BI718" s="107">
        <f t="shared" si="163"/>
        <v>0</v>
      </c>
      <c r="BJ718" s="20" t="s">
        <v>149</v>
      </c>
      <c r="BK718" s="170">
        <f t="shared" si="164"/>
        <v>0</v>
      </c>
      <c r="BL718" s="20" t="s">
        <v>175</v>
      </c>
      <c r="BM718" s="20" t="s">
        <v>1930</v>
      </c>
    </row>
    <row r="719" spans="2:65" s="1" customFormat="1" ht="22.5" customHeight="1">
      <c r="B719" s="133"/>
      <c r="C719" s="195" t="s">
        <v>1931</v>
      </c>
      <c r="D719" s="195" t="s">
        <v>415</v>
      </c>
      <c r="E719" s="196" t="s">
        <v>1932</v>
      </c>
      <c r="F719" s="267" t="s">
        <v>1933</v>
      </c>
      <c r="G719" s="267"/>
      <c r="H719" s="267"/>
      <c r="I719" s="267"/>
      <c r="J719" s="197" t="s">
        <v>267</v>
      </c>
      <c r="K719" s="198">
        <v>46</v>
      </c>
      <c r="L719" s="325">
        <v>0</v>
      </c>
      <c r="M719" s="325"/>
      <c r="N719" s="320">
        <f t="shared" si="155"/>
        <v>0</v>
      </c>
      <c r="O719" s="312"/>
      <c r="P719" s="312"/>
      <c r="Q719" s="312"/>
      <c r="R719" s="136"/>
      <c r="T719" s="167" t="s">
        <v>5</v>
      </c>
      <c r="U719" s="45" t="s">
        <v>43</v>
      </c>
      <c r="V719" s="37"/>
      <c r="W719" s="168">
        <f t="shared" si="156"/>
        <v>0</v>
      </c>
      <c r="X719" s="168">
        <v>0</v>
      </c>
      <c r="Y719" s="168">
        <f t="shared" si="157"/>
        <v>0</v>
      </c>
      <c r="Z719" s="168">
        <v>0</v>
      </c>
      <c r="AA719" s="169">
        <f t="shared" si="158"/>
        <v>0</v>
      </c>
      <c r="AR719" s="20" t="s">
        <v>207</v>
      </c>
      <c r="AT719" s="20" t="s">
        <v>415</v>
      </c>
      <c r="AU719" s="20" t="s">
        <v>149</v>
      </c>
      <c r="AY719" s="20" t="s">
        <v>170</v>
      </c>
      <c r="BE719" s="107">
        <f t="shared" si="159"/>
        <v>0</v>
      </c>
      <c r="BF719" s="107">
        <f t="shared" si="160"/>
        <v>0</v>
      </c>
      <c r="BG719" s="107">
        <f t="shared" si="161"/>
        <v>0</v>
      </c>
      <c r="BH719" s="107">
        <f t="shared" si="162"/>
        <v>0</v>
      </c>
      <c r="BI719" s="107">
        <f t="shared" si="163"/>
        <v>0</v>
      </c>
      <c r="BJ719" s="20" t="s">
        <v>149</v>
      </c>
      <c r="BK719" s="170">
        <f t="shared" si="164"/>
        <v>0</v>
      </c>
      <c r="BL719" s="20" t="s">
        <v>175</v>
      </c>
      <c r="BM719" s="20" t="s">
        <v>1934</v>
      </c>
    </row>
    <row r="720" spans="2:65" s="1" customFormat="1" ht="22.5" customHeight="1">
      <c r="B720" s="133"/>
      <c r="C720" s="195" t="s">
        <v>1935</v>
      </c>
      <c r="D720" s="195" t="s">
        <v>415</v>
      </c>
      <c r="E720" s="196" t="s">
        <v>1936</v>
      </c>
      <c r="F720" s="267" t="s">
        <v>1937</v>
      </c>
      <c r="G720" s="267"/>
      <c r="H720" s="267"/>
      <c r="I720" s="267"/>
      <c r="J720" s="197" t="s">
        <v>267</v>
      </c>
      <c r="K720" s="198">
        <v>4</v>
      </c>
      <c r="L720" s="325">
        <v>0</v>
      </c>
      <c r="M720" s="325"/>
      <c r="N720" s="320">
        <f t="shared" si="155"/>
        <v>0</v>
      </c>
      <c r="O720" s="312"/>
      <c r="P720" s="312"/>
      <c r="Q720" s="312"/>
      <c r="R720" s="136"/>
      <c r="T720" s="167" t="s">
        <v>5</v>
      </c>
      <c r="U720" s="45" t="s">
        <v>43</v>
      </c>
      <c r="V720" s="37"/>
      <c r="W720" s="168">
        <f t="shared" si="156"/>
        <v>0</v>
      </c>
      <c r="X720" s="168">
        <v>0</v>
      </c>
      <c r="Y720" s="168">
        <f t="shared" si="157"/>
        <v>0</v>
      </c>
      <c r="Z720" s="168">
        <v>0</v>
      </c>
      <c r="AA720" s="169">
        <f t="shared" si="158"/>
        <v>0</v>
      </c>
      <c r="AR720" s="20" t="s">
        <v>207</v>
      </c>
      <c r="AT720" s="20" t="s">
        <v>415</v>
      </c>
      <c r="AU720" s="20" t="s">
        <v>149</v>
      </c>
      <c r="AY720" s="20" t="s">
        <v>170</v>
      </c>
      <c r="BE720" s="107">
        <f t="shared" si="159"/>
        <v>0</v>
      </c>
      <c r="BF720" s="107">
        <f t="shared" si="160"/>
        <v>0</v>
      </c>
      <c r="BG720" s="107">
        <f t="shared" si="161"/>
        <v>0</v>
      </c>
      <c r="BH720" s="107">
        <f t="shared" si="162"/>
        <v>0</v>
      </c>
      <c r="BI720" s="107">
        <f t="shared" si="163"/>
        <v>0</v>
      </c>
      <c r="BJ720" s="20" t="s">
        <v>149</v>
      </c>
      <c r="BK720" s="170">
        <f t="shared" si="164"/>
        <v>0</v>
      </c>
      <c r="BL720" s="20" t="s">
        <v>175</v>
      </c>
      <c r="BM720" s="20" t="s">
        <v>1938</v>
      </c>
    </row>
    <row r="721" spans="2:65" s="1" customFormat="1" ht="22.5" customHeight="1">
      <c r="B721" s="133"/>
      <c r="C721" s="195" t="s">
        <v>1939</v>
      </c>
      <c r="D721" s="195" t="s">
        <v>415</v>
      </c>
      <c r="E721" s="196" t="s">
        <v>1940</v>
      </c>
      <c r="F721" s="267" t="s">
        <v>1941</v>
      </c>
      <c r="G721" s="267"/>
      <c r="H721" s="267"/>
      <c r="I721" s="267"/>
      <c r="J721" s="197" t="s">
        <v>267</v>
      </c>
      <c r="K721" s="198">
        <v>10</v>
      </c>
      <c r="L721" s="325">
        <v>0</v>
      </c>
      <c r="M721" s="325"/>
      <c r="N721" s="320">
        <f t="shared" si="155"/>
        <v>0</v>
      </c>
      <c r="O721" s="312"/>
      <c r="P721" s="312"/>
      <c r="Q721" s="312"/>
      <c r="R721" s="136"/>
      <c r="T721" s="167" t="s">
        <v>5</v>
      </c>
      <c r="U721" s="45" t="s">
        <v>43</v>
      </c>
      <c r="V721" s="37"/>
      <c r="W721" s="168">
        <f t="shared" si="156"/>
        <v>0</v>
      </c>
      <c r="X721" s="168">
        <v>0</v>
      </c>
      <c r="Y721" s="168">
        <f t="shared" si="157"/>
        <v>0</v>
      </c>
      <c r="Z721" s="168">
        <v>0</v>
      </c>
      <c r="AA721" s="169">
        <f t="shared" si="158"/>
        <v>0</v>
      </c>
      <c r="AR721" s="20" t="s">
        <v>207</v>
      </c>
      <c r="AT721" s="20" t="s">
        <v>415</v>
      </c>
      <c r="AU721" s="20" t="s">
        <v>149</v>
      </c>
      <c r="AY721" s="20" t="s">
        <v>170</v>
      </c>
      <c r="BE721" s="107">
        <f t="shared" si="159"/>
        <v>0</v>
      </c>
      <c r="BF721" s="107">
        <f t="shared" si="160"/>
        <v>0</v>
      </c>
      <c r="BG721" s="107">
        <f t="shared" si="161"/>
        <v>0</v>
      </c>
      <c r="BH721" s="107">
        <f t="shared" si="162"/>
        <v>0</v>
      </c>
      <c r="BI721" s="107">
        <f t="shared" si="163"/>
        <v>0</v>
      </c>
      <c r="BJ721" s="20" t="s">
        <v>149</v>
      </c>
      <c r="BK721" s="170">
        <f t="shared" si="164"/>
        <v>0</v>
      </c>
      <c r="BL721" s="20" t="s">
        <v>175</v>
      </c>
      <c r="BM721" s="20" t="s">
        <v>1942</v>
      </c>
    </row>
    <row r="722" spans="2:65" s="1" customFormat="1" ht="22.5" customHeight="1">
      <c r="B722" s="133"/>
      <c r="C722" s="195" t="s">
        <v>1943</v>
      </c>
      <c r="D722" s="195" t="s">
        <v>415</v>
      </c>
      <c r="E722" s="196" t="s">
        <v>1944</v>
      </c>
      <c r="F722" s="267" t="s">
        <v>1945</v>
      </c>
      <c r="G722" s="267"/>
      <c r="H722" s="267"/>
      <c r="I722" s="267"/>
      <c r="J722" s="197" t="s">
        <v>267</v>
      </c>
      <c r="K722" s="198">
        <v>30</v>
      </c>
      <c r="L722" s="325">
        <v>0</v>
      </c>
      <c r="M722" s="325"/>
      <c r="N722" s="320">
        <f t="shared" si="155"/>
        <v>0</v>
      </c>
      <c r="O722" s="312"/>
      <c r="P722" s="312"/>
      <c r="Q722" s="312"/>
      <c r="R722" s="136"/>
      <c r="T722" s="167" t="s">
        <v>5</v>
      </c>
      <c r="U722" s="45" t="s">
        <v>43</v>
      </c>
      <c r="V722" s="37"/>
      <c r="W722" s="168">
        <f t="shared" si="156"/>
        <v>0</v>
      </c>
      <c r="X722" s="168">
        <v>0</v>
      </c>
      <c r="Y722" s="168">
        <f t="shared" si="157"/>
        <v>0</v>
      </c>
      <c r="Z722" s="168">
        <v>0</v>
      </c>
      <c r="AA722" s="169">
        <f t="shared" si="158"/>
        <v>0</v>
      </c>
      <c r="AR722" s="20" t="s">
        <v>207</v>
      </c>
      <c r="AT722" s="20" t="s">
        <v>415</v>
      </c>
      <c r="AU722" s="20" t="s">
        <v>149</v>
      </c>
      <c r="AY722" s="20" t="s">
        <v>170</v>
      </c>
      <c r="BE722" s="107">
        <f t="shared" si="159"/>
        <v>0</v>
      </c>
      <c r="BF722" s="107">
        <f t="shared" si="160"/>
        <v>0</v>
      </c>
      <c r="BG722" s="107">
        <f t="shared" si="161"/>
        <v>0</v>
      </c>
      <c r="BH722" s="107">
        <f t="shared" si="162"/>
        <v>0</v>
      </c>
      <c r="BI722" s="107">
        <f t="shared" si="163"/>
        <v>0</v>
      </c>
      <c r="BJ722" s="20" t="s">
        <v>149</v>
      </c>
      <c r="BK722" s="170">
        <f t="shared" si="164"/>
        <v>0</v>
      </c>
      <c r="BL722" s="20" t="s">
        <v>175</v>
      </c>
      <c r="BM722" s="20" t="s">
        <v>1946</v>
      </c>
    </row>
    <row r="723" spans="2:65" s="1" customFormat="1" ht="22.5" customHeight="1">
      <c r="B723" s="133"/>
      <c r="C723" s="195" t="s">
        <v>1947</v>
      </c>
      <c r="D723" s="195" t="s">
        <v>415</v>
      </c>
      <c r="E723" s="196" t="s">
        <v>1948</v>
      </c>
      <c r="F723" s="267" t="s">
        <v>1949</v>
      </c>
      <c r="G723" s="267"/>
      <c r="H723" s="267"/>
      <c r="I723" s="267"/>
      <c r="J723" s="197" t="s">
        <v>267</v>
      </c>
      <c r="K723" s="198">
        <v>272</v>
      </c>
      <c r="L723" s="325">
        <v>0</v>
      </c>
      <c r="M723" s="325"/>
      <c r="N723" s="320">
        <f t="shared" si="155"/>
        <v>0</v>
      </c>
      <c r="O723" s="312"/>
      <c r="P723" s="312"/>
      <c r="Q723" s="312"/>
      <c r="R723" s="136"/>
      <c r="T723" s="167" t="s">
        <v>5</v>
      </c>
      <c r="U723" s="45" t="s">
        <v>43</v>
      </c>
      <c r="V723" s="37"/>
      <c r="W723" s="168">
        <f t="shared" si="156"/>
        <v>0</v>
      </c>
      <c r="X723" s="168">
        <v>0</v>
      </c>
      <c r="Y723" s="168">
        <f t="shared" si="157"/>
        <v>0</v>
      </c>
      <c r="Z723" s="168">
        <v>0</v>
      </c>
      <c r="AA723" s="169">
        <f t="shared" si="158"/>
        <v>0</v>
      </c>
      <c r="AR723" s="20" t="s">
        <v>207</v>
      </c>
      <c r="AT723" s="20" t="s">
        <v>415</v>
      </c>
      <c r="AU723" s="20" t="s">
        <v>149</v>
      </c>
      <c r="AY723" s="20" t="s">
        <v>170</v>
      </c>
      <c r="BE723" s="107">
        <f t="shared" si="159"/>
        <v>0</v>
      </c>
      <c r="BF723" s="107">
        <f t="shared" si="160"/>
        <v>0</v>
      </c>
      <c r="BG723" s="107">
        <f t="shared" si="161"/>
        <v>0</v>
      </c>
      <c r="BH723" s="107">
        <f t="shared" si="162"/>
        <v>0</v>
      </c>
      <c r="BI723" s="107">
        <f t="shared" si="163"/>
        <v>0</v>
      </c>
      <c r="BJ723" s="20" t="s">
        <v>149</v>
      </c>
      <c r="BK723" s="170">
        <f t="shared" si="164"/>
        <v>0</v>
      </c>
      <c r="BL723" s="20" t="s">
        <v>175</v>
      </c>
      <c r="BM723" s="20" t="s">
        <v>1950</v>
      </c>
    </row>
    <row r="724" spans="2:65" s="1" customFormat="1" ht="22.5" customHeight="1">
      <c r="B724" s="133"/>
      <c r="C724" s="195" t="s">
        <v>1951</v>
      </c>
      <c r="D724" s="195" t="s">
        <v>415</v>
      </c>
      <c r="E724" s="196" t="s">
        <v>1952</v>
      </c>
      <c r="F724" s="267" t="s">
        <v>1953</v>
      </c>
      <c r="G724" s="267"/>
      <c r="H724" s="267"/>
      <c r="I724" s="267"/>
      <c r="J724" s="197" t="s">
        <v>267</v>
      </c>
      <c r="K724" s="198">
        <v>4</v>
      </c>
      <c r="L724" s="325">
        <v>0</v>
      </c>
      <c r="M724" s="325"/>
      <c r="N724" s="320">
        <f t="shared" si="155"/>
        <v>0</v>
      </c>
      <c r="O724" s="312"/>
      <c r="P724" s="312"/>
      <c r="Q724" s="312"/>
      <c r="R724" s="136"/>
      <c r="T724" s="167" t="s">
        <v>5</v>
      </c>
      <c r="U724" s="45" t="s">
        <v>43</v>
      </c>
      <c r="V724" s="37"/>
      <c r="W724" s="168">
        <f t="shared" si="156"/>
        <v>0</v>
      </c>
      <c r="X724" s="168">
        <v>0</v>
      </c>
      <c r="Y724" s="168">
        <f t="shared" si="157"/>
        <v>0</v>
      </c>
      <c r="Z724" s="168">
        <v>0</v>
      </c>
      <c r="AA724" s="169">
        <f t="shared" si="158"/>
        <v>0</v>
      </c>
      <c r="AR724" s="20" t="s">
        <v>207</v>
      </c>
      <c r="AT724" s="20" t="s">
        <v>415</v>
      </c>
      <c r="AU724" s="20" t="s">
        <v>149</v>
      </c>
      <c r="AY724" s="20" t="s">
        <v>170</v>
      </c>
      <c r="BE724" s="107">
        <f t="shared" si="159"/>
        <v>0</v>
      </c>
      <c r="BF724" s="107">
        <f t="shared" si="160"/>
        <v>0</v>
      </c>
      <c r="BG724" s="107">
        <f t="shared" si="161"/>
        <v>0</v>
      </c>
      <c r="BH724" s="107">
        <f t="shared" si="162"/>
        <v>0</v>
      </c>
      <c r="BI724" s="107">
        <f t="shared" si="163"/>
        <v>0</v>
      </c>
      <c r="BJ724" s="20" t="s">
        <v>149</v>
      </c>
      <c r="BK724" s="170">
        <f t="shared" si="164"/>
        <v>0</v>
      </c>
      <c r="BL724" s="20" t="s">
        <v>175</v>
      </c>
      <c r="BM724" s="20" t="s">
        <v>1954</v>
      </c>
    </row>
    <row r="725" spans="2:65" s="1" customFormat="1" ht="22.5" customHeight="1">
      <c r="B725" s="133"/>
      <c r="C725" s="195" t="s">
        <v>1955</v>
      </c>
      <c r="D725" s="195" t="s">
        <v>415</v>
      </c>
      <c r="E725" s="196" t="s">
        <v>1956</v>
      </c>
      <c r="F725" s="267" t="s">
        <v>1957</v>
      </c>
      <c r="G725" s="267"/>
      <c r="H725" s="267"/>
      <c r="I725" s="267"/>
      <c r="J725" s="197" t="s">
        <v>267</v>
      </c>
      <c r="K725" s="198">
        <v>4</v>
      </c>
      <c r="L725" s="325">
        <v>0</v>
      </c>
      <c r="M725" s="325"/>
      <c r="N725" s="320">
        <f t="shared" si="155"/>
        <v>0</v>
      </c>
      <c r="O725" s="312"/>
      <c r="P725" s="312"/>
      <c r="Q725" s="312"/>
      <c r="R725" s="136"/>
      <c r="T725" s="167" t="s">
        <v>5</v>
      </c>
      <c r="U725" s="45" t="s">
        <v>43</v>
      </c>
      <c r="V725" s="37"/>
      <c r="W725" s="168">
        <f t="shared" si="156"/>
        <v>0</v>
      </c>
      <c r="X725" s="168">
        <v>0</v>
      </c>
      <c r="Y725" s="168">
        <f t="shared" si="157"/>
        <v>0</v>
      </c>
      <c r="Z725" s="168">
        <v>0</v>
      </c>
      <c r="AA725" s="169">
        <f t="shared" si="158"/>
        <v>0</v>
      </c>
      <c r="AR725" s="20" t="s">
        <v>207</v>
      </c>
      <c r="AT725" s="20" t="s">
        <v>415</v>
      </c>
      <c r="AU725" s="20" t="s">
        <v>149</v>
      </c>
      <c r="AY725" s="20" t="s">
        <v>170</v>
      </c>
      <c r="BE725" s="107">
        <f t="shared" si="159"/>
        <v>0</v>
      </c>
      <c r="BF725" s="107">
        <f t="shared" si="160"/>
        <v>0</v>
      </c>
      <c r="BG725" s="107">
        <f t="shared" si="161"/>
        <v>0</v>
      </c>
      <c r="BH725" s="107">
        <f t="shared" si="162"/>
        <v>0</v>
      </c>
      <c r="BI725" s="107">
        <f t="shared" si="163"/>
        <v>0</v>
      </c>
      <c r="BJ725" s="20" t="s">
        <v>149</v>
      </c>
      <c r="BK725" s="170">
        <f t="shared" si="164"/>
        <v>0</v>
      </c>
      <c r="BL725" s="20" t="s">
        <v>175</v>
      </c>
      <c r="BM725" s="20" t="s">
        <v>1958</v>
      </c>
    </row>
    <row r="726" spans="2:65" s="1" customFormat="1" ht="22.5" customHeight="1">
      <c r="B726" s="133"/>
      <c r="C726" s="195" t="s">
        <v>1959</v>
      </c>
      <c r="D726" s="195" t="s">
        <v>415</v>
      </c>
      <c r="E726" s="196" t="s">
        <v>1960</v>
      </c>
      <c r="F726" s="267" t="s">
        <v>1961</v>
      </c>
      <c r="G726" s="267"/>
      <c r="H726" s="267"/>
      <c r="I726" s="267"/>
      <c r="J726" s="197" t="s">
        <v>267</v>
      </c>
      <c r="K726" s="198">
        <v>4</v>
      </c>
      <c r="L726" s="325">
        <v>0</v>
      </c>
      <c r="M726" s="325"/>
      <c r="N726" s="320">
        <f t="shared" si="155"/>
        <v>0</v>
      </c>
      <c r="O726" s="312"/>
      <c r="P726" s="312"/>
      <c r="Q726" s="312"/>
      <c r="R726" s="136"/>
      <c r="T726" s="167" t="s">
        <v>5</v>
      </c>
      <c r="U726" s="45" t="s">
        <v>43</v>
      </c>
      <c r="V726" s="37"/>
      <c r="W726" s="168">
        <f t="shared" si="156"/>
        <v>0</v>
      </c>
      <c r="X726" s="168">
        <v>0</v>
      </c>
      <c r="Y726" s="168">
        <f t="shared" si="157"/>
        <v>0</v>
      </c>
      <c r="Z726" s="168">
        <v>0</v>
      </c>
      <c r="AA726" s="169">
        <f t="shared" si="158"/>
        <v>0</v>
      </c>
      <c r="AR726" s="20" t="s">
        <v>207</v>
      </c>
      <c r="AT726" s="20" t="s">
        <v>415</v>
      </c>
      <c r="AU726" s="20" t="s">
        <v>149</v>
      </c>
      <c r="AY726" s="20" t="s">
        <v>170</v>
      </c>
      <c r="BE726" s="107">
        <f t="shared" si="159"/>
        <v>0</v>
      </c>
      <c r="BF726" s="107">
        <f t="shared" si="160"/>
        <v>0</v>
      </c>
      <c r="BG726" s="107">
        <f t="shared" si="161"/>
        <v>0</v>
      </c>
      <c r="BH726" s="107">
        <f t="shared" si="162"/>
        <v>0</v>
      </c>
      <c r="BI726" s="107">
        <f t="shared" si="163"/>
        <v>0</v>
      </c>
      <c r="BJ726" s="20" t="s">
        <v>149</v>
      </c>
      <c r="BK726" s="170">
        <f t="shared" si="164"/>
        <v>0</v>
      </c>
      <c r="BL726" s="20" t="s">
        <v>175</v>
      </c>
      <c r="BM726" s="20" t="s">
        <v>1962</v>
      </c>
    </row>
    <row r="727" spans="2:65" s="1" customFormat="1" ht="22.5" customHeight="1">
      <c r="B727" s="133"/>
      <c r="C727" s="195" t="s">
        <v>1963</v>
      </c>
      <c r="D727" s="195" t="s">
        <v>415</v>
      </c>
      <c r="E727" s="196" t="s">
        <v>1964</v>
      </c>
      <c r="F727" s="267" t="s">
        <v>1661</v>
      </c>
      <c r="G727" s="267"/>
      <c r="H727" s="267"/>
      <c r="I727" s="267"/>
      <c r="J727" s="197" t="s">
        <v>267</v>
      </c>
      <c r="K727" s="198">
        <v>10</v>
      </c>
      <c r="L727" s="325">
        <v>0</v>
      </c>
      <c r="M727" s="325"/>
      <c r="N727" s="320">
        <f t="shared" si="155"/>
        <v>0</v>
      </c>
      <c r="O727" s="312"/>
      <c r="P727" s="312"/>
      <c r="Q727" s="312"/>
      <c r="R727" s="136"/>
      <c r="T727" s="167" t="s">
        <v>5</v>
      </c>
      <c r="U727" s="45" t="s">
        <v>43</v>
      </c>
      <c r="V727" s="37"/>
      <c r="W727" s="168">
        <f t="shared" si="156"/>
        <v>0</v>
      </c>
      <c r="X727" s="168">
        <v>0</v>
      </c>
      <c r="Y727" s="168">
        <f t="shared" si="157"/>
        <v>0</v>
      </c>
      <c r="Z727" s="168">
        <v>0</v>
      </c>
      <c r="AA727" s="169">
        <f t="shared" si="158"/>
        <v>0</v>
      </c>
      <c r="AR727" s="20" t="s">
        <v>207</v>
      </c>
      <c r="AT727" s="20" t="s">
        <v>415</v>
      </c>
      <c r="AU727" s="20" t="s">
        <v>149</v>
      </c>
      <c r="AY727" s="20" t="s">
        <v>170</v>
      </c>
      <c r="BE727" s="107">
        <f t="shared" si="159"/>
        <v>0</v>
      </c>
      <c r="BF727" s="107">
        <f t="shared" si="160"/>
        <v>0</v>
      </c>
      <c r="BG727" s="107">
        <f t="shared" si="161"/>
        <v>0</v>
      </c>
      <c r="BH727" s="107">
        <f t="shared" si="162"/>
        <v>0</v>
      </c>
      <c r="BI727" s="107">
        <f t="shared" si="163"/>
        <v>0</v>
      </c>
      <c r="BJ727" s="20" t="s">
        <v>149</v>
      </c>
      <c r="BK727" s="170">
        <f t="shared" si="164"/>
        <v>0</v>
      </c>
      <c r="BL727" s="20" t="s">
        <v>175</v>
      </c>
      <c r="BM727" s="20" t="s">
        <v>1965</v>
      </c>
    </row>
    <row r="728" spans="2:65" s="1" customFormat="1" ht="22.5" customHeight="1">
      <c r="B728" s="133"/>
      <c r="C728" s="195" t="s">
        <v>1966</v>
      </c>
      <c r="D728" s="195" t="s">
        <v>415</v>
      </c>
      <c r="E728" s="196" t="s">
        <v>1967</v>
      </c>
      <c r="F728" s="267" t="s">
        <v>1968</v>
      </c>
      <c r="G728" s="267"/>
      <c r="H728" s="267"/>
      <c r="I728" s="267"/>
      <c r="J728" s="197" t="s">
        <v>267</v>
      </c>
      <c r="K728" s="198">
        <v>20</v>
      </c>
      <c r="L728" s="325">
        <v>0</v>
      </c>
      <c r="M728" s="325"/>
      <c r="N728" s="320">
        <f t="shared" si="155"/>
        <v>0</v>
      </c>
      <c r="O728" s="312"/>
      <c r="P728" s="312"/>
      <c r="Q728" s="312"/>
      <c r="R728" s="136"/>
      <c r="T728" s="167" t="s">
        <v>5</v>
      </c>
      <c r="U728" s="45" t="s">
        <v>43</v>
      </c>
      <c r="V728" s="37"/>
      <c r="W728" s="168">
        <f t="shared" si="156"/>
        <v>0</v>
      </c>
      <c r="X728" s="168">
        <v>0</v>
      </c>
      <c r="Y728" s="168">
        <f t="shared" si="157"/>
        <v>0</v>
      </c>
      <c r="Z728" s="168">
        <v>0</v>
      </c>
      <c r="AA728" s="169">
        <f t="shared" si="158"/>
        <v>0</v>
      </c>
      <c r="AR728" s="20" t="s">
        <v>207</v>
      </c>
      <c r="AT728" s="20" t="s">
        <v>415</v>
      </c>
      <c r="AU728" s="20" t="s">
        <v>149</v>
      </c>
      <c r="AY728" s="20" t="s">
        <v>170</v>
      </c>
      <c r="BE728" s="107">
        <f t="shared" si="159"/>
        <v>0</v>
      </c>
      <c r="BF728" s="107">
        <f t="shared" si="160"/>
        <v>0</v>
      </c>
      <c r="BG728" s="107">
        <f t="shared" si="161"/>
        <v>0</v>
      </c>
      <c r="BH728" s="107">
        <f t="shared" si="162"/>
        <v>0</v>
      </c>
      <c r="BI728" s="107">
        <f t="shared" si="163"/>
        <v>0</v>
      </c>
      <c r="BJ728" s="20" t="s">
        <v>149</v>
      </c>
      <c r="BK728" s="170">
        <f t="shared" si="164"/>
        <v>0</v>
      </c>
      <c r="BL728" s="20" t="s">
        <v>175</v>
      </c>
      <c r="BM728" s="20" t="s">
        <v>1969</v>
      </c>
    </row>
    <row r="729" spans="2:65" s="9" customFormat="1" ht="37.35" customHeight="1">
      <c r="B729" s="151"/>
      <c r="C729" s="152"/>
      <c r="D729" s="153" t="s">
        <v>144</v>
      </c>
      <c r="E729" s="153"/>
      <c r="F729" s="153"/>
      <c r="G729" s="153"/>
      <c r="H729" s="153"/>
      <c r="I729" s="153"/>
      <c r="J729" s="153"/>
      <c r="K729" s="153"/>
      <c r="L729" s="153"/>
      <c r="M729" s="153"/>
      <c r="N729" s="321">
        <f>BK729</f>
        <v>0</v>
      </c>
      <c r="O729" s="322"/>
      <c r="P729" s="322"/>
      <c r="Q729" s="322"/>
      <c r="R729" s="154"/>
      <c r="T729" s="155"/>
      <c r="U729" s="152"/>
      <c r="V729" s="152"/>
      <c r="W729" s="156">
        <f>SUM(W730:W733)</f>
        <v>0</v>
      </c>
      <c r="X729" s="152"/>
      <c r="Y729" s="156">
        <f>SUM(Y730:Y733)</f>
        <v>0</v>
      </c>
      <c r="Z729" s="152"/>
      <c r="AA729" s="157">
        <f>SUM(AA730:AA733)</f>
        <v>0</v>
      </c>
      <c r="AR729" s="158" t="s">
        <v>175</v>
      </c>
      <c r="AT729" s="159" t="s">
        <v>75</v>
      </c>
      <c r="AU729" s="159" t="s">
        <v>76</v>
      </c>
      <c r="AY729" s="158" t="s">
        <v>170</v>
      </c>
      <c r="BK729" s="160">
        <f>SUM(BK730:BK733)</f>
        <v>0</v>
      </c>
    </row>
    <row r="730" spans="2:65" s="1" customFormat="1" ht="44.25" customHeight="1">
      <c r="B730" s="133"/>
      <c r="C730" s="162" t="s">
        <v>1970</v>
      </c>
      <c r="D730" s="162" t="s">
        <v>171</v>
      </c>
      <c r="E730" s="163" t="s">
        <v>1971</v>
      </c>
      <c r="F730" s="268" t="s">
        <v>1972</v>
      </c>
      <c r="G730" s="268"/>
      <c r="H730" s="268"/>
      <c r="I730" s="268"/>
      <c r="J730" s="164" t="s">
        <v>1973</v>
      </c>
      <c r="K730" s="165">
        <v>24</v>
      </c>
      <c r="L730" s="324">
        <v>0</v>
      </c>
      <c r="M730" s="324"/>
      <c r="N730" s="312">
        <f>ROUND(L730*K730,3)</f>
        <v>0</v>
      </c>
      <c r="O730" s="312"/>
      <c r="P730" s="312"/>
      <c r="Q730" s="312"/>
      <c r="R730" s="136"/>
      <c r="T730" s="167" t="s">
        <v>5</v>
      </c>
      <c r="U730" s="45" t="s">
        <v>43</v>
      </c>
      <c r="V730" s="37"/>
      <c r="W730" s="168">
        <f>V730*K730</f>
        <v>0</v>
      </c>
      <c r="X730" s="168">
        <v>0</v>
      </c>
      <c r="Y730" s="168">
        <f>X730*K730</f>
        <v>0</v>
      </c>
      <c r="Z730" s="168">
        <v>0</v>
      </c>
      <c r="AA730" s="169">
        <f>Z730*K730</f>
        <v>0</v>
      </c>
      <c r="AR730" s="20" t="s">
        <v>1974</v>
      </c>
      <c r="AT730" s="20" t="s">
        <v>171</v>
      </c>
      <c r="AU730" s="20" t="s">
        <v>84</v>
      </c>
      <c r="AY730" s="20" t="s">
        <v>170</v>
      </c>
      <c r="BE730" s="107">
        <f>IF(U730="základná",N730,0)</f>
        <v>0</v>
      </c>
      <c r="BF730" s="107">
        <f>IF(U730="znížená",N730,0)</f>
        <v>0</v>
      </c>
      <c r="BG730" s="107">
        <f>IF(U730="zákl. prenesená",N730,0)</f>
        <v>0</v>
      </c>
      <c r="BH730" s="107">
        <f>IF(U730="zníž. prenesená",N730,0)</f>
        <v>0</v>
      </c>
      <c r="BI730" s="107">
        <f>IF(U730="nulová",N730,0)</f>
        <v>0</v>
      </c>
      <c r="BJ730" s="20" t="s">
        <v>149</v>
      </c>
      <c r="BK730" s="170">
        <f>ROUND(L730*K730,3)</f>
        <v>0</v>
      </c>
      <c r="BL730" s="20" t="s">
        <v>1974</v>
      </c>
      <c r="BM730" s="20" t="s">
        <v>1975</v>
      </c>
    </row>
    <row r="731" spans="2:65" s="12" customFormat="1" ht="22.5" customHeight="1">
      <c r="B731" s="187"/>
      <c r="C731" s="188"/>
      <c r="D731" s="188"/>
      <c r="E731" s="189" t="s">
        <v>5</v>
      </c>
      <c r="F731" s="269" t="s">
        <v>1976</v>
      </c>
      <c r="G731" s="270"/>
      <c r="H731" s="270"/>
      <c r="I731" s="270"/>
      <c r="J731" s="188"/>
      <c r="K731" s="190" t="s">
        <v>5</v>
      </c>
      <c r="L731" s="188"/>
      <c r="M731" s="188"/>
      <c r="N731" s="188"/>
      <c r="O731" s="188"/>
      <c r="P731" s="188"/>
      <c r="Q731" s="188"/>
      <c r="R731" s="191"/>
      <c r="T731" s="192"/>
      <c r="U731" s="188"/>
      <c r="V731" s="188"/>
      <c r="W731" s="188"/>
      <c r="X731" s="188"/>
      <c r="Y731" s="188"/>
      <c r="Z731" s="188"/>
      <c r="AA731" s="193"/>
      <c r="AT731" s="194" t="s">
        <v>186</v>
      </c>
      <c r="AU731" s="194" t="s">
        <v>84</v>
      </c>
      <c r="AV731" s="12" t="s">
        <v>84</v>
      </c>
      <c r="AW731" s="12" t="s">
        <v>32</v>
      </c>
      <c r="AX731" s="12" t="s">
        <v>76</v>
      </c>
      <c r="AY731" s="194" t="s">
        <v>170</v>
      </c>
    </row>
    <row r="732" spans="2:65" s="10" customFormat="1" ht="22.5" customHeight="1">
      <c r="B732" s="171"/>
      <c r="C732" s="172"/>
      <c r="D732" s="172"/>
      <c r="E732" s="173" t="s">
        <v>5</v>
      </c>
      <c r="F732" s="271" t="s">
        <v>284</v>
      </c>
      <c r="G732" s="272"/>
      <c r="H732" s="272"/>
      <c r="I732" s="272"/>
      <c r="J732" s="172"/>
      <c r="K732" s="174">
        <v>24</v>
      </c>
      <c r="L732" s="172"/>
      <c r="M732" s="172"/>
      <c r="N732" s="172"/>
      <c r="O732" s="172"/>
      <c r="P732" s="172"/>
      <c r="Q732" s="172"/>
      <c r="R732" s="175"/>
      <c r="T732" s="176"/>
      <c r="U732" s="172"/>
      <c r="V732" s="172"/>
      <c r="W732" s="172"/>
      <c r="X732" s="172"/>
      <c r="Y732" s="172"/>
      <c r="Z732" s="172"/>
      <c r="AA732" s="177"/>
      <c r="AT732" s="178" t="s">
        <v>186</v>
      </c>
      <c r="AU732" s="178" t="s">
        <v>84</v>
      </c>
      <c r="AV732" s="10" t="s">
        <v>149</v>
      </c>
      <c r="AW732" s="10" t="s">
        <v>32</v>
      </c>
      <c r="AX732" s="10" t="s">
        <v>84</v>
      </c>
      <c r="AY732" s="178" t="s">
        <v>170</v>
      </c>
    </row>
    <row r="733" spans="2:65" s="1" customFormat="1" ht="22.5" customHeight="1">
      <c r="B733" s="133"/>
      <c r="C733" s="162" t="s">
        <v>1977</v>
      </c>
      <c r="D733" s="162" t="s">
        <v>171</v>
      </c>
      <c r="E733" s="163" t="s">
        <v>1978</v>
      </c>
      <c r="F733" s="268" t="s">
        <v>1979</v>
      </c>
      <c r="G733" s="268"/>
      <c r="H733" s="268"/>
      <c r="I733" s="268"/>
      <c r="J733" s="164" t="s">
        <v>1973</v>
      </c>
      <c r="K733" s="165">
        <v>6</v>
      </c>
      <c r="L733" s="324">
        <v>0</v>
      </c>
      <c r="M733" s="324"/>
      <c r="N733" s="312">
        <f>ROUND(L733*K733,3)</f>
        <v>0</v>
      </c>
      <c r="O733" s="312"/>
      <c r="P733" s="312"/>
      <c r="Q733" s="312"/>
      <c r="R733" s="136"/>
      <c r="T733" s="167" t="s">
        <v>5</v>
      </c>
      <c r="U733" s="45" t="s">
        <v>43</v>
      </c>
      <c r="V733" s="37"/>
      <c r="W733" s="168">
        <f>V733*K733</f>
        <v>0</v>
      </c>
      <c r="X733" s="168">
        <v>0</v>
      </c>
      <c r="Y733" s="168">
        <f>X733*K733</f>
        <v>0</v>
      </c>
      <c r="Z733" s="168">
        <v>0</v>
      </c>
      <c r="AA733" s="169">
        <f>Z733*K733</f>
        <v>0</v>
      </c>
      <c r="AR733" s="20" t="s">
        <v>1974</v>
      </c>
      <c r="AT733" s="20" t="s">
        <v>171</v>
      </c>
      <c r="AU733" s="20" t="s">
        <v>84</v>
      </c>
      <c r="AY733" s="20" t="s">
        <v>170</v>
      </c>
      <c r="BE733" s="107">
        <f>IF(U733="základná",N733,0)</f>
        <v>0</v>
      </c>
      <c r="BF733" s="107">
        <f>IF(U733="znížená",N733,0)</f>
        <v>0</v>
      </c>
      <c r="BG733" s="107">
        <f>IF(U733="zákl. prenesená",N733,0)</f>
        <v>0</v>
      </c>
      <c r="BH733" s="107">
        <f>IF(U733="zníž. prenesená",N733,0)</f>
        <v>0</v>
      </c>
      <c r="BI733" s="107">
        <f>IF(U733="nulová",N733,0)</f>
        <v>0</v>
      </c>
      <c r="BJ733" s="20" t="s">
        <v>149</v>
      </c>
      <c r="BK733" s="170">
        <f>ROUND(L733*K733,3)</f>
        <v>0</v>
      </c>
      <c r="BL733" s="20" t="s">
        <v>1974</v>
      </c>
      <c r="BM733" s="20" t="s">
        <v>1980</v>
      </c>
    </row>
    <row r="734" spans="2:65" s="1" customFormat="1" ht="49.9" customHeight="1">
      <c r="B734" s="36"/>
      <c r="C734" s="37"/>
      <c r="D734" s="153" t="s">
        <v>1981</v>
      </c>
      <c r="E734" s="37"/>
      <c r="F734" s="37"/>
      <c r="G734" s="37"/>
      <c r="H734" s="37"/>
      <c r="I734" s="37"/>
      <c r="J734" s="37"/>
      <c r="K734" s="37"/>
      <c r="L734" s="37"/>
      <c r="M734" s="37"/>
      <c r="N734" s="321">
        <f t="shared" ref="N734:N739" si="165">BK734</f>
        <v>0</v>
      </c>
      <c r="O734" s="322"/>
      <c r="P734" s="322"/>
      <c r="Q734" s="322"/>
      <c r="R734" s="38"/>
      <c r="T734" s="199"/>
      <c r="U734" s="37"/>
      <c r="V734" s="37"/>
      <c r="W734" s="37"/>
      <c r="X734" s="37"/>
      <c r="Y734" s="37"/>
      <c r="Z734" s="37"/>
      <c r="AA734" s="75"/>
      <c r="AT734" s="20" t="s">
        <v>75</v>
      </c>
      <c r="AU734" s="20" t="s">
        <v>76</v>
      </c>
      <c r="AY734" s="20" t="s">
        <v>1982</v>
      </c>
      <c r="BK734" s="170">
        <f>SUM(BK735:BK739)</f>
        <v>0</v>
      </c>
    </row>
    <row r="735" spans="2:65" s="1" customFormat="1" ht="22.35" customHeight="1">
      <c r="B735" s="36"/>
      <c r="C735" s="200" t="s">
        <v>5</v>
      </c>
      <c r="D735" s="200" t="s">
        <v>171</v>
      </c>
      <c r="E735" s="201" t="s">
        <v>5</v>
      </c>
      <c r="F735" s="259" t="s">
        <v>5</v>
      </c>
      <c r="G735" s="259"/>
      <c r="H735" s="259"/>
      <c r="I735" s="259"/>
      <c r="J735" s="202" t="s">
        <v>5</v>
      </c>
      <c r="K735" s="166"/>
      <c r="L735" s="260"/>
      <c r="M735" s="261"/>
      <c r="N735" s="323">
        <f t="shared" si="165"/>
        <v>0</v>
      </c>
      <c r="O735" s="323"/>
      <c r="P735" s="323"/>
      <c r="Q735" s="323"/>
      <c r="R735" s="38"/>
      <c r="T735" s="167" t="s">
        <v>5</v>
      </c>
      <c r="U735" s="203" t="s">
        <v>43</v>
      </c>
      <c r="V735" s="37"/>
      <c r="W735" s="37"/>
      <c r="X735" s="37"/>
      <c r="Y735" s="37"/>
      <c r="Z735" s="37"/>
      <c r="AA735" s="75"/>
      <c r="AT735" s="20" t="s">
        <v>1982</v>
      </c>
      <c r="AU735" s="20" t="s">
        <v>84</v>
      </c>
      <c r="AY735" s="20" t="s">
        <v>1982</v>
      </c>
      <c r="BE735" s="107">
        <f>IF(U735="základná",N735,0)</f>
        <v>0</v>
      </c>
      <c r="BF735" s="107">
        <f>IF(U735="znížená",N735,0)</f>
        <v>0</v>
      </c>
      <c r="BG735" s="107">
        <f>IF(U735="zákl. prenesená",N735,0)</f>
        <v>0</v>
      </c>
      <c r="BH735" s="107">
        <f>IF(U735="zníž. prenesená",N735,0)</f>
        <v>0</v>
      </c>
      <c r="BI735" s="107">
        <f>IF(U735="nulová",N735,0)</f>
        <v>0</v>
      </c>
      <c r="BJ735" s="20" t="s">
        <v>149</v>
      </c>
      <c r="BK735" s="170">
        <f>L735*K735</f>
        <v>0</v>
      </c>
    </row>
    <row r="736" spans="2:65" s="1" customFormat="1" ht="22.35" customHeight="1">
      <c r="B736" s="36"/>
      <c r="C736" s="200" t="s">
        <v>5</v>
      </c>
      <c r="D736" s="200" t="s">
        <v>171</v>
      </c>
      <c r="E736" s="201" t="s">
        <v>5</v>
      </c>
      <c r="F736" s="259" t="s">
        <v>5</v>
      </c>
      <c r="G736" s="259"/>
      <c r="H736" s="259"/>
      <c r="I736" s="259"/>
      <c r="J736" s="202" t="s">
        <v>5</v>
      </c>
      <c r="K736" s="166"/>
      <c r="L736" s="260"/>
      <c r="M736" s="261"/>
      <c r="N736" s="323">
        <f t="shared" si="165"/>
        <v>0</v>
      </c>
      <c r="O736" s="323"/>
      <c r="P736" s="323"/>
      <c r="Q736" s="323"/>
      <c r="R736" s="38"/>
      <c r="T736" s="167" t="s">
        <v>5</v>
      </c>
      <c r="U736" s="203" t="s">
        <v>43</v>
      </c>
      <c r="V736" s="37"/>
      <c r="W736" s="37"/>
      <c r="X736" s="37"/>
      <c r="Y736" s="37"/>
      <c r="Z736" s="37"/>
      <c r="AA736" s="75"/>
      <c r="AT736" s="20" t="s">
        <v>1982</v>
      </c>
      <c r="AU736" s="20" t="s">
        <v>84</v>
      </c>
      <c r="AY736" s="20" t="s">
        <v>1982</v>
      </c>
      <c r="BE736" s="107">
        <f>IF(U736="základná",N736,0)</f>
        <v>0</v>
      </c>
      <c r="BF736" s="107">
        <f>IF(U736="znížená",N736,0)</f>
        <v>0</v>
      </c>
      <c r="BG736" s="107">
        <f>IF(U736="zákl. prenesená",N736,0)</f>
        <v>0</v>
      </c>
      <c r="BH736" s="107">
        <f>IF(U736="zníž. prenesená",N736,0)</f>
        <v>0</v>
      </c>
      <c r="BI736" s="107">
        <f>IF(U736="nulová",N736,0)</f>
        <v>0</v>
      </c>
      <c r="BJ736" s="20" t="s">
        <v>149</v>
      </c>
      <c r="BK736" s="170">
        <f>L736*K736</f>
        <v>0</v>
      </c>
    </row>
    <row r="737" spans="2:63" s="1" customFormat="1" ht="22.35" customHeight="1">
      <c r="B737" s="36"/>
      <c r="C737" s="200" t="s">
        <v>5</v>
      </c>
      <c r="D737" s="200" t="s">
        <v>171</v>
      </c>
      <c r="E737" s="201" t="s">
        <v>5</v>
      </c>
      <c r="F737" s="259" t="s">
        <v>5</v>
      </c>
      <c r="G737" s="259"/>
      <c r="H737" s="259"/>
      <c r="I737" s="259"/>
      <c r="J737" s="202" t="s">
        <v>5</v>
      </c>
      <c r="K737" s="166"/>
      <c r="L737" s="260"/>
      <c r="M737" s="261"/>
      <c r="N737" s="323">
        <f t="shared" si="165"/>
        <v>0</v>
      </c>
      <c r="O737" s="323"/>
      <c r="P737" s="323"/>
      <c r="Q737" s="323"/>
      <c r="R737" s="38"/>
      <c r="T737" s="167" t="s">
        <v>5</v>
      </c>
      <c r="U737" s="203" t="s">
        <v>43</v>
      </c>
      <c r="V737" s="37"/>
      <c r="W737" s="37"/>
      <c r="X737" s="37"/>
      <c r="Y737" s="37"/>
      <c r="Z737" s="37"/>
      <c r="AA737" s="75"/>
      <c r="AT737" s="20" t="s">
        <v>1982</v>
      </c>
      <c r="AU737" s="20" t="s">
        <v>84</v>
      </c>
      <c r="AY737" s="20" t="s">
        <v>1982</v>
      </c>
      <c r="BE737" s="107">
        <f>IF(U737="základná",N737,0)</f>
        <v>0</v>
      </c>
      <c r="BF737" s="107">
        <f>IF(U737="znížená",N737,0)</f>
        <v>0</v>
      </c>
      <c r="BG737" s="107">
        <f>IF(U737="zákl. prenesená",N737,0)</f>
        <v>0</v>
      </c>
      <c r="BH737" s="107">
        <f>IF(U737="zníž. prenesená",N737,0)</f>
        <v>0</v>
      </c>
      <c r="BI737" s="107">
        <f>IF(U737="nulová",N737,0)</f>
        <v>0</v>
      </c>
      <c r="BJ737" s="20" t="s">
        <v>149</v>
      </c>
      <c r="BK737" s="170">
        <f>L737*K737</f>
        <v>0</v>
      </c>
    </row>
    <row r="738" spans="2:63" s="1" customFormat="1" ht="22.35" customHeight="1">
      <c r="B738" s="36"/>
      <c r="C738" s="200" t="s">
        <v>5</v>
      </c>
      <c r="D738" s="200" t="s">
        <v>171</v>
      </c>
      <c r="E738" s="201" t="s">
        <v>5</v>
      </c>
      <c r="F738" s="259" t="s">
        <v>5</v>
      </c>
      <c r="G738" s="259"/>
      <c r="H738" s="259"/>
      <c r="I738" s="259"/>
      <c r="J738" s="202" t="s">
        <v>5</v>
      </c>
      <c r="K738" s="166"/>
      <c r="L738" s="260"/>
      <c r="M738" s="261"/>
      <c r="N738" s="323">
        <f t="shared" si="165"/>
        <v>0</v>
      </c>
      <c r="O738" s="323"/>
      <c r="P738" s="323"/>
      <c r="Q738" s="323"/>
      <c r="R738" s="38"/>
      <c r="T738" s="167" t="s">
        <v>5</v>
      </c>
      <c r="U738" s="203" t="s">
        <v>43</v>
      </c>
      <c r="V738" s="37"/>
      <c r="W738" s="37"/>
      <c r="X738" s="37"/>
      <c r="Y738" s="37"/>
      <c r="Z738" s="37"/>
      <c r="AA738" s="75"/>
      <c r="AT738" s="20" t="s">
        <v>1982</v>
      </c>
      <c r="AU738" s="20" t="s">
        <v>84</v>
      </c>
      <c r="AY738" s="20" t="s">
        <v>1982</v>
      </c>
      <c r="BE738" s="107">
        <f>IF(U738="základná",N738,0)</f>
        <v>0</v>
      </c>
      <c r="BF738" s="107">
        <f>IF(U738="znížená",N738,0)</f>
        <v>0</v>
      </c>
      <c r="BG738" s="107">
        <f>IF(U738="zákl. prenesená",N738,0)</f>
        <v>0</v>
      </c>
      <c r="BH738" s="107">
        <f>IF(U738="zníž. prenesená",N738,0)</f>
        <v>0</v>
      </c>
      <c r="BI738" s="107">
        <f>IF(U738="nulová",N738,0)</f>
        <v>0</v>
      </c>
      <c r="BJ738" s="20" t="s">
        <v>149</v>
      </c>
      <c r="BK738" s="170">
        <f>L738*K738</f>
        <v>0</v>
      </c>
    </row>
    <row r="739" spans="2:63" s="1" customFormat="1" ht="22.35" customHeight="1">
      <c r="B739" s="36"/>
      <c r="C739" s="200" t="s">
        <v>5</v>
      </c>
      <c r="D739" s="200" t="s">
        <v>171</v>
      </c>
      <c r="E739" s="201" t="s">
        <v>5</v>
      </c>
      <c r="F739" s="259" t="s">
        <v>5</v>
      </c>
      <c r="G739" s="259"/>
      <c r="H739" s="259"/>
      <c r="I739" s="259"/>
      <c r="J739" s="202" t="s">
        <v>5</v>
      </c>
      <c r="K739" s="166"/>
      <c r="L739" s="260"/>
      <c r="M739" s="261"/>
      <c r="N739" s="323">
        <f t="shared" si="165"/>
        <v>0</v>
      </c>
      <c r="O739" s="323"/>
      <c r="P739" s="323"/>
      <c r="Q739" s="323"/>
      <c r="R739" s="38"/>
      <c r="T739" s="167" t="s">
        <v>5</v>
      </c>
      <c r="U739" s="203" t="s">
        <v>43</v>
      </c>
      <c r="V739" s="57"/>
      <c r="W739" s="57"/>
      <c r="X739" s="57"/>
      <c r="Y739" s="57"/>
      <c r="Z739" s="57"/>
      <c r="AA739" s="59"/>
      <c r="AT739" s="20" t="s">
        <v>1982</v>
      </c>
      <c r="AU739" s="20" t="s">
        <v>84</v>
      </c>
      <c r="AY739" s="20" t="s">
        <v>1982</v>
      </c>
      <c r="BE739" s="107">
        <f>IF(U739="základná",N739,0)</f>
        <v>0</v>
      </c>
      <c r="BF739" s="107">
        <f>IF(U739="znížená",N739,0)</f>
        <v>0</v>
      </c>
      <c r="BG739" s="107">
        <f>IF(U739="zákl. prenesená",N739,0)</f>
        <v>0</v>
      </c>
      <c r="BH739" s="107">
        <f>IF(U739="zníž. prenesená",N739,0)</f>
        <v>0</v>
      </c>
      <c r="BI739" s="107">
        <f>IF(U739="nulová",N739,0)</f>
        <v>0</v>
      </c>
      <c r="BJ739" s="20" t="s">
        <v>149</v>
      </c>
      <c r="BK739" s="170">
        <f>L739*K739</f>
        <v>0</v>
      </c>
    </row>
    <row r="740" spans="2:63" s="1" customFormat="1" ht="6.95" customHeight="1">
      <c r="B740" s="60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2"/>
    </row>
  </sheetData>
  <mergeCells count="1575">
    <mergeCell ref="F515:I515"/>
    <mergeCell ref="F514:I514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4:Q124"/>
    <mergeCell ref="D125:H125"/>
    <mergeCell ref="N125:Q125"/>
    <mergeCell ref="D126:H126"/>
    <mergeCell ref="N126:Q126"/>
    <mergeCell ref="D127:H127"/>
    <mergeCell ref="N127:Q127"/>
    <mergeCell ref="D128:H128"/>
    <mergeCell ref="N128:Q128"/>
    <mergeCell ref="D129:H129"/>
    <mergeCell ref="N129:Q129"/>
    <mergeCell ref="N130:Q130"/>
    <mergeCell ref="L132:Q132"/>
    <mergeCell ref="C138:Q138"/>
    <mergeCell ref="F140:P140"/>
    <mergeCell ref="F141:P141"/>
    <mergeCell ref="M143:P143"/>
    <mergeCell ref="M145:Q145"/>
    <mergeCell ref="M146:Q146"/>
    <mergeCell ref="F148:I148"/>
    <mergeCell ref="L148:M148"/>
    <mergeCell ref="N148:Q148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F180:I180"/>
    <mergeCell ref="F181:I181"/>
    <mergeCell ref="L181:M181"/>
    <mergeCell ref="N181:Q181"/>
    <mergeCell ref="F182:I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F189:I189"/>
    <mergeCell ref="L189:M189"/>
    <mergeCell ref="N189:Q189"/>
    <mergeCell ref="F191:I191"/>
    <mergeCell ref="L191:M191"/>
    <mergeCell ref="N191:Q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F205:I205"/>
    <mergeCell ref="F206:I206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F217:I217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22:I222"/>
    <mergeCell ref="F223:I223"/>
    <mergeCell ref="L223:M223"/>
    <mergeCell ref="N223:Q223"/>
    <mergeCell ref="F224:I224"/>
    <mergeCell ref="L224:M224"/>
    <mergeCell ref="N224:Q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F237:I237"/>
    <mergeCell ref="L237:M237"/>
    <mergeCell ref="N237:Q237"/>
    <mergeCell ref="F238:I238"/>
    <mergeCell ref="L238:M238"/>
    <mergeCell ref="N238:Q238"/>
    <mergeCell ref="F240:I240"/>
    <mergeCell ref="L240:M240"/>
    <mergeCell ref="N240:Q240"/>
    <mergeCell ref="F241:I241"/>
    <mergeCell ref="L241:M241"/>
    <mergeCell ref="N241:Q241"/>
    <mergeCell ref="F242:I242"/>
    <mergeCell ref="F243:I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F248:I248"/>
    <mergeCell ref="F249:I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F254:I254"/>
    <mergeCell ref="L254:M254"/>
    <mergeCell ref="N254:Q254"/>
    <mergeCell ref="F255:I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F273:I273"/>
    <mergeCell ref="F274:I274"/>
    <mergeCell ref="F275:I275"/>
    <mergeCell ref="F276:I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8:I288"/>
    <mergeCell ref="L288:M288"/>
    <mergeCell ref="N288:Q288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F297:I297"/>
    <mergeCell ref="L297:M297"/>
    <mergeCell ref="N297:Q297"/>
    <mergeCell ref="F298:I298"/>
    <mergeCell ref="L298:M298"/>
    <mergeCell ref="N298:Q298"/>
    <mergeCell ref="F299:I299"/>
    <mergeCell ref="F300:I300"/>
    <mergeCell ref="L300:M300"/>
    <mergeCell ref="N300:Q300"/>
    <mergeCell ref="F301:I301"/>
    <mergeCell ref="L301:M301"/>
    <mergeCell ref="N301:Q301"/>
    <mergeCell ref="F302:I302"/>
    <mergeCell ref="F303:I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F326:I326"/>
    <mergeCell ref="L326:M326"/>
    <mergeCell ref="N326:Q326"/>
    <mergeCell ref="F327:I327"/>
    <mergeCell ref="F328:I328"/>
    <mergeCell ref="L328:M328"/>
    <mergeCell ref="N328:Q328"/>
    <mergeCell ref="F329:I329"/>
    <mergeCell ref="F330:I330"/>
    <mergeCell ref="L330:M330"/>
    <mergeCell ref="N330:Q330"/>
    <mergeCell ref="F332:I332"/>
    <mergeCell ref="L332:M332"/>
    <mergeCell ref="N332:Q332"/>
    <mergeCell ref="F333:I333"/>
    <mergeCell ref="F334:I334"/>
    <mergeCell ref="F335:I335"/>
    <mergeCell ref="F336:I336"/>
    <mergeCell ref="F337:I337"/>
    <mergeCell ref="F338:I338"/>
    <mergeCell ref="L338:M338"/>
    <mergeCell ref="N338:Q338"/>
    <mergeCell ref="F339:I339"/>
    <mergeCell ref="L339:M339"/>
    <mergeCell ref="N339:Q339"/>
    <mergeCell ref="F340:I340"/>
    <mergeCell ref="F341:I341"/>
    <mergeCell ref="L341:M341"/>
    <mergeCell ref="N341:Q341"/>
    <mergeCell ref="F342:I342"/>
    <mergeCell ref="L342:M342"/>
    <mergeCell ref="N342:Q342"/>
    <mergeCell ref="F343:I343"/>
    <mergeCell ref="F344:I344"/>
    <mergeCell ref="F345:I345"/>
    <mergeCell ref="L345:M345"/>
    <mergeCell ref="N345:Q345"/>
    <mergeCell ref="F346:I346"/>
    <mergeCell ref="L346:M346"/>
    <mergeCell ref="N346:Q346"/>
    <mergeCell ref="F347:I347"/>
    <mergeCell ref="F348:I348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53:I353"/>
    <mergeCell ref="F354:I354"/>
    <mergeCell ref="F355:I355"/>
    <mergeCell ref="L355:M355"/>
    <mergeCell ref="N355:Q355"/>
    <mergeCell ref="F356:I356"/>
    <mergeCell ref="F357:I357"/>
    <mergeCell ref="L357:M357"/>
    <mergeCell ref="N357:Q357"/>
    <mergeCell ref="F358:I358"/>
    <mergeCell ref="F359:I359"/>
    <mergeCell ref="L359:M359"/>
    <mergeCell ref="N359:Q359"/>
    <mergeCell ref="F360:I360"/>
    <mergeCell ref="F361:I361"/>
    <mergeCell ref="L361:M361"/>
    <mergeCell ref="N361:Q361"/>
    <mergeCell ref="F363:I363"/>
    <mergeCell ref="L363:M363"/>
    <mergeCell ref="N363:Q363"/>
    <mergeCell ref="F364:I364"/>
    <mergeCell ref="L364:M364"/>
    <mergeCell ref="N364:Q364"/>
    <mergeCell ref="F365:I365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85:I385"/>
    <mergeCell ref="L385:M385"/>
    <mergeCell ref="N385:Q385"/>
    <mergeCell ref="F386:I386"/>
    <mergeCell ref="L386:M386"/>
    <mergeCell ref="N386:Q386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411:I411"/>
    <mergeCell ref="L411:M411"/>
    <mergeCell ref="N411:Q411"/>
    <mergeCell ref="F412:I412"/>
    <mergeCell ref="L412:M412"/>
    <mergeCell ref="N412:Q412"/>
    <mergeCell ref="F413:I413"/>
    <mergeCell ref="L413:M413"/>
    <mergeCell ref="N413:Q413"/>
    <mergeCell ref="F414:I414"/>
    <mergeCell ref="L414:M414"/>
    <mergeCell ref="N414:Q414"/>
    <mergeCell ref="F415:I415"/>
    <mergeCell ref="L415:M415"/>
    <mergeCell ref="N415:Q415"/>
    <mergeCell ref="F416:I416"/>
    <mergeCell ref="L416:M416"/>
    <mergeCell ref="N416:Q416"/>
    <mergeCell ref="F417:I417"/>
    <mergeCell ref="L417:M417"/>
    <mergeCell ref="N417:Q417"/>
    <mergeCell ref="F418:I418"/>
    <mergeCell ref="L418:M418"/>
    <mergeCell ref="N418:Q418"/>
    <mergeCell ref="F419:I419"/>
    <mergeCell ref="L419:M419"/>
    <mergeCell ref="N419:Q419"/>
    <mergeCell ref="F420:I420"/>
    <mergeCell ref="L420:M420"/>
    <mergeCell ref="N420:Q420"/>
    <mergeCell ref="F421:I421"/>
    <mergeCell ref="L421:M421"/>
    <mergeCell ref="N421:Q421"/>
    <mergeCell ref="F423:I423"/>
    <mergeCell ref="L423:M423"/>
    <mergeCell ref="N423:Q423"/>
    <mergeCell ref="F424:I424"/>
    <mergeCell ref="L424:M424"/>
    <mergeCell ref="N424:Q424"/>
    <mergeCell ref="F425:I425"/>
    <mergeCell ref="L425:M425"/>
    <mergeCell ref="N425:Q425"/>
    <mergeCell ref="F426:I426"/>
    <mergeCell ref="L426:M426"/>
    <mergeCell ref="N426:Q426"/>
    <mergeCell ref="F427:I427"/>
    <mergeCell ref="L427:M427"/>
    <mergeCell ref="N427:Q427"/>
    <mergeCell ref="F428:I428"/>
    <mergeCell ref="L428:M428"/>
    <mergeCell ref="N428:Q428"/>
    <mergeCell ref="F429:I429"/>
    <mergeCell ref="L429:M429"/>
    <mergeCell ref="N429:Q429"/>
    <mergeCell ref="F430:I430"/>
    <mergeCell ref="L430:M430"/>
    <mergeCell ref="N430:Q430"/>
    <mergeCell ref="F431:I431"/>
    <mergeCell ref="L431:M431"/>
    <mergeCell ref="N431:Q431"/>
    <mergeCell ref="F432:I432"/>
    <mergeCell ref="L432:M432"/>
    <mergeCell ref="N432:Q432"/>
    <mergeCell ref="F433:I433"/>
    <mergeCell ref="L433:M433"/>
    <mergeCell ref="N433:Q433"/>
    <mergeCell ref="F434:I434"/>
    <mergeCell ref="L434:M434"/>
    <mergeCell ref="N434:Q434"/>
    <mergeCell ref="F435:I435"/>
    <mergeCell ref="L435:M435"/>
    <mergeCell ref="N435:Q435"/>
    <mergeCell ref="F436:I436"/>
    <mergeCell ref="L436:M436"/>
    <mergeCell ref="N436:Q436"/>
    <mergeCell ref="F437:I437"/>
    <mergeCell ref="L437:M437"/>
    <mergeCell ref="N437:Q437"/>
    <mergeCell ref="F438:I438"/>
    <mergeCell ref="L438:M438"/>
    <mergeCell ref="N438:Q438"/>
    <mergeCell ref="F439:I439"/>
    <mergeCell ref="L439:M439"/>
    <mergeCell ref="N439:Q439"/>
    <mergeCell ref="F440:I440"/>
    <mergeCell ref="L440:M440"/>
    <mergeCell ref="N440:Q440"/>
    <mergeCell ref="F441:I441"/>
    <mergeCell ref="L441:M441"/>
    <mergeCell ref="N441:Q441"/>
    <mergeCell ref="F442:I442"/>
    <mergeCell ref="L442:M442"/>
    <mergeCell ref="N442:Q442"/>
    <mergeCell ref="F443:I443"/>
    <mergeCell ref="L443:M443"/>
    <mergeCell ref="N443:Q443"/>
    <mergeCell ref="F444:I444"/>
    <mergeCell ref="L444:M444"/>
    <mergeCell ref="N444:Q444"/>
    <mergeCell ref="F445:I445"/>
    <mergeCell ref="L445:M445"/>
    <mergeCell ref="N445:Q445"/>
    <mergeCell ref="F446:I446"/>
    <mergeCell ref="L446:M446"/>
    <mergeCell ref="N446:Q446"/>
    <mergeCell ref="F447:I447"/>
    <mergeCell ref="L447:M447"/>
    <mergeCell ref="N447:Q447"/>
    <mergeCell ref="F448:I448"/>
    <mergeCell ref="L448:M448"/>
    <mergeCell ref="N448:Q448"/>
    <mergeCell ref="F449:I449"/>
    <mergeCell ref="L449:M449"/>
    <mergeCell ref="N449:Q449"/>
    <mergeCell ref="F451:I451"/>
    <mergeCell ref="L451:M451"/>
    <mergeCell ref="N451:Q451"/>
    <mergeCell ref="F452:I452"/>
    <mergeCell ref="L452:M452"/>
    <mergeCell ref="N452:Q452"/>
    <mergeCell ref="F453:I453"/>
    <mergeCell ref="L453:M453"/>
    <mergeCell ref="N453:Q453"/>
    <mergeCell ref="F454:I454"/>
    <mergeCell ref="L454:M454"/>
    <mergeCell ref="N454:Q454"/>
    <mergeCell ref="F455:I455"/>
    <mergeCell ref="L455:M455"/>
    <mergeCell ref="N455:Q455"/>
    <mergeCell ref="F456:I456"/>
    <mergeCell ref="L456:M456"/>
    <mergeCell ref="N456:Q456"/>
    <mergeCell ref="F457:I457"/>
    <mergeCell ref="L457:M457"/>
    <mergeCell ref="N457:Q457"/>
    <mergeCell ref="F458:I458"/>
    <mergeCell ref="L458:M458"/>
    <mergeCell ref="N458:Q458"/>
    <mergeCell ref="F459:I459"/>
    <mergeCell ref="F460:I460"/>
    <mergeCell ref="L460:M460"/>
    <mergeCell ref="N460:Q460"/>
    <mergeCell ref="F462:I462"/>
    <mergeCell ref="L462:M462"/>
    <mergeCell ref="N462:Q462"/>
    <mergeCell ref="F463:I463"/>
    <mergeCell ref="L463:M463"/>
    <mergeCell ref="N463:Q463"/>
    <mergeCell ref="F464:I464"/>
    <mergeCell ref="L464:M464"/>
    <mergeCell ref="N464:Q464"/>
    <mergeCell ref="F465:I465"/>
    <mergeCell ref="L465:M465"/>
    <mergeCell ref="N465:Q465"/>
    <mergeCell ref="F466:I466"/>
    <mergeCell ref="L466:M466"/>
    <mergeCell ref="N466:Q466"/>
    <mergeCell ref="F467:I467"/>
    <mergeCell ref="L467:M467"/>
    <mergeCell ref="N467:Q467"/>
    <mergeCell ref="F468:I468"/>
    <mergeCell ref="L468:M468"/>
    <mergeCell ref="N468:Q468"/>
    <mergeCell ref="F469:I469"/>
    <mergeCell ref="L469:M469"/>
    <mergeCell ref="N469:Q469"/>
    <mergeCell ref="F470:I470"/>
    <mergeCell ref="L470:M470"/>
    <mergeCell ref="N470:Q470"/>
    <mergeCell ref="F471:I471"/>
    <mergeCell ref="L471:M471"/>
    <mergeCell ref="N471:Q471"/>
    <mergeCell ref="F472:I472"/>
    <mergeCell ref="L472:M472"/>
    <mergeCell ref="N472:Q472"/>
    <mergeCell ref="F474:I474"/>
    <mergeCell ref="L474:M474"/>
    <mergeCell ref="N474:Q474"/>
    <mergeCell ref="F475:I475"/>
    <mergeCell ref="L475:M475"/>
    <mergeCell ref="N475:Q475"/>
    <mergeCell ref="F476:I476"/>
    <mergeCell ref="L476:M476"/>
    <mergeCell ref="N476:Q476"/>
    <mergeCell ref="F477:I477"/>
    <mergeCell ref="L477:M477"/>
    <mergeCell ref="N477:Q477"/>
    <mergeCell ref="F478:I478"/>
    <mergeCell ref="L478:M478"/>
    <mergeCell ref="N478:Q478"/>
    <mergeCell ref="F479:I479"/>
    <mergeCell ref="L479:M479"/>
    <mergeCell ref="N479:Q479"/>
    <mergeCell ref="F480:I480"/>
    <mergeCell ref="L480:M480"/>
    <mergeCell ref="N480:Q480"/>
    <mergeCell ref="F481:I481"/>
    <mergeCell ref="L481:M481"/>
    <mergeCell ref="N481:Q481"/>
    <mergeCell ref="F482:I482"/>
    <mergeCell ref="L482:M482"/>
    <mergeCell ref="N482:Q482"/>
    <mergeCell ref="F483:I483"/>
    <mergeCell ref="L483:M483"/>
    <mergeCell ref="N483:Q483"/>
    <mergeCell ref="F484:I484"/>
    <mergeCell ref="L484:M484"/>
    <mergeCell ref="N484:Q484"/>
    <mergeCell ref="F485:I485"/>
    <mergeCell ref="L485:M485"/>
    <mergeCell ref="N485:Q485"/>
    <mergeCell ref="F486:I486"/>
    <mergeCell ref="L486:M486"/>
    <mergeCell ref="N486:Q486"/>
    <mergeCell ref="F487:I487"/>
    <mergeCell ref="L487:M487"/>
    <mergeCell ref="N487:Q487"/>
    <mergeCell ref="F488:I488"/>
    <mergeCell ref="L488:M488"/>
    <mergeCell ref="N488:Q488"/>
    <mergeCell ref="F489:I489"/>
    <mergeCell ref="L489:M489"/>
    <mergeCell ref="N489:Q489"/>
    <mergeCell ref="F490:I490"/>
    <mergeCell ref="L490:M490"/>
    <mergeCell ref="N490:Q490"/>
    <mergeCell ref="F491:I491"/>
    <mergeCell ref="L491:M491"/>
    <mergeCell ref="N491:Q491"/>
    <mergeCell ref="F492:I492"/>
    <mergeCell ref="L492:M492"/>
    <mergeCell ref="N492:Q492"/>
    <mergeCell ref="F493:I493"/>
    <mergeCell ref="L493:M493"/>
    <mergeCell ref="N493:Q493"/>
    <mergeCell ref="F494:I494"/>
    <mergeCell ref="L494:M494"/>
    <mergeCell ref="N494:Q494"/>
    <mergeCell ref="F495:I495"/>
    <mergeCell ref="L495:M495"/>
    <mergeCell ref="N495:Q495"/>
    <mergeCell ref="F497:I497"/>
    <mergeCell ref="L497:M497"/>
    <mergeCell ref="N497:Q497"/>
    <mergeCell ref="F500:I500"/>
    <mergeCell ref="L500:M500"/>
    <mergeCell ref="N500:Q500"/>
    <mergeCell ref="F501:I501"/>
    <mergeCell ref="F502:I502"/>
    <mergeCell ref="F503:I503"/>
    <mergeCell ref="F504:I504"/>
    <mergeCell ref="F505:I505"/>
    <mergeCell ref="F499:I499"/>
    <mergeCell ref="F498:I498"/>
    <mergeCell ref="N496:Q496"/>
    <mergeCell ref="F506:I506"/>
    <mergeCell ref="F507:I507"/>
    <mergeCell ref="F508:I508"/>
    <mergeCell ref="L508:M508"/>
    <mergeCell ref="N508:Q508"/>
    <mergeCell ref="F509:I509"/>
    <mergeCell ref="L509:M509"/>
    <mergeCell ref="N509:Q509"/>
    <mergeCell ref="F511:I511"/>
    <mergeCell ref="L511:M511"/>
    <mergeCell ref="N511:Q511"/>
    <mergeCell ref="F512:I512"/>
    <mergeCell ref="L512:M512"/>
    <mergeCell ref="N512:Q512"/>
    <mergeCell ref="F513:I513"/>
    <mergeCell ref="L513:M513"/>
    <mergeCell ref="N513:Q513"/>
    <mergeCell ref="N510:Q510"/>
    <mergeCell ref="F516:I516"/>
    <mergeCell ref="L516:M516"/>
    <mergeCell ref="N516:Q516"/>
    <mergeCell ref="F517:I517"/>
    <mergeCell ref="L517:M517"/>
    <mergeCell ref="N517:Q517"/>
    <mergeCell ref="F519:I519"/>
    <mergeCell ref="L519:M519"/>
    <mergeCell ref="N519:Q519"/>
    <mergeCell ref="F520:I520"/>
    <mergeCell ref="L520:M520"/>
    <mergeCell ref="N520:Q520"/>
    <mergeCell ref="F521:I521"/>
    <mergeCell ref="L521:M521"/>
    <mergeCell ref="N521:Q521"/>
    <mergeCell ref="F522:I522"/>
    <mergeCell ref="L522:M522"/>
    <mergeCell ref="N522:Q522"/>
    <mergeCell ref="N518:Q518"/>
    <mergeCell ref="F523:I523"/>
    <mergeCell ref="L523:M523"/>
    <mergeCell ref="N523:Q523"/>
    <mergeCell ref="F525:I525"/>
    <mergeCell ref="L525:M525"/>
    <mergeCell ref="N525:Q525"/>
    <mergeCell ref="F526:I526"/>
    <mergeCell ref="L526:M526"/>
    <mergeCell ref="N526:Q526"/>
    <mergeCell ref="F527:I527"/>
    <mergeCell ref="L527:M527"/>
    <mergeCell ref="N527:Q527"/>
    <mergeCell ref="F528:I528"/>
    <mergeCell ref="L528:M528"/>
    <mergeCell ref="N528:Q528"/>
    <mergeCell ref="F529:I529"/>
    <mergeCell ref="L529:M529"/>
    <mergeCell ref="N529:Q529"/>
    <mergeCell ref="N524:Q524"/>
    <mergeCell ref="F530:I530"/>
    <mergeCell ref="L530:M530"/>
    <mergeCell ref="N530:Q530"/>
    <mergeCell ref="F531:I531"/>
    <mergeCell ref="L531:M531"/>
    <mergeCell ref="N531:Q531"/>
    <mergeCell ref="F532:I532"/>
    <mergeCell ref="L532:M532"/>
    <mergeCell ref="N532:Q532"/>
    <mergeCell ref="F533:I533"/>
    <mergeCell ref="L533:M533"/>
    <mergeCell ref="N533:Q533"/>
    <mergeCell ref="F534:I534"/>
    <mergeCell ref="L534:M534"/>
    <mergeCell ref="N534:Q534"/>
    <mergeCell ref="F535:I535"/>
    <mergeCell ref="L535:M535"/>
    <mergeCell ref="N535:Q535"/>
    <mergeCell ref="F536:I536"/>
    <mergeCell ref="L536:M536"/>
    <mergeCell ref="N536:Q536"/>
    <mergeCell ref="F537:I537"/>
    <mergeCell ref="L537:M537"/>
    <mergeCell ref="N537:Q537"/>
    <mergeCell ref="F538:I538"/>
    <mergeCell ref="L538:M538"/>
    <mergeCell ref="N538:Q538"/>
    <mergeCell ref="F539:I539"/>
    <mergeCell ref="L539:M539"/>
    <mergeCell ref="N539:Q539"/>
    <mergeCell ref="F540:I540"/>
    <mergeCell ref="L540:M540"/>
    <mergeCell ref="N540:Q540"/>
    <mergeCell ref="F541:I541"/>
    <mergeCell ref="L541:M541"/>
    <mergeCell ref="N541:Q541"/>
    <mergeCell ref="F542:I542"/>
    <mergeCell ref="L542:M542"/>
    <mergeCell ref="N542:Q542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L547:M547"/>
    <mergeCell ref="N547:Q547"/>
    <mergeCell ref="F548:I548"/>
    <mergeCell ref="L548:M548"/>
    <mergeCell ref="N548:Q548"/>
    <mergeCell ref="N543:Q543"/>
    <mergeCell ref="F549:I549"/>
    <mergeCell ref="L549:M549"/>
    <mergeCell ref="N549:Q549"/>
    <mergeCell ref="F550:I550"/>
    <mergeCell ref="L550:M550"/>
    <mergeCell ref="N550:Q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F554:I554"/>
    <mergeCell ref="L554:M554"/>
    <mergeCell ref="N554:Q554"/>
    <mergeCell ref="F556:I556"/>
    <mergeCell ref="L556:M556"/>
    <mergeCell ref="N556:Q556"/>
    <mergeCell ref="F557:I557"/>
    <mergeCell ref="F558:I558"/>
    <mergeCell ref="F559:I559"/>
    <mergeCell ref="F560:I560"/>
    <mergeCell ref="F561:I561"/>
    <mergeCell ref="F562:I562"/>
    <mergeCell ref="L562:M562"/>
    <mergeCell ref="N562:Q562"/>
    <mergeCell ref="F563:I563"/>
    <mergeCell ref="L563:M563"/>
    <mergeCell ref="N563:Q563"/>
    <mergeCell ref="F564:I564"/>
    <mergeCell ref="F565:I565"/>
    <mergeCell ref="L565:M565"/>
    <mergeCell ref="N565:Q565"/>
    <mergeCell ref="F566:I566"/>
    <mergeCell ref="L566:M566"/>
    <mergeCell ref="N566:Q566"/>
    <mergeCell ref="F568:I568"/>
    <mergeCell ref="L568:M568"/>
    <mergeCell ref="N568:Q568"/>
    <mergeCell ref="F569:I569"/>
    <mergeCell ref="F570:I570"/>
    <mergeCell ref="L570:M570"/>
    <mergeCell ref="N570:Q570"/>
    <mergeCell ref="F571:I571"/>
    <mergeCell ref="L571:M571"/>
    <mergeCell ref="N571:Q571"/>
    <mergeCell ref="F572:I572"/>
    <mergeCell ref="F573:I573"/>
    <mergeCell ref="L573:M573"/>
    <mergeCell ref="N573:Q573"/>
    <mergeCell ref="N567:Q567"/>
    <mergeCell ref="F574:I574"/>
    <mergeCell ref="L574:M574"/>
    <mergeCell ref="N574:Q574"/>
    <mergeCell ref="F575:I575"/>
    <mergeCell ref="L575:M575"/>
    <mergeCell ref="N575:Q575"/>
    <mergeCell ref="F576:I576"/>
    <mergeCell ref="L576:M576"/>
    <mergeCell ref="N576:Q576"/>
    <mergeCell ref="F578:I578"/>
    <mergeCell ref="L578:M578"/>
    <mergeCell ref="N578:Q578"/>
    <mergeCell ref="F579:I579"/>
    <mergeCell ref="F580:I580"/>
    <mergeCell ref="F581:I581"/>
    <mergeCell ref="F582:I582"/>
    <mergeCell ref="F583:I583"/>
    <mergeCell ref="N577:Q577"/>
    <mergeCell ref="F584:I584"/>
    <mergeCell ref="F585:I585"/>
    <mergeCell ref="F586:I586"/>
    <mergeCell ref="F587:I587"/>
    <mergeCell ref="L587:M587"/>
    <mergeCell ref="N587:Q587"/>
    <mergeCell ref="F588:I588"/>
    <mergeCell ref="L588:M588"/>
    <mergeCell ref="N588:Q588"/>
    <mergeCell ref="F589:I589"/>
    <mergeCell ref="F590:I590"/>
    <mergeCell ref="L590:M590"/>
    <mergeCell ref="N590:Q590"/>
    <mergeCell ref="F591:I591"/>
    <mergeCell ref="L591:M591"/>
    <mergeCell ref="N591:Q591"/>
    <mergeCell ref="F593:I593"/>
    <mergeCell ref="L593:M593"/>
    <mergeCell ref="N593:Q593"/>
    <mergeCell ref="N592:Q592"/>
    <mergeCell ref="F594:I594"/>
    <mergeCell ref="F595:I595"/>
    <mergeCell ref="F597:I597"/>
    <mergeCell ref="L597:M597"/>
    <mergeCell ref="N597:Q597"/>
    <mergeCell ref="F598:I598"/>
    <mergeCell ref="L598:M598"/>
    <mergeCell ref="N598:Q598"/>
    <mergeCell ref="F601:I601"/>
    <mergeCell ref="L601:M601"/>
    <mergeCell ref="N601:Q601"/>
    <mergeCell ref="F602:I602"/>
    <mergeCell ref="L602:M602"/>
    <mergeCell ref="N602:Q602"/>
    <mergeCell ref="F603:I603"/>
    <mergeCell ref="L603:M603"/>
    <mergeCell ref="N603:Q603"/>
    <mergeCell ref="N596:Q596"/>
    <mergeCell ref="N599:Q599"/>
    <mergeCell ref="N600:Q600"/>
    <mergeCell ref="F604:I604"/>
    <mergeCell ref="L604:M604"/>
    <mergeCell ref="N604:Q604"/>
    <mergeCell ref="F605:I605"/>
    <mergeCell ref="L605:M605"/>
    <mergeCell ref="N605:Q605"/>
    <mergeCell ref="F606:I606"/>
    <mergeCell ref="L606:M606"/>
    <mergeCell ref="N606:Q606"/>
    <mergeCell ref="F607:I607"/>
    <mergeCell ref="L607:M607"/>
    <mergeCell ref="N607:Q607"/>
    <mergeCell ref="F608:I608"/>
    <mergeCell ref="L608:M608"/>
    <mergeCell ref="N608:Q608"/>
    <mergeCell ref="F609:I609"/>
    <mergeCell ref="L609:M609"/>
    <mergeCell ref="N609:Q609"/>
    <mergeCell ref="F610:I610"/>
    <mergeCell ref="L610:M610"/>
    <mergeCell ref="N610:Q610"/>
    <mergeCell ref="F611:I611"/>
    <mergeCell ref="L611:M611"/>
    <mergeCell ref="N611:Q611"/>
    <mergeCell ref="F612:I612"/>
    <mergeCell ref="L612:M612"/>
    <mergeCell ref="N612:Q612"/>
    <mergeCell ref="F613:I613"/>
    <mergeCell ref="L613:M613"/>
    <mergeCell ref="N613:Q613"/>
    <mergeCell ref="F614:I614"/>
    <mergeCell ref="L614:M614"/>
    <mergeCell ref="N614:Q614"/>
    <mergeCell ref="F615:I615"/>
    <mergeCell ref="L615:M615"/>
    <mergeCell ref="N615:Q615"/>
    <mergeCell ref="F616:I616"/>
    <mergeCell ref="L616:M616"/>
    <mergeCell ref="N616:Q616"/>
    <mergeCell ref="F617:I617"/>
    <mergeCell ref="L617:M617"/>
    <mergeCell ref="N617:Q617"/>
    <mergeCell ref="F618:I618"/>
    <mergeCell ref="L618:M618"/>
    <mergeCell ref="N618:Q618"/>
    <mergeCell ref="F619:I619"/>
    <mergeCell ref="L619:M619"/>
    <mergeCell ref="N619:Q619"/>
    <mergeCell ref="F620:I620"/>
    <mergeCell ref="L620:M620"/>
    <mergeCell ref="N620:Q620"/>
    <mergeCell ref="F621:I621"/>
    <mergeCell ref="L621:M621"/>
    <mergeCell ref="N621:Q621"/>
    <mergeCell ref="F622:I622"/>
    <mergeCell ref="L622:M622"/>
    <mergeCell ref="N622:Q622"/>
    <mergeCell ref="F623:I623"/>
    <mergeCell ref="L623:M623"/>
    <mergeCell ref="N623:Q623"/>
    <mergeCell ref="F624:I624"/>
    <mergeCell ref="L624:M624"/>
    <mergeCell ref="N624:Q624"/>
    <mergeCell ref="F625:I625"/>
    <mergeCell ref="L625:M625"/>
    <mergeCell ref="N625:Q625"/>
    <mergeCell ref="F626:I626"/>
    <mergeCell ref="L626:M626"/>
    <mergeCell ref="N626:Q626"/>
    <mergeCell ref="F627:I627"/>
    <mergeCell ref="L627:M627"/>
    <mergeCell ref="N627:Q627"/>
    <mergeCell ref="F628:I628"/>
    <mergeCell ref="L628:M628"/>
    <mergeCell ref="N628:Q628"/>
    <mergeCell ref="F629:I629"/>
    <mergeCell ref="L629:M629"/>
    <mergeCell ref="N629:Q629"/>
    <mergeCell ref="F630:I630"/>
    <mergeCell ref="L630:M630"/>
    <mergeCell ref="N630:Q630"/>
    <mergeCell ref="F631:I631"/>
    <mergeCell ref="L631:M631"/>
    <mergeCell ref="N631:Q631"/>
    <mergeCell ref="F632:I632"/>
    <mergeCell ref="L632:M632"/>
    <mergeCell ref="N632:Q632"/>
    <mergeCell ref="F633:I633"/>
    <mergeCell ref="L633:M633"/>
    <mergeCell ref="N633:Q633"/>
    <mergeCell ref="F634:I634"/>
    <mergeCell ref="L634:M634"/>
    <mergeCell ref="N634:Q634"/>
    <mergeCell ref="F635:I635"/>
    <mergeCell ref="L635:M635"/>
    <mergeCell ref="N635:Q635"/>
    <mergeCell ref="F636:I636"/>
    <mergeCell ref="L636:M636"/>
    <mergeCell ref="N636:Q636"/>
    <mergeCell ref="F637:I637"/>
    <mergeCell ref="L637:M637"/>
    <mergeCell ref="N637:Q637"/>
    <mergeCell ref="F638:I638"/>
    <mergeCell ref="L638:M638"/>
    <mergeCell ref="N638:Q638"/>
    <mergeCell ref="F639:I639"/>
    <mergeCell ref="L639:M639"/>
    <mergeCell ref="N639:Q639"/>
    <mergeCell ref="F640:I640"/>
    <mergeCell ref="L640:M640"/>
    <mergeCell ref="N640:Q640"/>
    <mergeCell ref="F641:I641"/>
    <mergeCell ref="L641:M641"/>
    <mergeCell ref="N641:Q641"/>
    <mergeCell ref="F642:I642"/>
    <mergeCell ref="L642:M642"/>
    <mergeCell ref="N642:Q642"/>
    <mergeCell ref="F643:I643"/>
    <mergeCell ref="L643:M643"/>
    <mergeCell ref="N643:Q643"/>
    <mergeCell ref="F644:I644"/>
    <mergeCell ref="L644:M644"/>
    <mergeCell ref="N644:Q644"/>
    <mergeCell ref="F645:I645"/>
    <mergeCell ref="L645:M645"/>
    <mergeCell ref="N645:Q645"/>
    <mergeCell ref="F646:I646"/>
    <mergeCell ref="L646:M646"/>
    <mergeCell ref="N646:Q646"/>
    <mergeCell ref="F647:I647"/>
    <mergeCell ref="L647:M647"/>
    <mergeCell ref="N647:Q647"/>
    <mergeCell ref="F648:I648"/>
    <mergeCell ref="L648:M648"/>
    <mergeCell ref="N648:Q648"/>
    <mergeCell ref="F649:I649"/>
    <mergeCell ref="L649:M649"/>
    <mergeCell ref="N649:Q649"/>
    <mergeCell ref="F650:I650"/>
    <mergeCell ref="L650:M650"/>
    <mergeCell ref="N650:Q650"/>
    <mergeCell ref="F651:I651"/>
    <mergeCell ref="L651:M651"/>
    <mergeCell ref="N651:Q651"/>
    <mergeCell ref="F652:I652"/>
    <mergeCell ref="L652:M652"/>
    <mergeCell ref="N652:Q652"/>
    <mergeCell ref="F653:I653"/>
    <mergeCell ref="L653:M653"/>
    <mergeCell ref="N653:Q653"/>
    <mergeCell ref="F654:I654"/>
    <mergeCell ref="L654:M654"/>
    <mergeCell ref="N654:Q654"/>
    <mergeCell ref="F655:I655"/>
    <mergeCell ref="L655:M655"/>
    <mergeCell ref="N655:Q655"/>
    <mergeCell ref="F656:I656"/>
    <mergeCell ref="L656:M656"/>
    <mergeCell ref="N656:Q656"/>
    <mergeCell ref="F657:I657"/>
    <mergeCell ref="L657:M657"/>
    <mergeCell ref="N657:Q657"/>
    <mergeCell ref="F658:I658"/>
    <mergeCell ref="L658:M658"/>
    <mergeCell ref="N658:Q658"/>
    <mergeCell ref="F659:I659"/>
    <mergeCell ref="L659:M659"/>
    <mergeCell ref="N659:Q659"/>
    <mergeCell ref="F660:I660"/>
    <mergeCell ref="L660:M660"/>
    <mergeCell ref="N660:Q660"/>
    <mergeCell ref="F661:I661"/>
    <mergeCell ref="L661:M661"/>
    <mergeCell ref="N661:Q661"/>
    <mergeCell ref="F662:I662"/>
    <mergeCell ref="L662:M662"/>
    <mergeCell ref="N662:Q662"/>
    <mergeCell ref="F663:I663"/>
    <mergeCell ref="L663:M663"/>
    <mergeCell ref="N663:Q663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67:I667"/>
    <mergeCell ref="L667:M667"/>
    <mergeCell ref="N667:Q667"/>
    <mergeCell ref="F668:I668"/>
    <mergeCell ref="L668:M668"/>
    <mergeCell ref="N668:Q668"/>
    <mergeCell ref="F669:I669"/>
    <mergeCell ref="L669:M669"/>
    <mergeCell ref="N669:Q669"/>
    <mergeCell ref="F670:I670"/>
    <mergeCell ref="L670:M670"/>
    <mergeCell ref="N670:Q670"/>
    <mergeCell ref="F671:I671"/>
    <mergeCell ref="L671:M671"/>
    <mergeCell ref="N671:Q671"/>
    <mergeCell ref="F672:I672"/>
    <mergeCell ref="L672:M672"/>
    <mergeCell ref="N672:Q672"/>
    <mergeCell ref="F673:I673"/>
    <mergeCell ref="L673:M673"/>
    <mergeCell ref="N673:Q673"/>
    <mergeCell ref="F674:I674"/>
    <mergeCell ref="L674:M674"/>
    <mergeCell ref="N674:Q674"/>
    <mergeCell ref="F675:I675"/>
    <mergeCell ref="L675:M675"/>
    <mergeCell ref="N675:Q675"/>
    <mergeCell ref="F676:I676"/>
    <mergeCell ref="L676:M676"/>
    <mergeCell ref="N676:Q676"/>
    <mergeCell ref="F677:I677"/>
    <mergeCell ref="L677:M677"/>
    <mergeCell ref="N677:Q677"/>
    <mergeCell ref="F678:I678"/>
    <mergeCell ref="L678:M678"/>
    <mergeCell ref="N678:Q678"/>
    <mergeCell ref="F679:I679"/>
    <mergeCell ref="L679:M679"/>
    <mergeCell ref="N679:Q679"/>
    <mergeCell ref="F680:I680"/>
    <mergeCell ref="L680:M680"/>
    <mergeCell ref="N680:Q680"/>
    <mergeCell ref="F681:I681"/>
    <mergeCell ref="L681:M681"/>
    <mergeCell ref="N681:Q681"/>
    <mergeCell ref="F682:I682"/>
    <mergeCell ref="L682:M682"/>
    <mergeCell ref="N682:Q682"/>
    <mergeCell ref="F683:I683"/>
    <mergeCell ref="L683:M683"/>
    <mergeCell ref="N683:Q683"/>
    <mergeCell ref="F684:I684"/>
    <mergeCell ref="L684:M684"/>
    <mergeCell ref="N684:Q684"/>
    <mergeCell ref="F685:I685"/>
    <mergeCell ref="L685:M685"/>
    <mergeCell ref="N685:Q685"/>
    <mergeCell ref="F686:I686"/>
    <mergeCell ref="L686:M686"/>
    <mergeCell ref="N686:Q686"/>
    <mergeCell ref="F687:I687"/>
    <mergeCell ref="L687:M687"/>
    <mergeCell ref="N687:Q687"/>
    <mergeCell ref="F688:I688"/>
    <mergeCell ref="L688:M688"/>
    <mergeCell ref="N688:Q688"/>
    <mergeCell ref="F689:I689"/>
    <mergeCell ref="L689:M689"/>
    <mergeCell ref="N689:Q689"/>
    <mergeCell ref="F690:I690"/>
    <mergeCell ref="L690:M690"/>
    <mergeCell ref="N690:Q690"/>
    <mergeCell ref="F691:I691"/>
    <mergeCell ref="L691:M691"/>
    <mergeCell ref="N691:Q691"/>
    <mergeCell ref="F692:I692"/>
    <mergeCell ref="L692:M692"/>
    <mergeCell ref="N692:Q692"/>
    <mergeCell ref="F693:I693"/>
    <mergeCell ref="L693:M693"/>
    <mergeCell ref="N693:Q693"/>
    <mergeCell ref="F694:I694"/>
    <mergeCell ref="L694:M694"/>
    <mergeCell ref="N694:Q694"/>
    <mergeCell ref="F695:I695"/>
    <mergeCell ref="L695:M695"/>
    <mergeCell ref="N695:Q695"/>
    <mergeCell ref="F696:I696"/>
    <mergeCell ref="L696:M696"/>
    <mergeCell ref="N696:Q696"/>
    <mergeCell ref="F697:I697"/>
    <mergeCell ref="L697:M697"/>
    <mergeCell ref="N697:Q697"/>
    <mergeCell ref="F698:I698"/>
    <mergeCell ref="L698:M698"/>
    <mergeCell ref="N698:Q698"/>
    <mergeCell ref="F699:I699"/>
    <mergeCell ref="L699:M699"/>
    <mergeCell ref="N699:Q699"/>
    <mergeCell ref="F700:I700"/>
    <mergeCell ref="L700:M700"/>
    <mergeCell ref="N700:Q700"/>
    <mergeCell ref="F701:I701"/>
    <mergeCell ref="L701:M701"/>
    <mergeCell ref="N701:Q701"/>
    <mergeCell ref="F702:I702"/>
    <mergeCell ref="L702:M702"/>
    <mergeCell ref="N702:Q702"/>
    <mergeCell ref="F703:I703"/>
    <mergeCell ref="L703:M703"/>
    <mergeCell ref="N703:Q703"/>
    <mergeCell ref="F704:I704"/>
    <mergeCell ref="L704:M704"/>
    <mergeCell ref="N704:Q704"/>
    <mergeCell ref="F705:I705"/>
    <mergeCell ref="L705:M705"/>
    <mergeCell ref="N705:Q705"/>
    <mergeCell ref="F723:I723"/>
    <mergeCell ref="L723:M723"/>
    <mergeCell ref="N723:Q723"/>
    <mergeCell ref="F724:I724"/>
    <mergeCell ref="F706:I706"/>
    <mergeCell ref="L706:M706"/>
    <mergeCell ref="N706:Q706"/>
    <mergeCell ref="F707:I707"/>
    <mergeCell ref="L707:M707"/>
    <mergeCell ref="N707:Q707"/>
    <mergeCell ref="F708:I708"/>
    <mergeCell ref="L708:M708"/>
    <mergeCell ref="N708:Q708"/>
    <mergeCell ref="F709:I709"/>
    <mergeCell ref="L709:M709"/>
    <mergeCell ref="N709:Q709"/>
    <mergeCell ref="F710:I710"/>
    <mergeCell ref="L710:M710"/>
    <mergeCell ref="N710:Q710"/>
    <mergeCell ref="F711:I711"/>
    <mergeCell ref="L711:M711"/>
    <mergeCell ref="N711:Q711"/>
    <mergeCell ref="F731:I731"/>
    <mergeCell ref="F732:I732"/>
    <mergeCell ref="F733:I733"/>
    <mergeCell ref="L733:M733"/>
    <mergeCell ref="N733:Q733"/>
    <mergeCell ref="F735:I735"/>
    <mergeCell ref="L735:M735"/>
    <mergeCell ref="N735:Q735"/>
    <mergeCell ref="F736:I736"/>
    <mergeCell ref="L736:M736"/>
    <mergeCell ref="N736:Q736"/>
    <mergeCell ref="N555:Q555"/>
    <mergeCell ref="F726:I726"/>
    <mergeCell ref="F712:I712"/>
    <mergeCell ref="L712:M712"/>
    <mergeCell ref="N712:Q712"/>
    <mergeCell ref="F713:I713"/>
    <mergeCell ref="L713:M713"/>
    <mergeCell ref="N713:Q713"/>
    <mergeCell ref="F714:I714"/>
    <mergeCell ref="L714:M714"/>
    <mergeCell ref="N714:Q714"/>
    <mergeCell ref="F715:I715"/>
    <mergeCell ref="L715:M715"/>
    <mergeCell ref="N715:Q715"/>
    <mergeCell ref="F716:I716"/>
    <mergeCell ref="L716:M716"/>
    <mergeCell ref="N716:Q716"/>
    <mergeCell ref="F717:I717"/>
    <mergeCell ref="L717:M717"/>
    <mergeCell ref="N717:Q717"/>
    <mergeCell ref="N734:Q734"/>
    <mergeCell ref="F728:I728"/>
    <mergeCell ref="L728:M728"/>
    <mergeCell ref="N728:Q728"/>
    <mergeCell ref="F730:I730"/>
    <mergeCell ref="L730:M730"/>
    <mergeCell ref="N730:Q730"/>
    <mergeCell ref="N729:Q729"/>
    <mergeCell ref="F718:I718"/>
    <mergeCell ref="L718:M718"/>
    <mergeCell ref="N718:Q718"/>
    <mergeCell ref="F719:I719"/>
    <mergeCell ref="L719:M719"/>
    <mergeCell ref="N719:Q719"/>
    <mergeCell ref="L726:M726"/>
    <mergeCell ref="N726:Q726"/>
    <mergeCell ref="F727:I727"/>
    <mergeCell ref="L727:M727"/>
    <mergeCell ref="N727:Q727"/>
    <mergeCell ref="L724:M724"/>
    <mergeCell ref="N724:Q724"/>
    <mergeCell ref="F725:I725"/>
    <mergeCell ref="L725:M725"/>
    <mergeCell ref="N725:Q725"/>
    <mergeCell ref="F720:I720"/>
    <mergeCell ref="L720:M720"/>
    <mergeCell ref="N720:Q720"/>
    <mergeCell ref="F721:I721"/>
    <mergeCell ref="L721:M721"/>
    <mergeCell ref="N721:Q721"/>
    <mergeCell ref="F722:I722"/>
    <mergeCell ref="L722:M722"/>
    <mergeCell ref="N722:Q722"/>
    <mergeCell ref="H1:K1"/>
    <mergeCell ref="S2:AC2"/>
    <mergeCell ref="F739:I739"/>
    <mergeCell ref="L739:M739"/>
    <mergeCell ref="N739:Q739"/>
    <mergeCell ref="N149:Q149"/>
    <mergeCell ref="N150:Q150"/>
    <mergeCell ref="N151:Q151"/>
    <mergeCell ref="N170:Q170"/>
    <mergeCell ref="N190:Q190"/>
    <mergeCell ref="N207:Q207"/>
    <mergeCell ref="N236:Q236"/>
    <mergeCell ref="N239:Q239"/>
    <mergeCell ref="N262:Q262"/>
    <mergeCell ref="N266:Q266"/>
    <mergeCell ref="N287:Q287"/>
    <mergeCell ref="N289:Q289"/>
    <mergeCell ref="N290:Q290"/>
    <mergeCell ref="N312:Q312"/>
    <mergeCell ref="N331:Q331"/>
    <mergeCell ref="N362:Q362"/>
    <mergeCell ref="N396:Q396"/>
    <mergeCell ref="N422:Q422"/>
    <mergeCell ref="N450:Q450"/>
    <mergeCell ref="N461:Q461"/>
    <mergeCell ref="N473:Q473"/>
    <mergeCell ref="F737:I737"/>
    <mergeCell ref="L737:M737"/>
    <mergeCell ref="N737:Q737"/>
    <mergeCell ref="F738:I738"/>
    <mergeCell ref="L738:M738"/>
    <mergeCell ref="N738:Q738"/>
  </mergeCells>
  <dataValidations count="2">
    <dataValidation type="list" allowBlank="1" showInputMessage="1" showErrorMessage="1" error="Povolené sú hodnoty K, M." sqref="D735:D740">
      <formula1>"K, M"</formula1>
    </dataValidation>
    <dataValidation type="list" allowBlank="1" showInputMessage="1" showErrorMessage="1" error="Povolené sú hodnoty základná, znížená, nulová." sqref="U735:U740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4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4"/>
  <sheetViews>
    <sheetView showGridLines="0" zoomScale="85" zoomScaleNormal="85" workbookViewId="0">
      <pane ySplit="1" topLeftCell="A112" activePane="bottomLeft" state="frozen"/>
      <selection pane="bottomLeft" activeCell="AE223" sqref="AE22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98</v>
      </c>
      <c r="G1" s="16"/>
      <c r="H1" s="258" t="s">
        <v>99</v>
      </c>
      <c r="I1" s="258"/>
      <c r="J1" s="258"/>
      <c r="K1" s="258"/>
      <c r="L1" s="16" t="s">
        <v>100</v>
      </c>
      <c r="M1" s="14"/>
      <c r="N1" s="14"/>
      <c r="O1" s="15" t="s">
        <v>101</v>
      </c>
      <c r="P1" s="14"/>
      <c r="Q1" s="14"/>
      <c r="R1" s="14"/>
      <c r="S1" s="16" t="s">
        <v>102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S2" s="214" t="s">
        <v>8</v>
      </c>
      <c r="T2" s="215"/>
      <c r="U2" s="215"/>
      <c r="V2" s="215"/>
      <c r="W2" s="215"/>
      <c r="X2" s="215"/>
      <c r="Y2" s="215"/>
      <c r="Z2" s="215"/>
      <c r="AA2" s="215"/>
      <c r="AB2" s="215"/>
      <c r="AC2" s="215"/>
      <c r="AT2" s="20" t="s">
        <v>88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76</v>
      </c>
    </row>
    <row r="4" spans="1:66" ht="36.950000000000003" customHeight="1">
      <c r="B4" s="24"/>
      <c r="C4" s="229" t="s">
        <v>103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5"/>
      <c r="T4" s="26" t="s">
        <v>12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17</v>
      </c>
      <c r="E6" s="28"/>
      <c r="F6" s="284" t="str">
        <f>'Rekapitulácia stavby'!K6</f>
        <v>Rozšíre nie kapacity materskej školy</v>
      </c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"/>
      <c r="R6" s="25"/>
    </row>
    <row r="7" spans="1:66" s="1" customFormat="1" ht="32.85" customHeight="1">
      <c r="B7" s="36"/>
      <c r="C7" s="37"/>
      <c r="D7" s="31" t="s">
        <v>104</v>
      </c>
      <c r="E7" s="37"/>
      <c r="F7" s="251" t="s">
        <v>1983</v>
      </c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37"/>
      <c r="R7" s="38"/>
    </row>
    <row r="8" spans="1:66" s="1" customFormat="1" ht="14.45" customHeight="1">
      <c r="B8" s="36"/>
      <c r="C8" s="37"/>
      <c r="D8" s="32" t="s">
        <v>19</v>
      </c>
      <c r="E8" s="37"/>
      <c r="F8" s="30" t="s">
        <v>5</v>
      </c>
      <c r="G8" s="37"/>
      <c r="H8" s="37"/>
      <c r="I8" s="37"/>
      <c r="J8" s="37"/>
      <c r="K8" s="37"/>
      <c r="L8" s="37"/>
      <c r="M8" s="32" t="s">
        <v>20</v>
      </c>
      <c r="N8" s="37"/>
      <c r="O8" s="30" t="s">
        <v>5</v>
      </c>
      <c r="P8" s="37"/>
      <c r="Q8" s="37"/>
      <c r="R8" s="38"/>
    </row>
    <row r="9" spans="1:66" s="1" customFormat="1" ht="14.45" customHeight="1">
      <c r="B9" s="36"/>
      <c r="C9" s="37"/>
      <c r="D9" s="32" t="s">
        <v>21</v>
      </c>
      <c r="E9" s="37"/>
      <c r="F9" s="30" t="s">
        <v>22</v>
      </c>
      <c r="G9" s="37"/>
      <c r="H9" s="37"/>
      <c r="I9" s="37"/>
      <c r="J9" s="37"/>
      <c r="K9" s="37"/>
      <c r="L9" s="37"/>
      <c r="M9" s="32" t="s">
        <v>23</v>
      </c>
      <c r="N9" s="37"/>
      <c r="O9" s="297">
        <v>43475</v>
      </c>
      <c r="P9" s="28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2" t="s">
        <v>24</v>
      </c>
      <c r="E11" s="37"/>
      <c r="F11" s="37"/>
      <c r="G11" s="37"/>
      <c r="H11" s="37"/>
      <c r="I11" s="37"/>
      <c r="J11" s="37"/>
      <c r="K11" s="37"/>
      <c r="L11" s="37"/>
      <c r="M11" s="32" t="s">
        <v>25</v>
      </c>
      <c r="N11" s="37"/>
      <c r="O11" s="249" t="s">
        <v>5</v>
      </c>
      <c r="P11" s="249"/>
      <c r="Q11" s="37"/>
      <c r="R11" s="38"/>
    </row>
    <row r="12" spans="1:66" s="1" customFormat="1" ht="18" customHeight="1">
      <c r="B12" s="36"/>
      <c r="C12" s="37"/>
      <c r="D12" s="37"/>
      <c r="E12" s="30" t="s">
        <v>26</v>
      </c>
      <c r="F12" s="37"/>
      <c r="G12" s="37"/>
      <c r="H12" s="37"/>
      <c r="I12" s="37"/>
      <c r="J12" s="37"/>
      <c r="K12" s="37"/>
      <c r="L12" s="37"/>
      <c r="M12" s="32" t="s">
        <v>27</v>
      </c>
      <c r="N12" s="37"/>
      <c r="O12" s="249" t="s">
        <v>5</v>
      </c>
      <c r="P12" s="249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37"/>
      <c r="J14" s="37"/>
      <c r="K14" s="37"/>
      <c r="L14" s="37"/>
      <c r="M14" s="32" t="s">
        <v>25</v>
      </c>
      <c r="N14" s="37"/>
      <c r="O14" s="298" t="str">
        <f>IF('Rekapitulácia stavby'!AN13="","",'Rekapitulácia stavby'!AN13)</f>
        <v>Vyplň údaj</v>
      </c>
      <c r="P14" s="249"/>
      <c r="Q14" s="37"/>
      <c r="R14" s="38"/>
    </row>
    <row r="15" spans="1:66" s="1" customFormat="1" ht="18" customHeight="1">
      <c r="B15" s="36"/>
      <c r="C15" s="37"/>
      <c r="D15" s="37"/>
      <c r="E15" s="298" t="str">
        <f>IF('Rekapitulácia stavby'!E14="","",'Rekapitulácia stavby'!E14)</f>
        <v>Vyplň údaj</v>
      </c>
      <c r="F15" s="299"/>
      <c r="G15" s="299"/>
      <c r="H15" s="299"/>
      <c r="I15" s="299"/>
      <c r="J15" s="299"/>
      <c r="K15" s="299"/>
      <c r="L15" s="299"/>
      <c r="M15" s="32" t="s">
        <v>27</v>
      </c>
      <c r="N15" s="37"/>
      <c r="O15" s="298" t="str">
        <f>IF('Rekapitulácia stavby'!AN14="","",'Rekapitulácia stavby'!AN14)</f>
        <v>Vyplň údaj</v>
      </c>
      <c r="P15" s="249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2" t="s">
        <v>30</v>
      </c>
      <c r="E17" s="37"/>
      <c r="F17" s="37"/>
      <c r="G17" s="37"/>
      <c r="H17" s="37"/>
      <c r="I17" s="37"/>
      <c r="J17" s="37"/>
      <c r="K17" s="37"/>
      <c r="L17" s="37"/>
      <c r="M17" s="32" t="s">
        <v>25</v>
      </c>
      <c r="N17" s="37"/>
      <c r="O17" s="249" t="s">
        <v>5</v>
      </c>
      <c r="P17" s="249"/>
      <c r="Q17" s="37"/>
      <c r="R17" s="38"/>
    </row>
    <row r="18" spans="2:18" s="1" customFormat="1" ht="18" customHeight="1">
      <c r="B18" s="36"/>
      <c r="C18" s="37"/>
      <c r="D18" s="37"/>
      <c r="E18" s="30" t="s">
        <v>31</v>
      </c>
      <c r="F18" s="37"/>
      <c r="G18" s="37"/>
      <c r="H18" s="37"/>
      <c r="I18" s="37"/>
      <c r="J18" s="37"/>
      <c r="K18" s="37"/>
      <c r="L18" s="37"/>
      <c r="M18" s="32" t="s">
        <v>27</v>
      </c>
      <c r="N18" s="37"/>
      <c r="O18" s="249" t="s">
        <v>5</v>
      </c>
      <c r="P18" s="249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2" t="s">
        <v>34</v>
      </c>
      <c r="E20" s="37"/>
      <c r="F20" s="37"/>
      <c r="G20" s="37"/>
      <c r="H20" s="37"/>
      <c r="I20" s="37"/>
      <c r="J20" s="37"/>
      <c r="K20" s="37"/>
      <c r="L20" s="37"/>
      <c r="M20" s="32" t="s">
        <v>25</v>
      </c>
      <c r="N20" s="37"/>
      <c r="O20" s="249" t="s">
        <v>5</v>
      </c>
      <c r="P20" s="249"/>
      <c r="Q20" s="37"/>
      <c r="R20" s="38"/>
    </row>
    <row r="21" spans="2:18" s="1" customFormat="1" ht="18" customHeight="1">
      <c r="B21" s="36"/>
      <c r="C21" s="37"/>
      <c r="D21" s="37"/>
      <c r="E21" s="30" t="s">
        <v>35</v>
      </c>
      <c r="F21" s="37"/>
      <c r="G21" s="37"/>
      <c r="H21" s="37"/>
      <c r="I21" s="37"/>
      <c r="J21" s="37"/>
      <c r="K21" s="37"/>
      <c r="L21" s="37"/>
      <c r="M21" s="32" t="s">
        <v>27</v>
      </c>
      <c r="N21" s="37"/>
      <c r="O21" s="249" t="s">
        <v>5</v>
      </c>
      <c r="P21" s="249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2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54" t="s">
        <v>5</v>
      </c>
      <c r="F24" s="254"/>
      <c r="G24" s="254"/>
      <c r="H24" s="254"/>
      <c r="I24" s="254"/>
      <c r="J24" s="254"/>
      <c r="K24" s="254"/>
      <c r="L24" s="254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106</v>
      </c>
      <c r="E27" s="37"/>
      <c r="F27" s="37"/>
      <c r="G27" s="37"/>
      <c r="H27" s="37"/>
      <c r="I27" s="37"/>
      <c r="J27" s="37"/>
      <c r="K27" s="37"/>
      <c r="L27" s="37"/>
      <c r="M27" s="255">
        <f>N88</f>
        <v>0</v>
      </c>
      <c r="N27" s="255"/>
      <c r="O27" s="255"/>
      <c r="P27" s="255"/>
      <c r="Q27" s="37"/>
      <c r="R27" s="38"/>
    </row>
    <row r="28" spans="2:18" s="1" customFormat="1" ht="14.45" customHeight="1">
      <c r="B28" s="36"/>
      <c r="C28" s="37"/>
      <c r="D28" s="35" t="s">
        <v>92</v>
      </c>
      <c r="E28" s="37"/>
      <c r="F28" s="37"/>
      <c r="G28" s="37"/>
      <c r="H28" s="37"/>
      <c r="I28" s="37"/>
      <c r="J28" s="37"/>
      <c r="K28" s="37"/>
      <c r="L28" s="37"/>
      <c r="M28" s="255">
        <f>N105</f>
        <v>0</v>
      </c>
      <c r="N28" s="255"/>
      <c r="O28" s="255"/>
      <c r="P28" s="255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39</v>
      </c>
      <c r="E30" s="37"/>
      <c r="F30" s="37"/>
      <c r="G30" s="37"/>
      <c r="H30" s="37"/>
      <c r="I30" s="37"/>
      <c r="J30" s="37"/>
      <c r="K30" s="37"/>
      <c r="L30" s="37"/>
      <c r="M30" s="300">
        <f>ROUND(M27+M28,2)</f>
        <v>0</v>
      </c>
      <c r="N30" s="283"/>
      <c r="O30" s="283"/>
      <c r="P30" s="283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40</v>
      </c>
      <c r="E32" s="43" t="s">
        <v>41</v>
      </c>
      <c r="F32" s="44">
        <v>0.2</v>
      </c>
      <c r="G32" s="119" t="s">
        <v>42</v>
      </c>
      <c r="H32" s="301">
        <f>ROUND((((SUM(BE105:BE112)+SUM(BE130:BE227))+SUM(BE229:BE233))),2)</f>
        <v>0</v>
      </c>
      <c r="I32" s="283"/>
      <c r="J32" s="283"/>
      <c r="K32" s="37"/>
      <c r="L32" s="37"/>
      <c r="M32" s="301">
        <f>ROUND(((ROUND((SUM(BE105:BE112)+SUM(BE130:BE227)), 2)*F32)+SUM(BE229:BE233)*F32),2)</f>
        <v>0</v>
      </c>
      <c r="N32" s="283"/>
      <c r="O32" s="283"/>
      <c r="P32" s="283"/>
      <c r="Q32" s="37"/>
      <c r="R32" s="38"/>
    </row>
    <row r="33" spans="2:18" s="1" customFormat="1" ht="14.45" customHeight="1">
      <c r="B33" s="36"/>
      <c r="C33" s="37"/>
      <c r="D33" s="37"/>
      <c r="E33" s="43" t="s">
        <v>43</v>
      </c>
      <c r="F33" s="44">
        <v>0.2</v>
      </c>
      <c r="G33" s="119" t="s">
        <v>42</v>
      </c>
      <c r="H33" s="301">
        <f>ROUND((((SUM(BF105:BF112)+SUM(BF130:BF227))+SUM(BF229:BF233))),2)</f>
        <v>0</v>
      </c>
      <c r="I33" s="283"/>
      <c r="J33" s="283"/>
      <c r="K33" s="37"/>
      <c r="L33" s="37"/>
      <c r="M33" s="301">
        <f>ROUND(((ROUND((SUM(BF105:BF112)+SUM(BF130:BF227)), 2)*F33)+SUM(BF229:BF233)*F33),2)</f>
        <v>0</v>
      </c>
      <c r="N33" s="283"/>
      <c r="O33" s="283"/>
      <c r="P33" s="283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0.2</v>
      </c>
      <c r="G34" s="119" t="s">
        <v>42</v>
      </c>
      <c r="H34" s="301">
        <f>ROUND((((SUM(BG105:BG112)+SUM(BG130:BG227))+SUM(BG229:BG233))),2)</f>
        <v>0</v>
      </c>
      <c r="I34" s="283"/>
      <c r="J34" s="283"/>
      <c r="K34" s="37"/>
      <c r="L34" s="37"/>
      <c r="M34" s="301">
        <v>0</v>
      </c>
      <c r="N34" s="283"/>
      <c r="O34" s="283"/>
      <c r="P34" s="283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0.2</v>
      </c>
      <c r="G35" s="119" t="s">
        <v>42</v>
      </c>
      <c r="H35" s="301">
        <f>ROUND((((SUM(BH105:BH112)+SUM(BH130:BH227))+SUM(BH229:BH233))),2)</f>
        <v>0</v>
      </c>
      <c r="I35" s="283"/>
      <c r="J35" s="283"/>
      <c r="K35" s="37"/>
      <c r="L35" s="37"/>
      <c r="M35" s="301">
        <v>0</v>
      </c>
      <c r="N35" s="283"/>
      <c r="O35" s="283"/>
      <c r="P35" s="283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46</v>
      </c>
      <c r="F36" s="44">
        <v>0</v>
      </c>
      <c r="G36" s="119" t="s">
        <v>42</v>
      </c>
      <c r="H36" s="301">
        <f>ROUND((((SUM(BI105:BI112)+SUM(BI130:BI227))+SUM(BI229:BI233))),2)</f>
        <v>0</v>
      </c>
      <c r="I36" s="283"/>
      <c r="J36" s="283"/>
      <c r="K36" s="37"/>
      <c r="L36" s="37"/>
      <c r="M36" s="301">
        <v>0</v>
      </c>
      <c r="N36" s="283"/>
      <c r="O36" s="283"/>
      <c r="P36" s="283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47</v>
      </c>
      <c r="E38" s="76"/>
      <c r="F38" s="76"/>
      <c r="G38" s="121" t="s">
        <v>48</v>
      </c>
      <c r="H38" s="122" t="s">
        <v>49</v>
      </c>
      <c r="I38" s="76"/>
      <c r="J38" s="76"/>
      <c r="K38" s="76"/>
      <c r="L38" s="302">
        <f>SUM(M30:M36)</f>
        <v>0</v>
      </c>
      <c r="M38" s="302"/>
      <c r="N38" s="302"/>
      <c r="O38" s="302"/>
      <c r="P38" s="303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8"/>
      <c r="D51" s="54"/>
      <c r="E51" s="28"/>
      <c r="F51" s="28"/>
      <c r="G51" s="28"/>
      <c r="H51" s="55"/>
      <c r="I51" s="28"/>
      <c r="J51" s="54"/>
      <c r="K51" s="28"/>
      <c r="L51" s="28"/>
      <c r="M51" s="28"/>
      <c r="N51" s="28"/>
      <c r="O51" s="28"/>
      <c r="P51" s="55"/>
      <c r="Q51" s="28"/>
      <c r="R51" s="25"/>
    </row>
    <row r="52" spans="2:18">
      <c r="B52" s="24"/>
      <c r="C52" s="28"/>
      <c r="D52" s="54"/>
      <c r="E52" s="28"/>
      <c r="F52" s="28"/>
      <c r="G52" s="28"/>
      <c r="H52" s="55"/>
      <c r="I52" s="28"/>
      <c r="J52" s="54"/>
      <c r="K52" s="28"/>
      <c r="L52" s="28"/>
      <c r="M52" s="28"/>
      <c r="N52" s="28"/>
      <c r="O52" s="28"/>
      <c r="P52" s="55"/>
      <c r="Q52" s="28"/>
      <c r="R52" s="25"/>
    </row>
    <row r="53" spans="2:18">
      <c r="B53" s="24"/>
      <c r="C53" s="28"/>
      <c r="D53" s="54"/>
      <c r="E53" s="28"/>
      <c r="F53" s="28"/>
      <c r="G53" s="28"/>
      <c r="H53" s="55"/>
      <c r="I53" s="28"/>
      <c r="J53" s="54"/>
      <c r="K53" s="28"/>
      <c r="L53" s="28"/>
      <c r="M53" s="28"/>
      <c r="N53" s="28"/>
      <c r="O53" s="28"/>
      <c r="P53" s="55"/>
      <c r="Q53" s="28"/>
      <c r="R53" s="25"/>
    </row>
    <row r="54" spans="2:18">
      <c r="B54" s="24"/>
      <c r="C54" s="28"/>
      <c r="D54" s="54"/>
      <c r="E54" s="28"/>
      <c r="F54" s="28"/>
      <c r="G54" s="28"/>
      <c r="H54" s="55"/>
      <c r="I54" s="28"/>
      <c r="J54" s="54"/>
      <c r="K54" s="28"/>
      <c r="L54" s="28"/>
      <c r="M54" s="28"/>
      <c r="N54" s="28"/>
      <c r="O54" s="28"/>
      <c r="P54" s="55"/>
      <c r="Q54" s="28"/>
      <c r="R54" s="25"/>
    </row>
    <row r="55" spans="2:18">
      <c r="B55" s="24"/>
      <c r="C55" s="28"/>
      <c r="D55" s="54"/>
      <c r="E55" s="28"/>
      <c r="F55" s="28"/>
      <c r="G55" s="28"/>
      <c r="H55" s="55"/>
      <c r="I55" s="28"/>
      <c r="J55" s="54"/>
      <c r="K55" s="28"/>
      <c r="L55" s="28"/>
      <c r="M55" s="28"/>
      <c r="N55" s="28"/>
      <c r="O55" s="28"/>
      <c r="P55" s="55"/>
      <c r="Q55" s="28"/>
      <c r="R55" s="25"/>
    </row>
    <row r="56" spans="2:18">
      <c r="B56" s="24"/>
      <c r="C56" s="28"/>
      <c r="D56" s="54"/>
      <c r="E56" s="28"/>
      <c r="F56" s="28"/>
      <c r="G56" s="28"/>
      <c r="H56" s="55"/>
      <c r="I56" s="28"/>
      <c r="J56" s="54"/>
      <c r="K56" s="28"/>
      <c r="L56" s="28"/>
      <c r="M56" s="28"/>
      <c r="N56" s="28"/>
      <c r="O56" s="28"/>
      <c r="P56" s="55"/>
      <c r="Q56" s="28"/>
      <c r="R56" s="25"/>
    </row>
    <row r="57" spans="2:18">
      <c r="B57" s="24"/>
      <c r="C57" s="28"/>
      <c r="D57" s="54"/>
      <c r="E57" s="28"/>
      <c r="F57" s="28"/>
      <c r="G57" s="28"/>
      <c r="H57" s="55"/>
      <c r="I57" s="28"/>
      <c r="J57" s="54"/>
      <c r="K57" s="28"/>
      <c r="L57" s="28"/>
      <c r="M57" s="28"/>
      <c r="N57" s="28"/>
      <c r="O57" s="28"/>
      <c r="P57" s="55"/>
      <c r="Q57" s="28"/>
      <c r="R57" s="25"/>
    </row>
    <row r="58" spans="2:18">
      <c r="B58" s="24"/>
      <c r="C58" s="28"/>
      <c r="D58" s="54"/>
      <c r="E58" s="28"/>
      <c r="F58" s="28"/>
      <c r="G58" s="28"/>
      <c r="H58" s="55"/>
      <c r="I58" s="28"/>
      <c r="J58" s="54"/>
      <c r="K58" s="28"/>
      <c r="L58" s="28"/>
      <c r="M58" s="28"/>
      <c r="N58" s="28"/>
      <c r="O58" s="28"/>
      <c r="P58" s="55"/>
      <c r="Q58" s="28"/>
      <c r="R58" s="25"/>
    </row>
    <row r="59" spans="2:18" s="1" customFormat="1" ht="15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8"/>
      <c r="D62" s="54"/>
      <c r="E62" s="28"/>
      <c r="F62" s="28"/>
      <c r="G62" s="28"/>
      <c r="H62" s="55"/>
      <c r="I62" s="28"/>
      <c r="J62" s="54"/>
      <c r="K62" s="28"/>
      <c r="L62" s="28"/>
      <c r="M62" s="28"/>
      <c r="N62" s="28"/>
      <c r="O62" s="28"/>
      <c r="P62" s="55"/>
      <c r="Q62" s="28"/>
      <c r="R62" s="25"/>
    </row>
    <row r="63" spans="2:18">
      <c r="B63" s="24"/>
      <c r="C63" s="28"/>
      <c r="D63" s="54"/>
      <c r="E63" s="28"/>
      <c r="F63" s="28"/>
      <c r="G63" s="28"/>
      <c r="H63" s="55"/>
      <c r="I63" s="28"/>
      <c r="J63" s="54"/>
      <c r="K63" s="28"/>
      <c r="L63" s="28"/>
      <c r="M63" s="28"/>
      <c r="N63" s="28"/>
      <c r="O63" s="28"/>
      <c r="P63" s="55"/>
      <c r="Q63" s="28"/>
      <c r="R63" s="25"/>
    </row>
    <row r="64" spans="2:18">
      <c r="B64" s="24"/>
      <c r="C64" s="28"/>
      <c r="D64" s="54"/>
      <c r="E64" s="28"/>
      <c r="F64" s="28"/>
      <c r="G64" s="28"/>
      <c r="H64" s="55"/>
      <c r="I64" s="28"/>
      <c r="J64" s="54"/>
      <c r="K64" s="28"/>
      <c r="L64" s="28"/>
      <c r="M64" s="28"/>
      <c r="N64" s="28"/>
      <c r="O64" s="28"/>
      <c r="P64" s="55"/>
      <c r="Q64" s="28"/>
      <c r="R64" s="25"/>
    </row>
    <row r="65" spans="2:18">
      <c r="B65" s="24"/>
      <c r="C65" s="28"/>
      <c r="D65" s="54"/>
      <c r="E65" s="28"/>
      <c r="F65" s="28"/>
      <c r="G65" s="28"/>
      <c r="H65" s="55"/>
      <c r="I65" s="28"/>
      <c r="J65" s="54"/>
      <c r="K65" s="28"/>
      <c r="L65" s="28"/>
      <c r="M65" s="28"/>
      <c r="N65" s="28"/>
      <c r="O65" s="28"/>
      <c r="P65" s="55"/>
      <c r="Q65" s="28"/>
      <c r="R65" s="25"/>
    </row>
    <row r="66" spans="2:18">
      <c r="B66" s="24"/>
      <c r="C66" s="28"/>
      <c r="D66" s="54"/>
      <c r="E66" s="28"/>
      <c r="F66" s="28"/>
      <c r="G66" s="28"/>
      <c r="H66" s="55"/>
      <c r="I66" s="28"/>
      <c r="J66" s="54"/>
      <c r="K66" s="28"/>
      <c r="L66" s="28"/>
      <c r="M66" s="28"/>
      <c r="N66" s="28"/>
      <c r="O66" s="28"/>
      <c r="P66" s="55"/>
      <c r="Q66" s="28"/>
      <c r="R66" s="25"/>
    </row>
    <row r="67" spans="2:18">
      <c r="B67" s="24"/>
      <c r="C67" s="28"/>
      <c r="D67" s="54"/>
      <c r="E67" s="28"/>
      <c r="F67" s="28"/>
      <c r="G67" s="28"/>
      <c r="H67" s="55"/>
      <c r="I67" s="28"/>
      <c r="J67" s="54"/>
      <c r="K67" s="28"/>
      <c r="L67" s="28"/>
      <c r="M67" s="28"/>
      <c r="N67" s="28"/>
      <c r="O67" s="28"/>
      <c r="P67" s="55"/>
      <c r="Q67" s="28"/>
      <c r="R67" s="25"/>
    </row>
    <row r="68" spans="2:18">
      <c r="B68" s="24"/>
      <c r="C68" s="28"/>
      <c r="D68" s="54"/>
      <c r="E68" s="28"/>
      <c r="F68" s="28"/>
      <c r="G68" s="28"/>
      <c r="H68" s="55"/>
      <c r="I68" s="28"/>
      <c r="J68" s="54"/>
      <c r="K68" s="28"/>
      <c r="L68" s="28"/>
      <c r="M68" s="28"/>
      <c r="N68" s="28"/>
      <c r="O68" s="28"/>
      <c r="P68" s="55"/>
      <c r="Q68" s="28"/>
      <c r="R68" s="25"/>
    </row>
    <row r="69" spans="2:18">
      <c r="B69" s="24"/>
      <c r="C69" s="28"/>
      <c r="D69" s="54"/>
      <c r="E69" s="28"/>
      <c r="F69" s="28"/>
      <c r="G69" s="28"/>
      <c r="H69" s="55"/>
      <c r="I69" s="28"/>
      <c r="J69" s="54"/>
      <c r="K69" s="28"/>
      <c r="L69" s="28"/>
      <c r="M69" s="28"/>
      <c r="N69" s="28"/>
      <c r="O69" s="28"/>
      <c r="P69" s="55"/>
      <c r="Q69" s="28"/>
      <c r="R69" s="25"/>
    </row>
    <row r="70" spans="2:18" s="1" customFormat="1" ht="15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229" t="s">
        <v>107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2" t="s">
        <v>17</v>
      </c>
      <c r="D78" s="37"/>
      <c r="E78" s="37"/>
      <c r="F78" s="284" t="str">
        <f>F6</f>
        <v>Rozšíre nie kapacity materskej školy</v>
      </c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37"/>
      <c r="R78" s="38"/>
    </row>
    <row r="79" spans="2:18" s="1" customFormat="1" ht="36.950000000000003" customHeight="1">
      <c r="B79" s="36"/>
      <c r="C79" s="70" t="s">
        <v>104</v>
      </c>
      <c r="D79" s="37"/>
      <c r="E79" s="37"/>
      <c r="F79" s="231" t="str">
        <f>F7</f>
        <v>SO 04 - Zateplenie objektu jestvujúcej MŠ</v>
      </c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2" t="s">
        <v>21</v>
      </c>
      <c r="D81" s="37"/>
      <c r="E81" s="37"/>
      <c r="F81" s="30" t="str">
        <f>F9</f>
        <v>Púchov</v>
      </c>
      <c r="G81" s="37"/>
      <c r="H81" s="37"/>
      <c r="I81" s="37"/>
      <c r="J81" s="37"/>
      <c r="K81" s="32" t="s">
        <v>23</v>
      </c>
      <c r="L81" s="37"/>
      <c r="M81" s="286">
        <f>IF(O9="","",O9)</f>
        <v>43475</v>
      </c>
      <c r="N81" s="286"/>
      <c r="O81" s="286"/>
      <c r="P81" s="286"/>
      <c r="Q81" s="37"/>
      <c r="R81" s="38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5">
      <c r="B83" s="36"/>
      <c r="C83" s="32" t="s">
        <v>24</v>
      </c>
      <c r="D83" s="37"/>
      <c r="E83" s="37"/>
      <c r="F83" s="30" t="str">
        <f>E12</f>
        <v>Mesto Púchov</v>
      </c>
      <c r="G83" s="37"/>
      <c r="H83" s="37"/>
      <c r="I83" s="37"/>
      <c r="J83" s="37"/>
      <c r="K83" s="32" t="s">
        <v>30</v>
      </c>
      <c r="L83" s="37"/>
      <c r="M83" s="249" t="str">
        <f>E18</f>
        <v>Tomáš Kovár</v>
      </c>
      <c r="N83" s="249"/>
      <c r="O83" s="249"/>
      <c r="P83" s="249"/>
      <c r="Q83" s="249"/>
      <c r="R83" s="38"/>
    </row>
    <row r="84" spans="2:47" s="1" customFormat="1" ht="14.45" customHeight="1">
      <c r="B84" s="36"/>
      <c r="C84" s="32" t="s">
        <v>28</v>
      </c>
      <c r="D84" s="37"/>
      <c r="E84" s="37"/>
      <c r="F84" s="30" t="str">
        <f>IF(E15="","",E15)</f>
        <v>Vyplň údaj</v>
      </c>
      <c r="G84" s="37"/>
      <c r="H84" s="37"/>
      <c r="I84" s="37"/>
      <c r="J84" s="37"/>
      <c r="K84" s="32" t="s">
        <v>34</v>
      </c>
      <c r="L84" s="37"/>
      <c r="M84" s="249" t="str">
        <f>E21</f>
        <v>Ing. G. Gabčová</v>
      </c>
      <c r="N84" s="249"/>
      <c r="O84" s="249"/>
      <c r="P84" s="249"/>
      <c r="Q84" s="249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95" t="s">
        <v>108</v>
      </c>
      <c r="D86" s="296"/>
      <c r="E86" s="296"/>
      <c r="F86" s="296"/>
      <c r="G86" s="296"/>
      <c r="H86" s="115"/>
      <c r="I86" s="115"/>
      <c r="J86" s="115"/>
      <c r="K86" s="115"/>
      <c r="L86" s="115"/>
      <c r="M86" s="115"/>
      <c r="N86" s="295" t="s">
        <v>109</v>
      </c>
      <c r="O86" s="296"/>
      <c r="P86" s="296"/>
      <c r="Q86" s="296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110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21">
        <f>N130</f>
        <v>0</v>
      </c>
      <c r="O88" s="293"/>
      <c r="P88" s="293"/>
      <c r="Q88" s="293"/>
      <c r="R88" s="38"/>
      <c r="AU88" s="20" t="s">
        <v>111</v>
      </c>
    </row>
    <row r="89" spans="2:47" s="6" customFormat="1" ht="24.95" customHeight="1">
      <c r="B89" s="124"/>
      <c r="C89" s="125"/>
      <c r="D89" s="126" t="s">
        <v>112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91">
        <f>N131</f>
        <v>0</v>
      </c>
      <c r="O89" s="292"/>
      <c r="P89" s="292"/>
      <c r="Q89" s="292"/>
      <c r="R89" s="127"/>
    </row>
    <row r="90" spans="2:47" s="7" customFormat="1" ht="19.899999999999999" customHeight="1">
      <c r="B90" s="128"/>
      <c r="C90" s="129"/>
      <c r="D90" s="103" t="s">
        <v>118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19">
        <f>N132</f>
        <v>0</v>
      </c>
      <c r="O90" s="290"/>
      <c r="P90" s="290"/>
      <c r="Q90" s="290"/>
      <c r="R90" s="130"/>
    </row>
    <row r="91" spans="2:47" s="7" customFormat="1" ht="19.899999999999999" customHeight="1">
      <c r="B91" s="128"/>
      <c r="C91" s="129"/>
      <c r="D91" s="103" t="s">
        <v>120</v>
      </c>
      <c r="E91" s="129"/>
      <c r="F91" s="129"/>
      <c r="G91" s="129"/>
      <c r="H91" s="129"/>
      <c r="I91" s="129"/>
      <c r="J91" s="129"/>
      <c r="K91" s="129"/>
      <c r="L91" s="129"/>
      <c r="M91" s="129"/>
      <c r="N91" s="219">
        <f>N151</f>
        <v>0</v>
      </c>
      <c r="O91" s="290"/>
      <c r="P91" s="290"/>
      <c r="Q91" s="290"/>
      <c r="R91" s="130"/>
    </row>
    <row r="92" spans="2:47" s="7" customFormat="1" ht="19.899999999999999" customHeight="1">
      <c r="B92" s="128"/>
      <c r="C92" s="129"/>
      <c r="D92" s="103" t="s">
        <v>121</v>
      </c>
      <c r="E92" s="129"/>
      <c r="F92" s="129"/>
      <c r="G92" s="129"/>
      <c r="H92" s="129"/>
      <c r="I92" s="129"/>
      <c r="J92" s="129"/>
      <c r="K92" s="129"/>
      <c r="L92" s="129"/>
      <c r="M92" s="129"/>
      <c r="N92" s="219">
        <f>N173</f>
        <v>0</v>
      </c>
      <c r="O92" s="290"/>
      <c r="P92" s="290"/>
      <c r="Q92" s="290"/>
      <c r="R92" s="130"/>
    </row>
    <row r="93" spans="2:47" s="6" customFormat="1" ht="24.95" customHeight="1">
      <c r="B93" s="124"/>
      <c r="C93" s="125"/>
      <c r="D93" s="126" t="s">
        <v>122</v>
      </c>
      <c r="E93" s="125"/>
      <c r="F93" s="125"/>
      <c r="G93" s="125"/>
      <c r="H93" s="125"/>
      <c r="I93" s="125"/>
      <c r="J93" s="125"/>
      <c r="K93" s="125"/>
      <c r="L93" s="125"/>
      <c r="M93" s="125"/>
      <c r="N93" s="291">
        <f>N175</f>
        <v>0</v>
      </c>
      <c r="O93" s="292"/>
      <c r="P93" s="292"/>
      <c r="Q93" s="292"/>
      <c r="R93" s="127"/>
    </row>
    <row r="94" spans="2:47" s="7" customFormat="1" ht="19.899999999999999" customHeight="1">
      <c r="B94" s="128"/>
      <c r="C94" s="129"/>
      <c r="D94" s="103" t="s">
        <v>124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19">
        <f>N176</f>
        <v>0</v>
      </c>
      <c r="O94" s="290"/>
      <c r="P94" s="290"/>
      <c r="Q94" s="290"/>
      <c r="R94" s="130"/>
    </row>
    <row r="95" spans="2:47" s="7" customFormat="1" ht="19.899999999999999" customHeight="1">
      <c r="B95" s="128"/>
      <c r="C95" s="129"/>
      <c r="D95" s="103" t="s">
        <v>125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19">
        <f>N189</f>
        <v>0</v>
      </c>
      <c r="O95" s="290"/>
      <c r="P95" s="290"/>
      <c r="Q95" s="290"/>
      <c r="R95" s="130"/>
    </row>
    <row r="96" spans="2:47" s="7" customFormat="1" ht="19.899999999999999" customHeight="1">
      <c r="B96" s="128"/>
      <c r="C96" s="129"/>
      <c r="D96" s="103" t="s">
        <v>134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19">
        <f>N195</f>
        <v>0</v>
      </c>
      <c r="O96" s="290"/>
      <c r="P96" s="290"/>
      <c r="Q96" s="290"/>
      <c r="R96" s="130"/>
    </row>
    <row r="97" spans="2:65" s="7" customFormat="1" ht="19.899999999999999" customHeight="1">
      <c r="B97" s="128"/>
      <c r="C97" s="129"/>
      <c r="D97" s="103" t="s">
        <v>135</v>
      </c>
      <c r="E97" s="129"/>
      <c r="F97" s="129"/>
      <c r="G97" s="129"/>
      <c r="H97" s="129"/>
      <c r="I97" s="129"/>
      <c r="J97" s="129"/>
      <c r="K97" s="129"/>
      <c r="L97" s="129"/>
      <c r="M97" s="129"/>
      <c r="N97" s="219">
        <f>N200</f>
        <v>0</v>
      </c>
      <c r="O97" s="290"/>
      <c r="P97" s="290"/>
      <c r="Q97" s="290"/>
      <c r="R97" s="130"/>
    </row>
    <row r="98" spans="2:65" s="7" customFormat="1" ht="19.899999999999999" customHeight="1">
      <c r="B98" s="128"/>
      <c r="C98" s="129"/>
      <c r="D98" s="103" t="s">
        <v>136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19">
        <f>N212</f>
        <v>0</v>
      </c>
      <c r="O98" s="290"/>
      <c r="P98" s="290"/>
      <c r="Q98" s="290"/>
      <c r="R98" s="130"/>
    </row>
    <row r="99" spans="2:65" s="7" customFormat="1" ht="19.899999999999999" customHeight="1">
      <c r="B99" s="128"/>
      <c r="C99" s="129"/>
      <c r="D99" s="103" t="s">
        <v>139</v>
      </c>
      <c r="E99" s="129"/>
      <c r="F99" s="129"/>
      <c r="G99" s="129"/>
      <c r="H99" s="129"/>
      <c r="I99" s="129"/>
      <c r="J99" s="129"/>
      <c r="K99" s="129"/>
      <c r="L99" s="129"/>
      <c r="M99" s="129"/>
      <c r="N99" s="219">
        <f>N218</f>
        <v>0</v>
      </c>
      <c r="O99" s="290"/>
      <c r="P99" s="290"/>
      <c r="Q99" s="290"/>
      <c r="R99" s="130"/>
    </row>
    <row r="100" spans="2:65" s="7" customFormat="1" ht="19.899999999999999" customHeight="1">
      <c r="B100" s="128"/>
      <c r="C100" s="129"/>
      <c r="D100" s="103" t="s">
        <v>140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219">
        <f>N222</f>
        <v>0</v>
      </c>
      <c r="O100" s="290"/>
      <c r="P100" s="290"/>
      <c r="Q100" s="290"/>
      <c r="R100" s="130"/>
    </row>
    <row r="101" spans="2:65" s="6" customFormat="1" ht="24.95" customHeight="1">
      <c r="B101" s="124"/>
      <c r="C101" s="125"/>
      <c r="D101" s="126" t="s">
        <v>142</v>
      </c>
      <c r="E101" s="125"/>
      <c r="F101" s="125"/>
      <c r="G101" s="125"/>
      <c r="H101" s="125"/>
      <c r="I101" s="125"/>
      <c r="J101" s="125"/>
      <c r="K101" s="125"/>
      <c r="L101" s="125"/>
      <c r="M101" s="125"/>
      <c r="N101" s="291">
        <f>N225</f>
        <v>0</v>
      </c>
      <c r="O101" s="292"/>
      <c r="P101" s="292"/>
      <c r="Q101" s="292"/>
      <c r="R101" s="127"/>
    </row>
    <row r="102" spans="2:65" s="7" customFormat="1" ht="19.899999999999999" customHeight="1">
      <c r="B102" s="128"/>
      <c r="C102" s="129"/>
      <c r="D102" s="103" t="s">
        <v>143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219">
        <f>N226</f>
        <v>0</v>
      </c>
      <c r="O102" s="290"/>
      <c r="P102" s="290"/>
      <c r="Q102" s="290"/>
      <c r="R102" s="130"/>
    </row>
    <row r="103" spans="2:65" s="6" customFormat="1" ht="21.75" customHeight="1">
      <c r="B103" s="124"/>
      <c r="C103" s="125"/>
      <c r="D103" s="126" t="s">
        <v>145</v>
      </c>
      <c r="E103" s="125"/>
      <c r="F103" s="125"/>
      <c r="G103" s="125"/>
      <c r="H103" s="125"/>
      <c r="I103" s="125"/>
      <c r="J103" s="125"/>
      <c r="K103" s="125"/>
      <c r="L103" s="125"/>
      <c r="M103" s="125"/>
      <c r="N103" s="262">
        <f>N228</f>
        <v>0</v>
      </c>
      <c r="O103" s="292"/>
      <c r="P103" s="292"/>
      <c r="Q103" s="292"/>
      <c r="R103" s="127"/>
    </row>
    <row r="104" spans="2:65" s="1" customFormat="1" ht="21.75" customHeight="1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</row>
    <row r="105" spans="2:65" s="1" customFormat="1" ht="29.25" customHeight="1">
      <c r="B105" s="36"/>
      <c r="C105" s="123" t="s">
        <v>146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293">
        <f>ROUND(N106+N107+N108+N109+N110+N111,2)</f>
        <v>0</v>
      </c>
      <c r="O105" s="294"/>
      <c r="P105" s="294"/>
      <c r="Q105" s="294"/>
      <c r="R105" s="38"/>
      <c r="T105" s="131"/>
      <c r="U105" s="132" t="s">
        <v>40</v>
      </c>
    </row>
    <row r="106" spans="2:65" s="1" customFormat="1" ht="18" customHeight="1">
      <c r="B106" s="133"/>
      <c r="C106" s="134"/>
      <c r="D106" s="216" t="s">
        <v>147</v>
      </c>
      <c r="E106" s="281"/>
      <c r="F106" s="281"/>
      <c r="G106" s="281"/>
      <c r="H106" s="281"/>
      <c r="I106" s="134"/>
      <c r="J106" s="134"/>
      <c r="K106" s="134"/>
      <c r="L106" s="134"/>
      <c r="M106" s="134"/>
      <c r="N106" s="218">
        <f>ROUND(N88*T106,2)</f>
        <v>0</v>
      </c>
      <c r="O106" s="282"/>
      <c r="P106" s="282"/>
      <c r="Q106" s="282"/>
      <c r="R106" s="136"/>
      <c r="S106" s="134"/>
      <c r="T106" s="137"/>
      <c r="U106" s="138" t="s">
        <v>43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40" t="s">
        <v>148</v>
      </c>
      <c r="AZ106" s="139"/>
      <c r="BA106" s="139"/>
      <c r="BB106" s="139"/>
      <c r="BC106" s="139"/>
      <c r="BD106" s="139"/>
      <c r="BE106" s="141">
        <f t="shared" ref="BE106:BE111" si="0">IF(U106="základná",N106,0)</f>
        <v>0</v>
      </c>
      <c r="BF106" s="141">
        <f t="shared" ref="BF106:BF111" si="1">IF(U106="znížená",N106,0)</f>
        <v>0</v>
      </c>
      <c r="BG106" s="141">
        <f t="shared" ref="BG106:BG111" si="2">IF(U106="zákl. prenesená",N106,0)</f>
        <v>0</v>
      </c>
      <c r="BH106" s="141">
        <f t="shared" ref="BH106:BH111" si="3">IF(U106="zníž. prenesená",N106,0)</f>
        <v>0</v>
      </c>
      <c r="BI106" s="141">
        <f t="shared" ref="BI106:BI111" si="4">IF(U106="nulová",N106,0)</f>
        <v>0</v>
      </c>
      <c r="BJ106" s="140" t="s">
        <v>149</v>
      </c>
      <c r="BK106" s="139"/>
      <c r="BL106" s="139"/>
      <c r="BM106" s="139"/>
    </row>
    <row r="107" spans="2:65" s="1" customFormat="1" ht="18" customHeight="1">
      <c r="B107" s="133"/>
      <c r="C107" s="134"/>
      <c r="D107" s="216" t="s">
        <v>150</v>
      </c>
      <c r="E107" s="281"/>
      <c r="F107" s="281"/>
      <c r="G107" s="281"/>
      <c r="H107" s="281"/>
      <c r="I107" s="134"/>
      <c r="J107" s="134"/>
      <c r="K107" s="134"/>
      <c r="L107" s="134"/>
      <c r="M107" s="134"/>
      <c r="N107" s="218">
        <f>ROUND(N88*T107,2)</f>
        <v>0</v>
      </c>
      <c r="O107" s="282"/>
      <c r="P107" s="282"/>
      <c r="Q107" s="282"/>
      <c r="R107" s="136"/>
      <c r="S107" s="134"/>
      <c r="T107" s="137"/>
      <c r="U107" s="138" t="s">
        <v>43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0" t="s">
        <v>148</v>
      </c>
      <c r="AZ107" s="139"/>
      <c r="BA107" s="139"/>
      <c r="BB107" s="139"/>
      <c r="BC107" s="139"/>
      <c r="BD107" s="139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149</v>
      </c>
      <c r="BK107" s="139"/>
      <c r="BL107" s="139"/>
      <c r="BM107" s="139"/>
    </row>
    <row r="108" spans="2:65" s="1" customFormat="1" ht="18" customHeight="1">
      <c r="B108" s="133"/>
      <c r="C108" s="134"/>
      <c r="D108" s="216" t="s">
        <v>151</v>
      </c>
      <c r="E108" s="281"/>
      <c r="F108" s="281"/>
      <c r="G108" s="281"/>
      <c r="H108" s="281"/>
      <c r="I108" s="134"/>
      <c r="J108" s="134"/>
      <c r="K108" s="134"/>
      <c r="L108" s="134"/>
      <c r="M108" s="134"/>
      <c r="N108" s="218">
        <f>ROUND(N88*T108,2)</f>
        <v>0</v>
      </c>
      <c r="O108" s="282"/>
      <c r="P108" s="282"/>
      <c r="Q108" s="282"/>
      <c r="R108" s="136"/>
      <c r="S108" s="134"/>
      <c r="T108" s="137"/>
      <c r="U108" s="138" t="s">
        <v>43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40" t="s">
        <v>148</v>
      </c>
      <c r="AZ108" s="139"/>
      <c r="BA108" s="139"/>
      <c r="BB108" s="139"/>
      <c r="BC108" s="139"/>
      <c r="BD108" s="139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149</v>
      </c>
      <c r="BK108" s="139"/>
      <c r="BL108" s="139"/>
      <c r="BM108" s="139"/>
    </row>
    <row r="109" spans="2:65" s="1" customFormat="1" ht="18" customHeight="1">
      <c r="B109" s="133"/>
      <c r="C109" s="134"/>
      <c r="D109" s="216" t="s">
        <v>152</v>
      </c>
      <c r="E109" s="281"/>
      <c r="F109" s="281"/>
      <c r="G109" s="281"/>
      <c r="H109" s="281"/>
      <c r="I109" s="134"/>
      <c r="J109" s="134"/>
      <c r="K109" s="134"/>
      <c r="L109" s="134"/>
      <c r="M109" s="134"/>
      <c r="N109" s="218">
        <f>ROUND(N88*T109,2)</f>
        <v>0</v>
      </c>
      <c r="O109" s="282"/>
      <c r="P109" s="282"/>
      <c r="Q109" s="282"/>
      <c r="R109" s="136"/>
      <c r="S109" s="134"/>
      <c r="T109" s="137"/>
      <c r="U109" s="138" t="s">
        <v>43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40" t="s">
        <v>148</v>
      </c>
      <c r="AZ109" s="139"/>
      <c r="BA109" s="139"/>
      <c r="BB109" s="139"/>
      <c r="BC109" s="139"/>
      <c r="BD109" s="139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149</v>
      </c>
      <c r="BK109" s="139"/>
      <c r="BL109" s="139"/>
      <c r="BM109" s="139"/>
    </row>
    <row r="110" spans="2:65" s="1" customFormat="1" ht="18" customHeight="1">
      <c r="B110" s="133"/>
      <c r="C110" s="134"/>
      <c r="D110" s="216" t="s">
        <v>153</v>
      </c>
      <c r="E110" s="281"/>
      <c r="F110" s="281"/>
      <c r="G110" s="281"/>
      <c r="H110" s="281"/>
      <c r="I110" s="134"/>
      <c r="J110" s="134"/>
      <c r="K110" s="134"/>
      <c r="L110" s="134"/>
      <c r="M110" s="134"/>
      <c r="N110" s="218">
        <f>ROUND(N88*T110,2)</f>
        <v>0</v>
      </c>
      <c r="O110" s="282"/>
      <c r="P110" s="282"/>
      <c r="Q110" s="282"/>
      <c r="R110" s="136"/>
      <c r="S110" s="134"/>
      <c r="T110" s="137"/>
      <c r="U110" s="138" t="s">
        <v>43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40" t="s">
        <v>148</v>
      </c>
      <c r="AZ110" s="139"/>
      <c r="BA110" s="139"/>
      <c r="BB110" s="139"/>
      <c r="BC110" s="139"/>
      <c r="BD110" s="139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149</v>
      </c>
      <c r="BK110" s="139"/>
      <c r="BL110" s="139"/>
      <c r="BM110" s="139"/>
    </row>
    <row r="111" spans="2:65" s="1" customFormat="1" ht="18" customHeight="1">
      <c r="B111" s="133"/>
      <c r="C111" s="134"/>
      <c r="D111" s="135" t="s">
        <v>154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18">
        <f>ROUND(N88*T111,2)</f>
        <v>0</v>
      </c>
      <c r="O111" s="282"/>
      <c r="P111" s="282"/>
      <c r="Q111" s="282"/>
      <c r="R111" s="136"/>
      <c r="S111" s="134"/>
      <c r="T111" s="142"/>
      <c r="U111" s="143" t="s">
        <v>43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40" t="s">
        <v>155</v>
      </c>
      <c r="AZ111" s="139"/>
      <c r="BA111" s="139"/>
      <c r="BB111" s="139"/>
      <c r="BC111" s="139"/>
      <c r="BD111" s="139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149</v>
      </c>
      <c r="BK111" s="139"/>
      <c r="BL111" s="139"/>
      <c r="BM111" s="139"/>
    </row>
    <row r="112" spans="2:65" s="1" customForma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18" s="1" customFormat="1" ht="29.25" customHeight="1">
      <c r="B113" s="36"/>
      <c r="C113" s="114" t="s">
        <v>97</v>
      </c>
      <c r="D113" s="115"/>
      <c r="E113" s="115"/>
      <c r="F113" s="115"/>
      <c r="G113" s="115"/>
      <c r="H113" s="115"/>
      <c r="I113" s="115"/>
      <c r="J113" s="115"/>
      <c r="K113" s="115"/>
      <c r="L113" s="213">
        <f>ROUND(SUM(N88+N105),2)</f>
        <v>0</v>
      </c>
      <c r="M113" s="213"/>
      <c r="N113" s="213"/>
      <c r="O113" s="213"/>
      <c r="P113" s="213"/>
      <c r="Q113" s="213"/>
      <c r="R113" s="38"/>
    </row>
    <row r="114" spans="2:18" s="1" customFormat="1" ht="6.95" customHeight="1"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</row>
    <row r="118" spans="2:18" s="1" customFormat="1" ht="6.95" customHeight="1"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5"/>
    </row>
    <row r="119" spans="2:18" s="1" customFormat="1" ht="36.950000000000003" customHeight="1">
      <c r="B119" s="36"/>
      <c r="C119" s="229" t="s">
        <v>156</v>
      </c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38"/>
    </row>
    <row r="120" spans="2:18" s="1" customFormat="1" ht="6.9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18" s="1" customFormat="1" ht="30" customHeight="1">
      <c r="B121" s="36"/>
      <c r="C121" s="32" t="s">
        <v>17</v>
      </c>
      <c r="D121" s="37"/>
      <c r="E121" s="37"/>
      <c r="F121" s="284" t="str">
        <f>F6</f>
        <v>Rozšíre nie kapacity materskej školy</v>
      </c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37"/>
      <c r="R121" s="38"/>
    </row>
    <row r="122" spans="2:18" s="1" customFormat="1" ht="36.950000000000003" customHeight="1">
      <c r="B122" s="36"/>
      <c r="C122" s="70" t="s">
        <v>104</v>
      </c>
      <c r="D122" s="37"/>
      <c r="E122" s="37"/>
      <c r="F122" s="231" t="str">
        <f>F7</f>
        <v>SO 04 - Zateplenie objektu jestvujúcej MŠ</v>
      </c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37"/>
      <c r="R122" s="38"/>
    </row>
    <row r="123" spans="2:18" s="1" customFormat="1" ht="6.95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18" s="1" customFormat="1" ht="18" customHeight="1">
      <c r="B124" s="36"/>
      <c r="C124" s="32" t="s">
        <v>21</v>
      </c>
      <c r="D124" s="37"/>
      <c r="E124" s="37"/>
      <c r="F124" s="30" t="str">
        <f>F9</f>
        <v>Púchov</v>
      </c>
      <c r="G124" s="37"/>
      <c r="H124" s="37"/>
      <c r="I124" s="37"/>
      <c r="J124" s="37"/>
      <c r="K124" s="32" t="s">
        <v>23</v>
      </c>
      <c r="L124" s="37"/>
      <c r="M124" s="286">
        <f>IF(O9="","",O9)</f>
        <v>43475</v>
      </c>
      <c r="N124" s="286"/>
      <c r="O124" s="286"/>
      <c r="P124" s="286"/>
      <c r="Q124" s="37"/>
      <c r="R124" s="38"/>
    </row>
    <row r="125" spans="2:18" s="1" customFormat="1" ht="6.95" customHeight="1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</row>
    <row r="126" spans="2:18" s="1" customFormat="1" ht="15">
      <c r="B126" s="36"/>
      <c r="C126" s="32" t="s">
        <v>24</v>
      </c>
      <c r="D126" s="37"/>
      <c r="E126" s="37"/>
      <c r="F126" s="30" t="str">
        <f>E12</f>
        <v>Mesto Púchov</v>
      </c>
      <c r="G126" s="37"/>
      <c r="H126" s="37"/>
      <c r="I126" s="37"/>
      <c r="J126" s="37"/>
      <c r="K126" s="32" t="s">
        <v>30</v>
      </c>
      <c r="L126" s="37"/>
      <c r="M126" s="249" t="str">
        <f>E18</f>
        <v>Tomáš Kovár</v>
      </c>
      <c r="N126" s="249"/>
      <c r="O126" s="249"/>
      <c r="P126" s="249"/>
      <c r="Q126" s="249"/>
      <c r="R126" s="38"/>
    </row>
    <row r="127" spans="2:18" s="1" customFormat="1" ht="14.45" customHeight="1">
      <c r="B127" s="36"/>
      <c r="C127" s="32" t="s">
        <v>28</v>
      </c>
      <c r="D127" s="37"/>
      <c r="E127" s="37"/>
      <c r="F127" s="30" t="str">
        <f>IF(E15="","",E15)</f>
        <v>Vyplň údaj</v>
      </c>
      <c r="G127" s="37"/>
      <c r="H127" s="37"/>
      <c r="I127" s="37"/>
      <c r="J127" s="37"/>
      <c r="K127" s="32" t="s">
        <v>34</v>
      </c>
      <c r="L127" s="37"/>
      <c r="M127" s="249" t="str">
        <f>E21</f>
        <v>Ing. G. Gabčová</v>
      </c>
      <c r="N127" s="249"/>
      <c r="O127" s="249"/>
      <c r="P127" s="249"/>
      <c r="Q127" s="249"/>
      <c r="R127" s="38"/>
    </row>
    <row r="128" spans="2:18" s="1" customFormat="1" ht="10.35" customHeight="1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8"/>
    </row>
    <row r="129" spans="2:65" s="8" customFormat="1" ht="29.25" customHeight="1">
      <c r="B129" s="144"/>
      <c r="C129" s="145" t="s">
        <v>157</v>
      </c>
      <c r="D129" s="146" t="s">
        <v>158</v>
      </c>
      <c r="E129" s="146" t="s">
        <v>58</v>
      </c>
      <c r="F129" s="287" t="s">
        <v>159</v>
      </c>
      <c r="G129" s="287"/>
      <c r="H129" s="287"/>
      <c r="I129" s="287"/>
      <c r="J129" s="146" t="s">
        <v>160</v>
      </c>
      <c r="K129" s="146" t="s">
        <v>161</v>
      </c>
      <c r="L129" s="288" t="s">
        <v>162</v>
      </c>
      <c r="M129" s="288"/>
      <c r="N129" s="287" t="s">
        <v>109</v>
      </c>
      <c r="O129" s="287"/>
      <c r="P129" s="287"/>
      <c r="Q129" s="289"/>
      <c r="R129" s="147"/>
      <c r="T129" s="77" t="s">
        <v>163</v>
      </c>
      <c r="U129" s="78" t="s">
        <v>40</v>
      </c>
      <c r="V129" s="78" t="s">
        <v>164</v>
      </c>
      <c r="W129" s="78" t="s">
        <v>165</v>
      </c>
      <c r="X129" s="78" t="s">
        <v>166</v>
      </c>
      <c r="Y129" s="78" t="s">
        <v>167</v>
      </c>
      <c r="Z129" s="78" t="s">
        <v>168</v>
      </c>
      <c r="AA129" s="79" t="s">
        <v>169</v>
      </c>
    </row>
    <row r="130" spans="2:65" s="1" customFormat="1" ht="29.25" customHeight="1">
      <c r="B130" s="36"/>
      <c r="C130" s="81" t="s">
        <v>106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06">
        <f>BK130</f>
        <v>0</v>
      </c>
      <c r="O130" s="307"/>
      <c r="P130" s="307"/>
      <c r="Q130" s="307"/>
      <c r="R130" s="38"/>
      <c r="T130" s="80"/>
      <c r="U130" s="52"/>
      <c r="V130" s="52"/>
      <c r="W130" s="148">
        <f>W131+W175+W225+W228</f>
        <v>0</v>
      </c>
      <c r="X130" s="52"/>
      <c r="Y130" s="148">
        <f>Y131+Y175+Y225+Y228</f>
        <v>73.668279500000011</v>
      </c>
      <c r="Z130" s="52"/>
      <c r="AA130" s="149">
        <f>AA131+AA175+AA225+AA228</f>
        <v>56.280314999999995</v>
      </c>
      <c r="AT130" s="20" t="s">
        <v>75</v>
      </c>
      <c r="AU130" s="20" t="s">
        <v>111</v>
      </c>
      <c r="BK130" s="150">
        <f>BK131+BK175+BK225+BK228</f>
        <v>0</v>
      </c>
    </row>
    <row r="131" spans="2:65" s="9" customFormat="1" ht="37.35" customHeight="1">
      <c r="B131" s="151"/>
      <c r="C131" s="152"/>
      <c r="D131" s="153" t="s">
        <v>112</v>
      </c>
      <c r="E131" s="153"/>
      <c r="F131" s="153"/>
      <c r="G131" s="153"/>
      <c r="H131" s="153"/>
      <c r="I131" s="153"/>
      <c r="J131" s="153"/>
      <c r="K131" s="153"/>
      <c r="L131" s="153"/>
      <c r="M131" s="153"/>
      <c r="N131" s="308">
        <f>BK131</f>
        <v>0</v>
      </c>
      <c r="O131" s="309"/>
      <c r="P131" s="309"/>
      <c r="Q131" s="309"/>
      <c r="R131" s="154"/>
      <c r="T131" s="155"/>
      <c r="U131" s="152"/>
      <c r="V131" s="152"/>
      <c r="W131" s="156">
        <f>W132+W151+W173</f>
        <v>0</v>
      </c>
      <c r="X131" s="152"/>
      <c r="Y131" s="156">
        <f>Y132+Y151+Y173</f>
        <v>44.643039600000009</v>
      </c>
      <c r="Z131" s="152"/>
      <c r="AA131" s="157">
        <f>AA132+AA151+AA173</f>
        <v>55.408679999999997</v>
      </c>
      <c r="AR131" s="158" t="s">
        <v>84</v>
      </c>
      <c r="AT131" s="159" t="s">
        <v>75</v>
      </c>
      <c r="AU131" s="159" t="s">
        <v>76</v>
      </c>
      <c r="AY131" s="158" t="s">
        <v>170</v>
      </c>
      <c r="BK131" s="160">
        <f>BK132+BK151+BK173</f>
        <v>0</v>
      </c>
    </row>
    <row r="132" spans="2:65" s="9" customFormat="1" ht="19.899999999999999" customHeight="1">
      <c r="B132" s="151"/>
      <c r="C132" s="152"/>
      <c r="D132" s="161" t="s">
        <v>118</v>
      </c>
      <c r="E132" s="161"/>
      <c r="F132" s="161"/>
      <c r="G132" s="161"/>
      <c r="H132" s="161"/>
      <c r="I132" s="161"/>
      <c r="J132" s="161"/>
      <c r="K132" s="161"/>
      <c r="L132" s="161"/>
      <c r="M132" s="161"/>
      <c r="N132" s="310">
        <f>BK132</f>
        <v>0</v>
      </c>
      <c r="O132" s="311"/>
      <c r="P132" s="311"/>
      <c r="Q132" s="311"/>
      <c r="R132" s="154"/>
      <c r="T132" s="155"/>
      <c r="U132" s="152"/>
      <c r="V132" s="152"/>
      <c r="W132" s="156">
        <f>SUM(W133:W150)</f>
        <v>0</v>
      </c>
      <c r="X132" s="152"/>
      <c r="Y132" s="156">
        <f>SUM(Y133:Y150)</f>
        <v>16.757114800000004</v>
      </c>
      <c r="Z132" s="152"/>
      <c r="AA132" s="157">
        <f>SUM(AA133:AA150)</f>
        <v>0</v>
      </c>
      <c r="AR132" s="158" t="s">
        <v>84</v>
      </c>
      <c r="AT132" s="159" t="s">
        <v>75</v>
      </c>
      <c r="AU132" s="159" t="s">
        <v>84</v>
      </c>
      <c r="AY132" s="158" t="s">
        <v>170</v>
      </c>
      <c r="BK132" s="160">
        <f>SUM(BK133:BK150)</f>
        <v>0</v>
      </c>
    </row>
    <row r="133" spans="2:65" s="1" customFormat="1" ht="31.5" customHeight="1">
      <c r="B133" s="133"/>
      <c r="C133" s="162" t="s">
        <v>84</v>
      </c>
      <c r="D133" s="162" t="s">
        <v>171</v>
      </c>
      <c r="E133" s="163" t="s">
        <v>1984</v>
      </c>
      <c r="F133" s="268" t="s">
        <v>1985</v>
      </c>
      <c r="G133" s="268"/>
      <c r="H133" s="268"/>
      <c r="I133" s="268"/>
      <c r="J133" s="164" t="s">
        <v>174</v>
      </c>
      <c r="K133" s="165">
        <v>139.685</v>
      </c>
      <c r="L133" s="304">
        <v>0</v>
      </c>
      <c r="M133" s="304"/>
      <c r="N133" s="312">
        <f>ROUND(L133*K133,3)</f>
        <v>0</v>
      </c>
      <c r="O133" s="312"/>
      <c r="P133" s="312"/>
      <c r="Q133" s="312"/>
      <c r="R133" s="136"/>
      <c r="T133" s="167" t="s">
        <v>5</v>
      </c>
      <c r="U133" s="45" t="s">
        <v>43</v>
      </c>
      <c r="V133" s="37"/>
      <c r="W133" s="168">
        <f>V133*K133</f>
        <v>0</v>
      </c>
      <c r="X133" s="168">
        <v>8.0000000000000007E-5</v>
      </c>
      <c r="Y133" s="168">
        <f>X133*K133</f>
        <v>1.11748E-2</v>
      </c>
      <c r="Z133" s="168">
        <v>0</v>
      </c>
      <c r="AA133" s="169">
        <f>Z133*K133</f>
        <v>0</v>
      </c>
      <c r="AR133" s="20" t="s">
        <v>175</v>
      </c>
      <c r="AT133" s="20" t="s">
        <v>171</v>
      </c>
      <c r="AU133" s="20" t="s">
        <v>149</v>
      </c>
      <c r="AY133" s="20" t="s">
        <v>170</v>
      </c>
      <c r="BE133" s="107">
        <f>IF(U133="základná",N133,0)</f>
        <v>0</v>
      </c>
      <c r="BF133" s="107">
        <f>IF(U133="znížená",N133,0)</f>
        <v>0</v>
      </c>
      <c r="BG133" s="107">
        <f>IF(U133="zákl. prenesená",N133,0)</f>
        <v>0</v>
      </c>
      <c r="BH133" s="107">
        <f>IF(U133="zníž. prenesená",N133,0)</f>
        <v>0</v>
      </c>
      <c r="BI133" s="107">
        <f>IF(U133="nulová",N133,0)</f>
        <v>0</v>
      </c>
      <c r="BJ133" s="20" t="s">
        <v>149</v>
      </c>
      <c r="BK133" s="170">
        <f>ROUND(L133*K133,3)</f>
        <v>0</v>
      </c>
      <c r="BL133" s="20" t="s">
        <v>175</v>
      </c>
      <c r="BM133" s="20" t="s">
        <v>1986</v>
      </c>
    </row>
    <row r="134" spans="2:65" s="1" customFormat="1" ht="22.5" customHeight="1">
      <c r="B134" s="133"/>
      <c r="C134" s="162" t="s">
        <v>149</v>
      </c>
      <c r="D134" s="162" t="s">
        <v>171</v>
      </c>
      <c r="E134" s="163" t="s">
        <v>1987</v>
      </c>
      <c r="F134" s="268" t="s">
        <v>1988</v>
      </c>
      <c r="G134" s="268"/>
      <c r="H134" s="268"/>
      <c r="I134" s="268"/>
      <c r="J134" s="164" t="s">
        <v>174</v>
      </c>
      <c r="K134" s="165">
        <v>494.12700000000001</v>
      </c>
      <c r="L134" s="304">
        <v>0</v>
      </c>
      <c r="M134" s="304"/>
      <c r="N134" s="312">
        <f>ROUND(L134*K134,3)</f>
        <v>0</v>
      </c>
      <c r="O134" s="312"/>
      <c r="P134" s="312"/>
      <c r="Q134" s="312"/>
      <c r="R134" s="136"/>
      <c r="T134" s="167" t="s">
        <v>5</v>
      </c>
      <c r="U134" s="45" t="s">
        <v>43</v>
      </c>
      <c r="V134" s="37"/>
      <c r="W134" s="168">
        <f>V134*K134</f>
        <v>0</v>
      </c>
      <c r="X134" s="168">
        <v>8.0000000000000007E-5</v>
      </c>
      <c r="Y134" s="168">
        <f>X134*K134</f>
        <v>3.9530160000000002E-2</v>
      </c>
      <c r="Z134" s="168">
        <v>0</v>
      </c>
      <c r="AA134" s="169">
        <f>Z134*K134</f>
        <v>0</v>
      </c>
      <c r="AR134" s="20" t="s">
        <v>175</v>
      </c>
      <c r="AT134" s="20" t="s">
        <v>171</v>
      </c>
      <c r="AU134" s="20" t="s">
        <v>149</v>
      </c>
      <c r="AY134" s="20" t="s">
        <v>170</v>
      </c>
      <c r="BE134" s="107">
        <f>IF(U134="základná",N134,0)</f>
        <v>0</v>
      </c>
      <c r="BF134" s="107">
        <f>IF(U134="znížená",N134,0)</f>
        <v>0</v>
      </c>
      <c r="BG134" s="107">
        <f>IF(U134="zákl. prenesená",N134,0)</f>
        <v>0</v>
      </c>
      <c r="BH134" s="107">
        <f>IF(U134="zníž. prenesená",N134,0)</f>
        <v>0</v>
      </c>
      <c r="BI134" s="107">
        <f>IF(U134="nulová",N134,0)</f>
        <v>0</v>
      </c>
      <c r="BJ134" s="20" t="s">
        <v>149</v>
      </c>
      <c r="BK134" s="170">
        <f>ROUND(L134*K134,3)</f>
        <v>0</v>
      </c>
      <c r="BL134" s="20" t="s">
        <v>175</v>
      </c>
      <c r="BM134" s="20" t="s">
        <v>1989</v>
      </c>
    </row>
    <row r="135" spans="2:65" s="10" customFormat="1" ht="22.5" customHeight="1">
      <c r="B135" s="171"/>
      <c r="C135" s="172"/>
      <c r="D135" s="172"/>
      <c r="E135" s="173" t="s">
        <v>5</v>
      </c>
      <c r="F135" s="275" t="s">
        <v>1990</v>
      </c>
      <c r="G135" s="276"/>
      <c r="H135" s="276"/>
      <c r="I135" s="276"/>
      <c r="J135" s="172"/>
      <c r="K135" s="174">
        <v>494.12700000000001</v>
      </c>
      <c r="L135" s="172"/>
      <c r="M135" s="172"/>
      <c r="N135" s="172"/>
      <c r="O135" s="172"/>
      <c r="P135" s="172"/>
      <c r="Q135" s="172"/>
      <c r="R135" s="175"/>
      <c r="T135" s="176"/>
      <c r="U135" s="172"/>
      <c r="V135" s="172"/>
      <c r="W135" s="172"/>
      <c r="X135" s="172"/>
      <c r="Y135" s="172"/>
      <c r="Z135" s="172"/>
      <c r="AA135" s="177"/>
      <c r="AT135" s="178" t="s">
        <v>186</v>
      </c>
      <c r="AU135" s="178" t="s">
        <v>149</v>
      </c>
      <c r="AV135" s="10" t="s">
        <v>149</v>
      </c>
      <c r="AW135" s="10" t="s">
        <v>32</v>
      </c>
      <c r="AX135" s="10" t="s">
        <v>84</v>
      </c>
      <c r="AY135" s="178" t="s">
        <v>170</v>
      </c>
    </row>
    <row r="136" spans="2:65" s="1" customFormat="1" ht="44.25" customHeight="1">
      <c r="B136" s="133"/>
      <c r="C136" s="162" t="s">
        <v>180</v>
      </c>
      <c r="D136" s="162" t="s">
        <v>171</v>
      </c>
      <c r="E136" s="163" t="s">
        <v>1991</v>
      </c>
      <c r="F136" s="268" t="s">
        <v>1992</v>
      </c>
      <c r="G136" s="268"/>
      <c r="H136" s="268"/>
      <c r="I136" s="268"/>
      <c r="J136" s="164" t="s">
        <v>174</v>
      </c>
      <c r="K136" s="165">
        <v>98.825000000000003</v>
      </c>
      <c r="L136" s="304">
        <v>0</v>
      </c>
      <c r="M136" s="304"/>
      <c r="N136" s="312">
        <f>ROUND(L136*K136,3)</f>
        <v>0</v>
      </c>
      <c r="O136" s="312"/>
      <c r="P136" s="312"/>
      <c r="Q136" s="312"/>
      <c r="R136" s="136"/>
      <c r="T136" s="167" t="s">
        <v>5</v>
      </c>
      <c r="U136" s="45" t="s">
        <v>43</v>
      </c>
      <c r="V136" s="37"/>
      <c r="W136" s="168">
        <f>V136*K136</f>
        <v>0</v>
      </c>
      <c r="X136" s="168">
        <v>1.146E-2</v>
      </c>
      <c r="Y136" s="168">
        <f>X136*K136</f>
        <v>1.1325345</v>
      </c>
      <c r="Z136" s="168">
        <v>0</v>
      </c>
      <c r="AA136" s="169">
        <f>Z136*K136</f>
        <v>0</v>
      </c>
      <c r="AR136" s="20" t="s">
        <v>175</v>
      </c>
      <c r="AT136" s="20" t="s">
        <v>171</v>
      </c>
      <c r="AU136" s="20" t="s">
        <v>149</v>
      </c>
      <c r="AY136" s="20" t="s">
        <v>170</v>
      </c>
      <c r="BE136" s="107">
        <f>IF(U136="základná",N136,0)</f>
        <v>0</v>
      </c>
      <c r="BF136" s="107">
        <f>IF(U136="znížená",N136,0)</f>
        <v>0</v>
      </c>
      <c r="BG136" s="107">
        <f>IF(U136="zákl. prenesená",N136,0)</f>
        <v>0</v>
      </c>
      <c r="BH136" s="107">
        <f>IF(U136="zníž. prenesená",N136,0)</f>
        <v>0</v>
      </c>
      <c r="BI136" s="107">
        <f>IF(U136="nulová",N136,0)</f>
        <v>0</v>
      </c>
      <c r="BJ136" s="20" t="s">
        <v>149</v>
      </c>
      <c r="BK136" s="170">
        <f>ROUND(L136*K136,3)</f>
        <v>0</v>
      </c>
      <c r="BL136" s="20" t="s">
        <v>175</v>
      </c>
      <c r="BM136" s="20" t="s">
        <v>1993</v>
      </c>
    </row>
    <row r="137" spans="2:65" s="10" customFormat="1" ht="22.5" customHeight="1">
      <c r="B137" s="171"/>
      <c r="C137" s="172"/>
      <c r="D137" s="172"/>
      <c r="E137" s="173" t="s">
        <v>5</v>
      </c>
      <c r="F137" s="275" t="s">
        <v>1994</v>
      </c>
      <c r="G137" s="276"/>
      <c r="H137" s="276"/>
      <c r="I137" s="276"/>
      <c r="J137" s="172"/>
      <c r="K137" s="174">
        <v>98.825000000000003</v>
      </c>
      <c r="L137" s="172"/>
      <c r="M137" s="172"/>
      <c r="N137" s="172"/>
      <c r="O137" s="172"/>
      <c r="P137" s="172"/>
      <c r="Q137" s="172"/>
      <c r="R137" s="175"/>
      <c r="T137" s="176"/>
      <c r="U137" s="172"/>
      <c r="V137" s="172"/>
      <c r="W137" s="172"/>
      <c r="X137" s="172"/>
      <c r="Y137" s="172"/>
      <c r="Z137" s="172"/>
      <c r="AA137" s="177"/>
      <c r="AT137" s="178" t="s">
        <v>186</v>
      </c>
      <c r="AU137" s="178" t="s">
        <v>149</v>
      </c>
      <c r="AV137" s="10" t="s">
        <v>149</v>
      </c>
      <c r="AW137" s="10" t="s">
        <v>32</v>
      </c>
      <c r="AX137" s="10" t="s">
        <v>84</v>
      </c>
      <c r="AY137" s="178" t="s">
        <v>170</v>
      </c>
    </row>
    <row r="138" spans="2:65" s="1" customFormat="1" ht="31.5" customHeight="1">
      <c r="B138" s="133"/>
      <c r="C138" s="162" t="s">
        <v>175</v>
      </c>
      <c r="D138" s="162" t="s">
        <v>171</v>
      </c>
      <c r="E138" s="163" t="s">
        <v>384</v>
      </c>
      <c r="F138" s="268" t="s">
        <v>385</v>
      </c>
      <c r="G138" s="268"/>
      <c r="H138" s="268"/>
      <c r="I138" s="268"/>
      <c r="J138" s="164" t="s">
        <v>174</v>
      </c>
      <c r="K138" s="165">
        <v>456.63900000000001</v>
      </c>
      <c r="L138" s="304">
        <v>0</v>
      </c>
      <c r="M138" s="304"/>
      <c r="N138" s="312">
        <f>ROUND(L138*K138,3)</f>
        <v>0</v>
      </c>
      <c r="O138" s="312"/>
      <c r="P138" s="312"/>
      <c r="Q138" s="312"/>
      <c r="R138" s="136"/>
      <c r="T138" s="167" t="s">
        <v>5</v>
      </c>
      <c r="U138" s="45" t="s">
        <v>43</v>
      </c>
      <c r="V138" s="37"/>
      <c r="W138" s="168">
        <f>V138*K138</f>
        <v>0</v>
      </c>
      <c r="X138" s="168">
        <v>3.3E-3</v>
      </c>
      <c r="Y138" s="168">
        <f>X138*K138</f>
        <v>1.5069087000000001</v>
      </c>
      <c r="Z138" s="168">
        <v>0</v>
      </c>
      <c r="AA138" s="169">
        <f>Z138*K138</f>
        <v>0</v>
      </c>
      <c r="AR138" s="20" t="s">
        <v>175</v>
      </c>
      <c r="AT138" s="20" t="s">
        <v>171</v>
      </c>
      <c r="AU138" s="20" t="s">
        <v>149</v>
      </c>
      <c r="AY138" s="20" t="s">
        <v>170</v>
      </c>
      <c r="BE138" s="107">
        <f>IF(U138="základná",N138,0)</f>
        <v>0</v>
      </c>
      <c r="BF138" s="107">
        <f>IF(U138="znížená",N138,0)</f>
        <v>0</v>
      </c>
      <c r="BG138" s="107">
        <f>IF(U138="zákl. prenesená",N138,0)</f>
        <v>0</v>
      </c>
      <c r="BH138" s="107">
        <f>IF(U138="zníž. prenesená",N138,0)</f>
        <v>0</v>
      </c>
      <c r="BI138" s="107">
        <f>IF(U138="nulová",N138,0)</f>
        <v>0</v>
      </c>
      <c r="BJ138" s="20" t="s">
        <v>149</v>
      </c>
      <c r="BK138" s="170">
        <f>ROUND(L138*K138,3)</f>
        <v>0</v>
      </c>
      <c r="BL138" s="20" t="s">
        <v>175</v>
      </c>
      <c r="BM138" s="20" t="s">
        <v>1995</v>
      </c>
    </row>
    <row r="139" spans="2:65" s="10" customFormat="1" ht="22.5" customHeight="1">
      <c r="B139" s="171"/>
      <c r="C139" s="172"/>
      <c r="D139" s="172"/>
      <c r="E139" s="173" t="s">
        <v>5</v>
      </c>
      <c r="F139" s="275" t="s">
        <v>1996</v>
      </c>
      <c r="G139" s="276"/>
      <c r="H139" s="276"/>
      <c r="I139" s="276"/>
      <c r="J139" s="172"/>
      <c r="K139" s="174">
        <v>456.63900000000001</v>
      </c>
      <c r="L139" s="172"/>
      <c r="M139" s="172"/>
      <c r="N139" s="172"/>
      <c r="O139" s="172"/>
      <c r="P139" s="172"/>
      <c r="Q139" s="172"/>
      <c r="R139" s="175"/>
      <c r="T139" s="176"/>
      <c r="U139" s="172"/>
      <c r="V139" s="172"/>
      <c r="W139" s="172"/>
      <c r="X139" s="172"/>
      <c r="Y139" s="172"/>
      <c r="Z139" s="172"/>
      <c r="AA139" s="177"/>
      <c r="AT139" s="178" t="s">
        <v>186</v>
      </c>
      <c r="AU139" s="178" t="s">
        <v>149</v>
      </c>
      <c r="AV139" s="10" t="s">
        <v>149</v>
      </c>
      <c r="AW139" s="10" t="s">
        <v>32</v>
      </c>
      <c r="AX139" s="10" t="s">
        <v>84</v>
      </c>
      <c r="AY139" s="178" t="s">
        <v>170</v>
      </c>
    </row>
    <row r="140" spans="2:65" s="1" customFormat="1" ht="31.5" customHeight="1">
      <c r="B140" s="133"/>
      <c r="C140" s="162" t="s">
        <v>191</v>
      </c>
      <c r="D140" s="162" t="s">
        <v>171</v>
      </c>
      <c r="E140" s="163" t="s">
        <v>390</v>
      </c>
      <c r="F140" s="268" t="s">
        <v>391</v>
      </c>
      <c r="G140" s="268"/>
      <c r="H140" s="268"/>
      <c r="I140" s="268"/>
      <c r="J140" s="164" t="s">
        <v>174</v>
      </c>
      <c r="K140" s="165">
        <v>456.63900000000001</v>
      </c>
      <c r="L140" s="304">
        <v>0</v>
      </c>
      <c r="M140" s="304"/>
      <c r="N140" s="312">
        <f>ROUND(L140*K140,3)</f>
        <v>0</v>
      </c>
      <c r="O140" s="312"/>
      <c r="P140" s="312"/>
      <c r="Q140" s="312"/>
      <c r="R140" s="136"/>
      <c r="T140" s="167" t="s">
        <v>5</v>
      </c>
      <c r="U140" s="45" t="s">
        <v>43</v>
      </c>
      <c r="V140" s="37"/>
      <c r="W140" s="168">
        <f>V140*K140</f>
        <v>0</v>
      </c>
      <c r="X140" s="168">
        <v>2.4000000000000001E-4</v>
      </c>
      <c r="Y140" s="168">
        <f>X140*K140</f>
        <v>0.10959336</v>
      </c>
      <c r="Z140" s="168">
        <v>0</v>
      </c>
      <c r="AA140" s="169">
        <f>Z140*K140</f>
        <v>0</v>
      </c>
      <c r="AR140" s="20" t="s">
        <v>175</v>
      </c>
      <c r="AT140" s="20" t="s">
        <v>171</v>
      </c>
      <c r="AU140" s="20" t="s">
        <v>149</v>
      </c>
      <c r="AY140" s="20" t="s">
        <v>170</v>
      </c>
      <c r="BE140" s="107">
        <f>IF(U140="základná",N140,0)</f>
        <v>0</v>
      </c>
      <c r="BF140" s="107">
        <f>IF(U140="znížená",N140,0)</f>
        <v>0</v>
      </c>
      <c r="BG140" s="107">
        <f>IF(U140="zákl. prenesená",N140,0)</f>
        <v>0</v>
      </c>
      <c r="BH140" s="107">
        <f>IF(U140="zníž. prenesená",N140,0)</f>
        <v>0</v>
      </c>
      <c r="BI140" s="107">
        <f>IF(U140="nulová",N140,0)</f>
        <v>0</v>
      </c>
      <c r="BJ140" s="20" t="s">
        <v>149</v>
      </c>
      <c r="BK140" s="170">
        <f>ROUND(L140*K140,3)</f>
        <v>0</v>
      </c>
      <c r="BL140" s="20" t="s">
        <v>175</v>
      </c>
      <c r="BM140" s="20" t="s">
        <v>1997</v>
      </c>
    </row>
    <row r="141" spans="2:65" s="1" customFormat="1" ht="31.5" customHeight="1">
      <c r="B141" s="133"/>
      <c r="C141" s="162" t="s">
        <v>195</v>
      </c>
      <c r="D141" s="162" t="s">
        <v>171</v>
      </c>
      <c r="E141" s="163" t="s">
        <v>394</v>
      </c>
      <c r="F141" s="268" t="s">
        <v>1998</v>
      </c>
      <c r="G141" s="268"/>
      <c r="H141" s="268"/>
      <c r="I141" s="268"/>
      <c r="J141" s="164" t="s">
        <v>174</v>
      </c>
      <c r="K141" s="165">
        <v>72.168000000000006</v>
      </c>
      <c r="L141" s="304">
        <v>0</v>
      </c>
      <c r="M141" s="304"/>
      <c r="N141" s="312">
        <f>ROUND(L141*K141,3)</f>
        <v>0</v>
      </c>
      <c r="O141" s="312"/>
      <c r="P141" s="312"/>
      <c r="Q141" s="312"/>
      <c r="R141" s="136"/>
      <c r="T141" s="167" t="s">
        <v>5</v>
      </c>
      <c r="U141" s="45" t="s">
        <v>43</v>
      </c>
      <c r="V141" s="37"/>
      <c r="W141" s="168">
        <f>V141*K141</f>
        <v>0</v>
      </c>
      <c r="X141" s="168">
        <v>1.06E-2</v>
      </c>
      <c r="Y141" s="168">
        <f>X141*K141</f>
        <v>0.76498080000000002</v>
      </c>
      <c r="Z141" s="168">
        <v>0</v>
      </c>
      <c r="AA141" s="169">
        <f>Z141*K141</f>
        <v>0</v>
      </c>
      <c r="AR141" s="20" t="s">
        <v>175</v>
      </c>
      <c r="AT141" s="20" t="s">
        <v>171</v>
      </c>
      <c r="AU141" s="20" t="s">
        <v>149</v>
      </c>
      <c r="AY141" s="20" t="s">
        <v>170</v>
      </c>
      <c r="BE141" s="107">
        <f>IF(U141="základná",N141,0)</f>
        <v>0</v>
      </c>
      <c r="BF141" s="107">
        <f>IF(U141="znížená",N141,0)</f>
        <v>0</v>
      </c>
      <c r="BG141" s="107">
        <f>IF(U141="zákl. prenesená",N141,0)</f>
        <v>0</v>
      </c>
      <c r="BH141" s="107">
        <f>IF(U141="zníž. prenesená",N141,0)</f>
        <v>0</v>
      </c>
      <c r="BI141" s="107">
        <f>IF(U141="nulová",N141,0)</f>
        <v>0</v>
      </c>
      <c r="BJ141" s="20" t="s">
        <v>149</v>
      </c>
      <c r="BK141" s="170">
        <f>ROUND(L141*K141,3)</f>
        <v>0</v>
      </c>
      <c r="BL141" s="20" t="s">
        <v>175</v>
      </c>
      <c r="BM141" s="20" t="s">
        <v>1999</v>
      </c>
    </row>
    <row r="142" spans="2:65" s="1" customFormat="1" ht="31.5" customHeight="1">
      <c r="B142" s="133"/>
      <c r="C142" s="162" t="s">
        <v>202</v>
      </c>
      <c r="D142" s="162" t="s">
        <v>171</v>
      </c>
      <c r="E142" s="163" t="s">
        <v>398</v>
      </c>
      <c r="F142" s="268" t="s">
        <v>399</v>
      </c>
      <c r="G142" s="268"/>
      <c r="H142" s="268"/>
      <c r="I142" s="268"/>
      <c r="J142" s="164" t="s">
        <v>174</v>
      </c>
      <c r="K142" s="165">
        <v>384.471</v>
      </c>
      <c r="L142" s="304">
        <v>0</v>
      </c>
      <c r="M142" s="304"/>
      <c r="N142" s="312">
        <f>ROUND(L142*K142,3)</f>
        <v>0</v>
      </c>
      <c r="O142" s="312"/>
      <c r="P142" s="312"/>
      <c r="Q142" s="312"/>
      <c r="R142" s="136"/>
      <c r="T142" s="167" t="s">
        <v>5</v>
      </c>
      <c r="U142" s="45" t="s">
        <v>43</v>
      </c>
      <c r="V142" s="37"/>
      <c r="W142" s="168">
        <f>V142*K142</f>
        <v>0</v>
      </c>
      <c r="X142" s="168">
        <v>3.2480000000000002E-2</v>
      </c>
      <c r="Y142" s="168">
        <f>X142*K142</f>
        <v>12.487618080000001</v>
      </c>
      <c r="Z142" s="168">
        <v>0</v>
      </c>
      <c r="AA142" s="169">
        <f>Z142*K142</f>
        <v>0</v>
      </c>
      <c r="AR142" s="20" t="s">
        <v>175</v>
      </c>
      <c r="AT142" s="20" t="s">
        <v>171</v>
      </c>
      <c r="AU142" s="20" t="s">
        <v>149</v>
      </c>
      <c r="AY142" s="20" t="s">
        <v>170</v>
      </c>
      <c r="BE142" s="107">
        <f>IF(U142="základná",N142,0)</f>
        <v>0</v>
      </c>
      <c r="BF142" s="107">
        <f>IF(U142="znížená",N142,0)</f>
        <v>0</v>
      </c>
      <c r="BG142" s="107">
        <f>IF(U142="zákl. prenesená",N142,0)</f>
        <v>0</v>
      </c>
      <c r="BH142" s="107">
        <f>IF(U142="zníž. prenesená",N142,0)</f>
        <v>0</v>
      </c>
      <c r="BI142" s="107">
        <f>IF(U142="nulová",N142,0)</f>
        <v>0</v>
      </c>
      <c r="BJ142" s="20" t="s">
        <v>149</v>
      </c>
      <c r="BK142" s="170">
        <f>ROUND(L142*K142,3)</f>
        <v>0</v>
      </c>
      <c r="BL142" s="20" t="s">
        <v>175</v>
      </c>
      <c r="BM142" s="20" t="s">
        <v>2000</v>
      </c>
    </row>
    <row r="143" spans="2:65" s="10" customFormat="1" ht="22.5" customHeight="1">
      <c r="B143" s="171"/>
      <c r="C143" s="172"/>
      <c r="D143" s="172"/>
      <c r="E143" s="173" t="s">
        <v>5</v>
      </c>
      <c r="F143" s="275" t="s">
        <v>2001</v>
      </c>
      <c r="G143" s="276"/>
      <c r="H143" s="276"/>
      <c r="I143" s="276"/>
      <c r="J143" s="172"/>
      <c r="K143" s="174">
        <v>309.65600000000001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186</v>
      </c>
      <c r="AU143" s="178" t="s">
        <v>149</v>
      </c>
      <c r="AV143" s="10" t="s">
        <v>149</v>
      </c>
      <c r="AW143" s="10" t="s">
        <v>32</v>
      </c>
      <c r="AX143" s="10" t="s">
        <v>76</v>
      </c>
      <c r="AY143" s="178" t="s">
        <v>170</v>
      </c>
    </row>
    <row r="144" spans="2:65" s="10" customFormat="1" ht="22.5" customHeight="1">
      <c r="B144" s="171"/>
      <c r="C144" s="172"/>
      <c r="D144" s="172"/>
      <c r="E144" s="173" t="s">
        <v>5</v>
      </c>
      <c r="F144" s="271" t="s">
        <v>2002</v>
      </c>
      <c r="G144" s="272"/>
      <c r="H144" s="272"/>
      <c r="I144" s="272"/>
      <c r="J144" s="172"/>
      <c r="K144" s="174">
        <v>214.5</v>
      </c>
      <c r="L144" s="172"/>
      <c r="M144" s="172"/>
      <c r="N144" s="172"/>
      <c r="O144" s="172"/>
      <c r="P144" s="172"/>
      <c r="Q144" s="172"/>
      <c r="R144" s="175"/>
      <c r="T144" s="176"/>
      <c r="U144" s="172"/>
      <c r="V144" s="172"/>
      <c r="W144" s="172"/>
      <c r="X144" s="172"/>
      <c r="Y144" s="172"/>
      <c r="Z144" s="172"/>
      <c r="AA144" s="177"/>
      <c r="AT144" s="178" t="s">
        <v>186</v>
      </c>
      <c r="AU144" s="178" t="s">
        <v>149</v>
      </c>
      <c r="AV144" s="10" t="s">
        <v>149</v>
      </c>
      <c r="AW144" s="10" t="s">
        <v>32</v>
      </c>
      <c r="AX144" s="10" t="s">
        <v>76</v>
      </c>
      <c r="AY144" s="178" t="s">
        <v>170</v>
      </c>
    </row>
    <row r="145" spans="2:65" s="10" customFormat="1" ht="22.5" customHeight="1">
      <c r="B145" s="171"/>
      <c r="C145" s="172"/>
      <c r="D145" s="172"/>
      <c r="E145" s="173" t="s">
        <v>5</v>
      </c>
      <c r="F145" s="271" t="s">
        <v>2003</v>
      </c>
      <c r="G145" s="272"/>
      <c r="H145" s="272"/>
      <c r="I145" s="272"/>
      <c r="J145" s="172"/>
      <c r="K145" s="174">
        <v>-139.685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186</v>
      </c>
      <c r="AU145" s="178" t="s">
        <v>149</v>
      </c>
      <c r="AV145" s="10" t="s">
        <v>149</v>
      </c>
      <c r="AW145" s="10" t="s">
        <v>32</v>
      </c>
      <c r="AX145" s="10" t="s">
        <v>76</v>
      </c>
      <c r="AY145" s="178" t="s">
        <v>170</v>
      </c>
    </row>
    <row r="146" spans="2:65" s="11" customFormat="1" ht="22.5" customHeight="1">
      <c r="B146" s="179"/>
      <c r="C146" s="180"/>
      <c r="D146" s="180"/>
      <c r="E146" s="181" t="s">
        <v>5</v>
      </c>
      <c r="F146" s="273" t="s">
        <v>201</v>
      </c>
      <c r="G146" s="274"/>
      <c r="H146" s="274"/>
      <c r="I146" s="274"/>
      <c r="J146" s="180"/>
      <c r="K146" s="182">
        <v>384.471</v>
      </c>
      <c r="L146" s="180"/>
      <c r="M146" s="180"/>
      <c r="N146" s="180"/>
      <c r="O146" s="180"/>
      <c r="P146" s="180"/>
      <c r="Q146" s="180"/>
      <c r="R146" s="183"/>
      <c r="T146" s="184"/>
      <c r="U146" s="180"/>
      <c r="V146" s="180"/>
      <c r="W146" s="180"/>
      <c r="X146" s="180"/>
      <c r="Y146" s="180"/>
      <c r="Z146" s="180"/>
      <c r="AA146" s="185"/>
      <c r="AT146" s="186" t="s">
        <v>186</v>
      </c>
      <c r="AU146" s="186" t="s">
        <v>149</v>
      </c>
      <c r="AV146" s="11" t="s">
        <v>175</v>
      </c>
      <c r="AW146" s="11" t="s">
        <v>32</v>
      </c>
      <c r="AX146" s="11" t="s">
        <v>84</v>
      </c>
      <c r="AY146" s="186" t="s">
        <v>170</v>
      </c>
    </row>
    <row r="147" spans="2:65" s="1" customFormat="1" ht="31.5" customHeight="1">
      <c r="B147" s="133"/>
      <c r="C147" s="162" t="s">
        <v>207</v>
      </c>
      <c r="D147" s="162" t="s">
        <v>171</v>
      </c>
      <c r="E147" s="163" t="s">
        <v>402</v>
      </c>
      <c r="F147" s="268" t="s">
        <v>403</v>
      </c>
      <c r="G147" s="268"/>
      <c r="H147" s="268"/>
      <c r="I147" s="268"/>
      <c r="J147" s="164" t="s">
        <v>174</v>
      </c>
      <c r="K147" s="165">
        <v>37.488</v>
      </c>
      <c r="L147" s="304">
        <v>0</v>
      </c>
      <c r="M147" s="304"/>
      <c r="N147" s="312">
        <f>ROUND(L147*K147,3)</f>
        <v>0</v>
      </c>
      <c r="O147" s="312"/>
      <c r="P147" s="312"/>
      <c r="Q147" s="312"/>
      <c r="R147" s="136"/>
      <c r="T147" s="167" t="s">
        <v>5</v>
      </c>
      <c r="U147" s="45" t="s">
        <v>43</v>
      </c>
      <c r="V147" s="37"/>
      <c r="W147" s="168">
        <f>V147*K147</f>
        <v>0</v>
      </c>
      <c r="X147" s="168">
        <v>1.8800000000000001E-2</v>
      </c>
      <c r="Y147" s="168">
        <f>X147*K147</f>
        <v>0.70477440000000002</v>
      </c>
      <c r="Z147" s="168">
        <v>0</v>
      </c>
      <c r="AA147" s="169">
        <f>Z147*K147</f>
        <v>0</v>
      </c>
      <c r="AR147" s="20" t="s">
        <v>175</v>
      </c>
      <c r="AT147" s="20" t="s">
        <v>171</v>
      </c>
      <c r="AU147" s="20" t="s">
        <v>149</v>
      </c>
      <c r="AY147" s="20" t="s">
        <v>170</v>
      </c>
      <c r="BE147" s="107">
        <f>IF(U147="základná",N147,0)</f>
        <v>0</v>
      </c>
      <c r="BF147" s="107">
        <f>IF(U147="znížená",N147,0)</f>
        <v>0</v>
      </c>
      <c r="BG147" s="107">
        <f>IF(U147="zákl. prenesená",N147,0)</f>
        <v>0</v>
      </c>
      <c r="BH147" s="107">
        <f>IF(U147="zníž. prenesená",N147,0)</f>
        <v>0</v>
      </c>
      <c r="BI147" s="107">
        <f>IF(U147="nulová",N147,0)</f>
        <v>0</v>
      </c>
      <c r="BJ147" s="20" t="s">
        <v>149</v>
      </c>
      <c r="BK147" s="170">
        <f>ROUND(L147*K147,3)</f>
        <v>0</v>
      </c>
      <c r="BL147" s="20" t="s">
        <v>175</v>
      </c>
      <c r="BM147" s="20" t="s">
        <v>2004</v>
      </c>
    </row>
    <row r="148" spans="2:65" s="10" customFormat="1" ht="22.5" customHeight="1">
      <c r="B148" s="171"/>
      <c r="C148" s="172"/>
      <c r="D148" s="172"/>
      <c r="E148" s="173" t="s">
        <v>5</v>
      </c>
      <c r="F148" s="275" t="s">
        <v>2005</v>
      </c>
      <c r="G148" s="276"/>
      <c r="H148" s="276"/>
      <c r="I148" s="276"/>
      <c r="J148" s="172"/>
      <c r="K148" s="174">
        <v>41.287999999999997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186</v>
      </c>
      <c r="AU148" s="178" t="s">
        <v>149</v>
      </c>
      <c r="AV148" s="10" t="s">
        <v>149</v>
      </c>
      <c r="AW148" s="10" t="s">
        <v>32</v>
      </c>
      <c r="AX148" s="10" t="s">
        <v>76</v>
      </c>
      <c r="AY148" s="178" t="s">
        <v>170</v>
      </c>
    </row>
    <row r="149" spans="2:65" s="10" customFormat="1" ht="22.5" customHeight="1">
      <c r="B149" s="171"/>
      <c r="C149" s="172"/>
      <c r="D149" s="172"/>
      <c r="E149" s="173" t="s">
        <v>5</v>
      </c>
      <c r="F149" s="271" t="s">
        <v>2006</v>
      </c>
      <c r="G149" s="272"/>
      <c r="H149" s="272"/>
      <c r="I149" s="272"/>
      <c r="J149" s="172"/>
      <c r="K149" s="174">
        <v>-3.8</v>
      </c>
      <c r="L149" s="172"/>
      <c r="M149" s="172"/>
      <c r="N149" s="172"/>
      <c r="O149" s="172"/>
      <c r="P149" s="172"/>
      <c r="Q149" s="172"/>
      <c r="R149" s="175"/>
      <c r="T149" s="176"/>
      <c r="U149" s="172"/>
      <c r="V149" s="172"/>
      <c r="W149" s="172"/>
      <c r="X149" s="172"/>
      <c r="Y149" s="172"/>
      <c r="Z149" s="172"/>
      <c r="AA149" s="177"/>
      <c r="AT149" s="178" t="s">
        <v>186</v>
      </c>
      <c r="AU149" s="178" t="s">
        <v>149</v>
      </c>
      <c r="AV149" s="10" t="s">
        <v>149</v>
      </c>
      <c r="AW149" s="10" t="s">
        <v>32</v>
      </c>
      <c r="AX149" s="10" t="s">
        <v>76</v>
      </c>
      <c r="AY149" s="178" t="s">
        <v>170</v>
      </c>
    </row>
    <row r="150" spans="2:65" s="11" customFormat="1" ht="22.5" customHeight="1">
      <c r="B150" s="179"/>
      <c r="C150" s="180"/>
      <c r="D150" s="180"/>
      <c r="E150" s="181" t="s">
        <v>5</v>
      </c>
      <c r="F150" s="273" t="s">
        <v>201</v>
      </c>
      <c r="G150" s="274"/>
      <c r="H150" s="274"/>
      <c r="I150" s="274"/>
      <c r="J150" s="180"/>
      <c r="K150" s="182">
        <v>37.488</v>
      </c>
      <c r="L150" s="180"/>
      <c r="M150" s="180"/>
      <c r="N150" s="180"/>
      <c r="O150" s="180"/>
      <c r="P150" s="180"/>
      <c r="Q150" s="180"/>
      <c r="R150" s="183"/>
      <c r="T150" s="184"/>
      <c r="U150" s="180"/>
      <c r="V150" s="180"/>
      <c r="W150" s="180"/>
      <c r="X150" s="180"/>
      <c r="Y150" s="180"/>
      <c r="Z150" s="180"/>
      <c r="AA150" s="185"/>
      <c r="AT150" s="186" t="s">
        <v>186</v>
      </c>
      <c r="AU150" s="186" t="s">
        <v>149</v>
      </c>
      <c r="AV150" s="11" t="s">
        <v>175</v>
      </c>
      <c r="AW150" s="11" t="s">
        <v>32</v>
      </c>
      <c r="AX150" s="11" t="s">
        <v>84</v>
      </c>
      <c r="AY150" s="186" t="s">
        <v>170</v>
      </c>
    </row>
    <row r="151" spans="2:65" s="9" customFormat="1" ht="29.85" customHeight="1">
      <c r="B151" s="151"/>
      <c r="C151" s="152"/>
      <c r="D151" s="161" t="s">
        <v>120</v>
      </c>
      <c r="E151" s="161"/>
      <c r="F151" s="161"/>
      <c r="G151" s="161"/>
      <c r="H151" s="161"/>
      <c r="I151" s="161"/>
      <c r="J151" s="161"/>
      <c r="K151" s="161"/>
      <c r="L151" s="161"/>
      <c r="M151" s="161"/>
      <c r="N151" s="310">
        <f>BK151</f>
        <v>0</v>
      </c>
      <c r="O151" s="311"/>
      <c r="P151" s="311"/>
      <c r="Q151" s="311"/>
      <c r="R151" s="154"/>
      <c r="T151" s="155"/>
      <c r="U151" s="152"/>
      <c r="V151" s="152"/>
      <c r="W151" s="156">
        <f>SUM(W152:W172)</f>
        <v>0</v>
      </c>
      <c r="X151" s="152"/>
      <c r="Y151" s="156">
        <f>SUM(Y152:Y172)</f>
        <v>27.885924800000005</v>
      </c>
      <c r="Z151" s="152"/>
      <c r="AA151" s="157">
        <f>SUM(AA152:AA172)</f>
        <v>55.408679999999997</v>
      </c>
      <c r="AR151" s="158" t="s">
        <v>84</v>
      </c>
      <c r="AT151" s="159" t="s">
        <v>75</v>
      </c>
      <c r="AU151" s="159" t="s">
        <v>84</v>
      </c>
      <c r="AY151" s="158" t="s">
        <v>170</v>
      </c>
      <c r="BK151" s="160">
        <f>SUM(BK152:BK172)</f>
        <v>0</v>
      </c>
    </row>
    <row r="152" spans="2:65" s="1" customFormat="1" ht="44.25" customHeight="1">
      <c r="B152" s="133"/>
      <c r="C152" s="162" t="s">
        <v>212</v>
      </c>
      <c r="D152" s="162" t="s">
        <v>171</v>
      </c>
      <c r="E152" s="163" t="s">
        <v>2007</v>
      </c>
      <c r="F152" s="268" t="s">
        <v>2008</v>
      </c>
      <c r="G152" s="268"/>
      <c r="H152" s="268"/>
      <c r="I152" s="268"/>
      <c r="J152" s="164" t="s">
        <v>174</v>
      </c>
      <c r="K152" s="165">
        <v>580</v>
      </c>
      <c r="L152" s="304">
        <v>0</v>
      </c>
      <c r="M152" s="304"/>
      <c r="N152" s="312">
        <f>ROUND(L152*K152,3)</f>
        <v>0</v>
      </c>
      <c r="O152" s="312"/>
      <c r="P152" s="312"/>
      <c r="Q152" s="312"/>
      <c r="R152" s="136"/>
      <c r="T152" s="167" t="s">
        <v>5</v>
      </c>
      <c r="U152" s="45" t="s">
        <v>43</v>
      </c>
      <c r="V152" s="37"/>
      <c r="W152" s="168">
        <f>V152*K152</f>
        <v>0</v>
      </c>
      <c r="X152" s="168">
        <v>2.3990000000000001E-2</v>
      </c>
      <c r="Y152" s="168">
        <f>X152*K152</f>
        <v>13.914200000000001</v>
      </c>
      <c r="Z152" s="168">
        <v>0</v>
      </c>
      <c r="AA152" s="169">
        <f>Z152*K152</f>
        <v>0</v>
      </c>
      <c r="AR152" s="20" t="s">
        <v>175</v>
      </c>
      <c r="AT152" s="20" t="s">
        <v>171</v>
      </c>
      <c r="AU152" s="20" t="s">
        <v>149</v>
      </c>
      <c r="AY152" s="20" t="s">
        <v>170</v>
      </c>
      <c r="BE152" s="107">
        <f>IF(U152="základná",N152,0)</f>
        <v>0</v>
      </c>
      <c r="BF152" s="107">
        <f>IF(U152="znížená",N152,0)</f>
        <v>0</v>
      </c>
      <c r="BG152" s="107">
        <f>IF(U152="zákl. prenesená",N152,0)</f>
        <v>0</v>
      </c>
      <c r="BH152" s="107">
        <f>IF(U152="zníž. prenesená",N152,0)</f>
        <v>0</v>
      </c>
      <c r="BI152" s="107">
        <f>IF(U152="nulová",N152,0)</f>
        <v>0</v>
      </c>
      <c r="BJ152" s="20" t="s">
        <v>149</v>
      </c>
      <c r="BK152" s="170">
        <f>ROUND(L152*K152,3)</f>
        <v>0</v>
      </c>
      <c r="BL152" s="20" t="s">
        <v>175</v>
      </c>
      <c r="BM152" s="20" t="s">
        <v>2009</v>
      </c>
    </row>
    <row r="153" spans="2:65" s="1" customFormat="1" ht="57" customHeight="1">
      <c r="B153" s="133"/>
      <c r="C153" s="162" t="s">
        <v>216</v>
      </c>
      <c r="D153" s="162" t="s">
        <v>171</v>
      </c>
      <c r="E153" s="163" t="s">
        <v>2010</v>
      </c>
      <c r="F153" s="268" t="s">
        <v>2011</v>
      </c>
      <c r="G153" s="268"/>
      <c r="H153" s="268"/>
      <c r="I153" s="268"/>
      <c r="J153" s="164" t="s">
        <v>174</v>
      </c>
      <c r="K153" s="165">
        <v>580</v>
      </c>
      <c r="L153" s="304">
        <v>0</v>
      </c>
      <c r="M153" s="304"/>
      <c r="N153" s="312">
        <f>ROUND(L153*K153,3)</f>
        <v>0</v>
      </c>
      <c r="O153" s="312"/>
      <c r="P153" s="312"/>
      <c r="Q153" s="312"/>
      <c r="R153" s="136"/>
      <c r="T153" s="167" t="s">
        <v>5</v>
      </c>
      <c r="U153" s="45" t="s">
        <v>43</v>
      </c>
      <c r="V153" s="37"/>
      <c r="W153" s="168">
        <f>V153*K153</f>
        <v>0</v>
      </c>
      <c r="X153" s="168">
        <v>0</v>
      </c>
      <c r="Y153" s="168">
        <f>X153*K153</f>
        <v>0</v>
      </c>
      <c r="Z153" s="168">
        <v>0</v>
      </c>
      <c r="AA153" s="169">
        <f>Z153*K153</f>
        <v>0</v>
      </c>
      <c r="AR153" s="20" t="s">
        <v>175</v>
      </c>
      <c r="AT153" s="20" t="s">
        <v>171</v>
      </c>
      <c r="AU153" s="20" t="s">
        <v>149</v>
      </c>
      <c r="AY153" s="20" t="s">
        <v>170</v>
      </c>
      <c r="BE153" s="107">
        <f>IF(U153="základná",N153,0)</f>
        <v>0</v>
      </c>
      <c r="BF153" s="107">
        <f>IF(U153="znížená",N153,0)</f>
        <v>0</v>
      </c>
      <c r="BG153" s="107">
        <f>IF(U153="zákl. prenesená",N153,0)</f>
        <v>0</v>
      </c>
      <c r="BH153" s="107">
        <f>IF(U153="zníž. prenesená",N153,0)</f>
        <v>0</v>
      </c>
      <c r="BI153" s="107">
        <f>IF(U153="nulová",N153,0)</f>
        <v>0</v>
      </c>
      <c r="BJ153" s="20" t="s">
        <v>149</v>
      </c>
      <c r="BK153" s="170">
        <f>ROUND(L153*K153,3)</f>
        <v>0</v>
      </c>
      <c r="BL153" s="20" t="s">
        <v>175</v>
      </c>
      <c r="BM153" s="20" t="s">
        <v>2012</v>
      </c>
    </row>
    <row r="154" spans="2:65" s="1" customFormat="1" ht="44.25" customHeight="1">
      <c r="B154" s="133"/>
      <c r="C154" s="162" t="s">
        <v>221</v>
      </c>
      <c r="D154" s="162" t="s">
        <v>171</v>
      </c>
      <c r="E154" s="163" t="s">
        <v>2013</v>
      </c>
      <c r="F154" s="268" t="s">
        <v>2014</v>
      </c>
      <c r="G154" s="268"/>
      <c r="H154" s="268"/>
      <c r="I154" s="268"/>
      <c r="J154" s="164" t="s">
        <v>174</v>
      </c>
      <c r="K154" s="165">
        <v>580</v>
      </c>
      <c r="L154" s="304">
        <v>0</v>
      </c>
      <c r="M154" s="304"/>
      <c r="N154" s="312">
        <f>ROUND(L154*K154,3)</f>
        <v>0</v>
      </c>
      <c r="O154" s="312"/>
      <c r="P154" s="312"/>
      <c r="Q154" s="312"/>
      <c r="R154" s="136"/>
      <c r="T154" s="167" t="s">
        <v>5</v>
      </c>
      <c r="U154" s="45" t="s">
        <v>43</v>
      </c>
      <c r="V154" s="37"/>
      <c r="W154" s="168">
        <f>V154*K154</f>
        <v>0</v>
      </c>
      <c r="X154" s="168">
        <v>2.3990000000000001E-2</v>
      </c>
      <c r="Y154" s="168">
        <f>X154*K154</f>
        <v>13.914200000000001</v>
      </c>
      <c r="Z154" s="168">
        <v>0</v>
      </c>
      <c r="AA154" s="169">
        <f>Z154*K154</f>
        <v>0</v>
      </c>
      <c r="AR154" s="20" t="s">
        <v>175</v>
      </c>
      <c r="AT154" s="20" t="s">
        <v>171</v>
      </c>
      <c r="AU154" s="20" t="s">
        <v>149</v>
      </c>
      <c r="AY154" s="20" t="s">
        <v>170</v>
      </c>
      <c r="BE154" s="107">
        <f>IF(U154="základná",N154,0)</f>
        <v>0</v>
      </c>
      <c r="BF154" s="107">
        <f>IF(U154="znížená",N154,0)</f>
        <v>0</v>
      </c>
      <c r="BG154" s="107">
        <f>IF(U154="zákl. prenesená",N154,0)</f>
        <v>0</v>
      </c>
      <c r="BH154" s="107">
        <f>IF(U154="zníž. prenesená",N154,0)</f>
        <v>0</v>
      </c>
      <c r="BI154" s="107">
        <f>IF(U154="nulová",N154,0)</f>
        <v>0</v>
      </c>
      <c r="BJ154" s="20" t="s">
        <v>149</v>
      </c>
      <c r="BK154" s="170">
        <f>ROUND(L154*K154,3)</f>
        <v>0</v>
      </c>
      <c r="BL154" s="20" t="s">
        <v>175</v>
      </c>
      <c r="BM154" s="20" t="s">
        <v>2015</v>
      </c>
    </row>
    <row r="155" spans="2:65" s="1" customFormat="1" ht="22.5" customHeight="1">
      <c r="B155" s="133"/>
      <c r="C155" s="162" t="s">
        <v>225</v>
      </c>
      <c r="D155" s="162" t="s">
        <v>171</v>
      </c>
      <c r="E155" s="163" t="s">
        <v>460</v>
      </c>
      <c r="F155" s="268" t="s">
        <v>461</v>
      </c>
      <c r="G155" s="268"/>
      <c r="H155" s="268"/>
      <c r="I155" s="268"/>
      <c r="J155" s="164" t="s">
        <v>462</v>
      </c>
      <c r="K155" s="165">
        <v>147.19999999999999</v>
      </c>
      <c r="L155" s="304">
        <v>0</v>
      </c>
      <c r="M155" s="304"/>
      <c r="N155" s="312">
        <f>ROUND(L155*K155,3)</f>
        <v>0</v>
      </c>
      <c r="O155" s="312"/>
      <c r="P155" s="312"/>
      <c r="Q155" s="312"/>
      <c r="R155" s="136"/>
      <c r="T155" s="167" t="s">
        <v>5</v>
      </c>
      <c r="U155" s="45" t="s">
        <v>43</v>
      </c>
      <c r="V155" s="37"/>
      <c r="W155" s="168">
        <f>V155*K155</f>
        <v>0</v>
      </c>
      <c r="X155" s="168">
        <v>3.0000000000000001E-5</v>
      </c>
      <c r="Y155" s="168">
        <f>X155*K155</f>
        <v>4.4159999999999998E-3</v>
      </c>
      <c r="Z155" s="168">
        <v>0</v>
      </c>
      <c r="AA155" s="169">
        <f>Z155*K155</f>
        <v>0</v>
      </c>
      <c r="AR155" s="20" t="s">
        <v>175</v>
      </c>
      <c r="AT155" s="20" t="s">
        <v>171</v>
      </c>
      <c r="AU155" s="20" t="s">
        <v>149</v>
      </c>
      <c r="AY155" s="20" t="s">
        <v>170</v>
      </c>
      <c r="BE155" s="107">
        <f>IF(U155="základná",N155,0)</f>
        <v>0</v>
      </c>
      <c r="BF155" s="107">
        <f>IF(U155="znížená",N155,0)</f>
        <v>0</v>
      </c>
      <c r="BG155" s="107">
        <f>IF(U155="zákl. prenesená",N155,0)</f>
        <v>0</v>
      </c>
      <c r="BH155" s="107">
        <f>IF(U155="zníž. prenesená",N155,0)</f>
        <v>0</v>
      </c>
      <c r="BI155" s="107">
        <f>IF(U155="nulová",N155,0)</f>
        <v>0</v>
      </c>
      <c r="BJ155" s="20" t="s">
        <v>149</v>
      </c>
      <c r="BK155" s="170">
        <f>ROUND(L155*K155,3)</f>
        <v>0</v>
      </c>
      <c r="BL155" s="20" t="s">
        <v>175</v>
      </c>
      <c r="BM155" s="20" t="s">
        <v>2016</v>
      </c>
    </row>
    <row r="156" spans="2:65" s="12" customFormat="1" ht="22.5" customHeight="1">
      <c r="B156" s="187"/>
      <c r="C156" s="188"/>
      <c r="D156" s="188"/>
      <c r="E156" s="189" t="s">
        <v>5</v>
      </c>
      <c r="F156" s="269" t="s">
        <v>464</v>
      </c>
      <c r="G156" s="270"/>
      <c r="H156" s="270"/>
      <c r="I156" s="270"/>
      <c r="J156" s="188"/>
      <c r="K156" s="190" t="s">
        <v>5</v>
      </c>
      <c r="L156" s="188"/>
      <c r="M156" s="188"/>
      <c r="N156" s="188"/>
      <c r="O156" s="188"/>
      <c r="P156" s="188"/>
      <c r="Q156" s="188"/>
      <c r="R156" s="191"/>
      <c r="T156" s="192"/>
      <c r="U156" s="188"/>
      <c r="V156" s="188"/>
      <c r="W156" s="188"/>
      <c r="X156" s="188"/>
      <c r="Y156" s="188"/>
      <c r="Z156" s="188"/>
      <c r="AA156" s="193"/>
      <c r="AT156" s="194" t="s">
        <v>186</v>
      </c>
      <c r="AU156" s="194" t="s">
        <v>149</v>
      </c>
      <c r="AV156" s="12" t="s">
        <v>84</v>
      </c>
      <c r="AW156" s="12" t="s">
        <v>32</v>
      </c>
      <c r="AX156" s="12" t="s">
        <v>76</v>
      </c>
      <c r="AY156" s="194" t="s">
        <v>170</v>
      </c>
    </row>
    <row r="157" spans="2:65" s="10" customFormat="1" ht="22.5" customHeight="1">
      <c r="B157" s="171"/>
      <c r="C157" s="172"/>
      <c r="D157" s="172"/>
      <c r="E157" s="173" t="s">
        <v>5</v>
      </c>
      <c r="F157" s="271" t="s">
        <v>2017</v>
      </c>
      <c r="G157" s="272"/>
      <c r="H157" s="272"/>
      <c r="I157" s="272"/>
      <c r="J157" s="172"/>
      <c r="K157" s="174">
        <v>37.200000000000003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186</v>
      </c>
      <c r="AU157" s="178" t="s">
        <v>149</v>
      </c>
      <c r="AV157" s="10" t="s">
        <v>149</v>
      </c>
      <c r="AW157" s="10" t="s">
        <v>32</v>
      </c>
      <c r="AX157" s="10" t="s">
        <v>76</v>
      </c>
      <c r="AY157" s="178" t="s">
        <v>170</v>
      </c>
    </row>
    <row r="158" spans="2:65" s="12" customFormat="1" ht="22.5" customHeight="1">
      <c r="B158" s="187"/>
      <c r="C158" s="188"/>
      <c r="D158" s="188"/>
      <c r="E158" s="189" t="s">
        <v>5</v>
      </c>
      <c r="F158" s="277" t="s">
        <v>466</v>
      </c>
      <c r="G158" s="278"/>
      <c r="H158" s="278"/>
      <c r="I158" s="278"/>
      <c r="J158" s="188"/>
      <c r="K158" s="190" t="s">
        <v>5</v>
      </c>
      <c r="L158" s="188"/>
      <c r="M158" s="188"/>
      <c r="N158" s="188"/>
      <c r="O158" s="188"/>
      <c r="P158" s="188"/>
      <c r="Q158" s="188"/>
      <c r="R158" s="191"/>
      <c r="T158" s="192"/>
      <c r="U158" s="188"/>
      <c r="V158" s="188"/>
      <c r="W158" s="188"/>
      <c r="X158" s="188"/>
      <c r="Y158" s="188"/>
      <c r="Z158" s="188"/>
      <c r="AA158" s="193"/>
      <c r="AT158" s="194" t="s">
        <v>186</v>
      </c>
      <c r="AU158" s="194" t="s">
        <v>149</v>
      </c>
      <c r="AV158" s="12" t="s">
        <v>84</v>
      </c>
      <c r="AW158" s="12" t="s">
        <v>32</v>
      </c>
      <c r="AX158" s="12" t="s">
        <v>76</v>
      </c>
      <c r="AY158" s="194" t="s">
        <v>170</v>
      </c>
    </row>
    <row r="159" spans="2:65" s="10" customFormat="1" ht="22.5" customHeight="1">
      <c r="B159" s="171"/>
      <c r="C159" s="172"/>
      <c r="D159" s="172"/>
      <c r="E159" s="173" t="s">
        <v>5</v>
      </c>
      <c r="F159" s="271" t="s">
        <v>654</v>
      </c>
      <c r="G159" s="272"/>
      <c r="H159" s="272"/>
      <c r="I159" s="272"/>
      <c r="J159" s="172"/>
      <c r="K159" s="174">
        <v>110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186</v>
      </c>
      <c r="AU159" s="178" t="s">
        <v>149</v>
      </c>
      <c r="AV159" s="10" t="s">
        <v>149</v>
      </c>
      <c r="AW159" s="10" t="s">
        <v>32</v>
      </c>
      <c r="AX159" s="10" t="s">
        <v>76</v>
      </c>
      <c r="AY159" s="178" t="s">
        <v>170</v>
      </c>
    </row>
    <row r="160" spans="2:65" s="11" customFormat="1" ht="22.5" customHeight="1">
      <c r="B160" s="179"/>
      <c r="C160" s="180"/>
      <c r="D160" s="180"/>
      <c r="E160" s="181" t="s">
        <v>5</v>
      </c>
      <c r="F160" s="273" t="s">
        <v>201</v>
      </c>
      <c r="G160" s="274"/>
      <c r="H160" s="274"/>
      <c r="I160" s="274"/>
      <c r="J160" s="180"/>
      <c r="K160" s="182">
        <v>147.19999999999999</v>
      </c>
      <c r="L160" s="180"/>
      <c r="M160" s="180"/>
      <c r="N160" s="180"/>
      <c r="O160" s="180"/>
      <c r="P160" s="180"/>
      <c r="Q160" s="180"/>
      <c r="R160" s="183"/>
      <c r="T160" s="184"/>
      <c r="U160" s="180"/>
      <c r="V160" s="180"/>
      <c r="W160" s="180"/>
      <c r="X160" s="180"/>
      <c r="Y160" s="180"/>
      <c r="Z160" s="180"/>
      <c r="AA160" s="185"/>
      <c r="AT160" s="186" t="s">
        <v>186</v>
      </c>
      <c r="AU160" s="186" t="s">
        <v>149</v>
      </c>
      <c r="AV160" s="11" t="s">
        <v>175</v>
      </c>
      <c r="AW160" s="11" t="s">
        <v>32</v>
      </c>
      <c r="AX160" s="11" t="s">
        <v>84</v>
      </c>
      <c r="AY160" s="186" t="s">
        <v>170</v>
      </c>
    </row>
    <row r="161" spans="2:65" s="1" customFormat="1" ht="22.5" customHeight="1">
      <c r="B161" s="133"/>
      <c r="C161" s="162" t="s">
        <v>230</v>
      </c>
      <c r="D161" s="162" t="s">
        <v>171</v>
      </c>
      <c r="E161" s="163" t="s">
        <v>469</v>
      </c>
      <c r="F161" s="268" t="s">
        <v>2018</v>
      </c>
      <c r="G161" s="268"/>
      <c r="H161" s="268"/>
      <c r="I161" s="268"/>
      <c r="J161" s="164" t="s">
        <v>462</v>
      </c>
      <c r="K161" s="165">
        <v>180.42</v>
      </c>
      <c r="L161" s="304">
        <v>0</v>
      </c>
      <c r="M161" s="304"/>
      <c r="N161" s="312">
        <f t="shared" ref="N161:N172" si="5">ROUND(L161*K161,3)</f>
        <v>0</v>
      </c>
      <c r="O161" s="312"/>
      <c r="P161" s="312"/>
      <c r="Q161" s="312"/>
      <c r="R161" s="136"/>
      <c r="T161" s="167" t="s">
        <v>5</v>
      </c>
      <c r="U161" s="45" t="s">
        <v>43</v>
      </c>
      <c r="V161" s="37"/>
      <c r="W161" s="168">
        <f t="shared" ref="W161:W172" si="6">V161*K161</f>
        <v>0</v>
      </c>
      <c r="X161" s="168">
        <v>2.1000000000000001E-4</v>
      </c>
      <c r="Y161" s="168">
        <f t="shared" ref="Y161:Y172" si="7">X161*K161</f>
        <v>3.7888199999999997E-2</v>
      </c>
      <c r="Z161" s="168">
        <v>0</v>
      </c>
      <c r="AA161" s="169">
        <f t="shared" ref="AA161:AA172" si="8">Z161*K161</f>
        <v>0</v>
      </c>
      <c r="AR161" s="20" t="s">
        <v>175</v>
      </c>
      <c r="AT161" s="20" t="s">
        <v>171</v>
      </c>
      <c r="AU161" s="20" t="s">
        <v>149</v>
      </c>
      <c r="AY161" s="20" t="s">
        <v>170</v>
      </c>
      <c r="BE161" s="107">
        <f t="shared" ref="BE161:BE172" si="9">IF(U161="základná",N161,0)</f>
        <v>0</v>
      </c>
      <c r="BF161" s="107">
        <f t="shared" ref="BF161:BF172" si="10">IF(U161="znížená",N161,0)</f>
        <v>0</v>
      </c>
      <c r="BG161" s="107">
        <f t="shared" ref="BG161:BG172" si="11">IF(U161="zákl. prenesená",N161,0)</f>
        <v>0</v>
      </c>
      <c r="BH161" s="107">
        <f t="shared" ref="BH161:BH172" si="12">IF(U161="zníž. prenesená",N161,0)</f>
        <v>0</v>
      </c>
      <c r="BI161" s="107">
        <f t="shared" ref="BI161:BI172" si="13">IF(U161="nulová",N161,0)</f>
        <v>0</v>
      </c>
      <c r="BJ161" s="20" t="s">
        <v>149</v>
      </c>
      <c r="BK161" s="170">
        <f t="shared" ref="BK161:BK172" si="14">ROUND(L161*K161,3)</f>
        <v>0</v>
      </c>
      <c r="BL161" s="20" t="s">
        <v>175</v>
      </c>
      <c r="BM161" s="20" t="s">
        <v>2019</v>
      </c>
    </row>
    <row r="162" spans="2:65" s="1" customFormat="1" ht="31.5" customHeight="1">
      <c r="B162" s="133"/>
      <c r="C162" s="162" t="s">
        <v>234</v>
      </c>
      <c r="D162" s="162" t="s">
        <v>171</v>
      </c>
      <c r="E162" s="163" t="s">
        <v>473</v>
      </c>
      <c r="F162" s="268" t="s">
        <v>474</v>
      </c>
      <c r="G162" s="268"/>
      <c r="H162" s="268"/>
      <c r="I162" s="268"/>
      <c r="J162" s="164" t="s">
        <v>462</v>
      </c>
      <c r="K162" s="165">
        <v>70.42</v>
      </c>
      <c r="L162" s="304">
        <v>0</v>
      </c>
      <c r="M162" s="304"/>
      <c r="N162" s="312">
        <f t="shared" si="5"/>
        <v>0</v>
      </c>
      <c r="O162" s="312"/>
      <c r="P162" s="312"/>
      <c r="Q162" s="312"/>
      <c r="R162" s="136"/>
      <c r="T162" s="167" t="s">
        <v>5</v>
      </c>
      <c r="U162" s="45" t="s">
        <v>43</v>
      </c>
      <c r="V162" s="37"/>
      <c r="W162" s="168">
        <f t="shared" si="6"/>
        <v>0</v>
      </c>
      <c r="X162" s="168">
        <v>6.9999999999999994E-5</v>
      </c>
      <c r="Y162" s="168">
        <f t="shared" si="7"/>
        <v>4.9293999999999996E-3</v>
      </c>
      <c r="Z162" s="168">
        <v>0</v>
      </c>
      <c r="AA162" s="169">
        <f t="shared" si="8"/>
        <v>0</v>
      </c>
      <c r="AR162" s="20" t="s">
        <v>175</v>
      </c>
      <c r="AT162" s="20" t="s">
        <v>171</v>
      </c>
      <c r="AU162" s="20" t="s">
        <v>149</v>
      </c>
      <c r="AY162" s="20" t="s">
        <v>170</v>
      </c>
      <c r="BE162" s="107">
        <f t="shared" si="9"/>
        <v>0</v>
      </c>
      <c r="BF162" s="107">
        <f t="shared" si="10"/>
        <v>0</v>
      </c>
      <c r="BG162" s="107">
        <f t="shared" si="11"/>
        <v>0</v>
      </c>
      <c r="BH162" s="107">
        <f t="shared" si="12"/>
        <v>0</v>
      </c>
      <c r="BI162" s="107">
        <f t="shared" si="13"/>
        <v>0</v>
      </c>
      <c r="BJ162" s="20" t="s">
        <v>149</v>
      </c>
      <c r="BK162" s="170">
        <f t="shared" si="14"/>
        <v>0</v>
      </c>
      <c r="BL162" s="20" t="s">
        <v>175</v>
      </c>
      <c r="BM162" s="20" t="s">
        <v>2020</v>
      </c>
    </row>
    <row r="163" spans="2:65" s="1" customFormat="1" ht="22.5" customHeight="1">
      <c r="B163" s="133"/>
      <c r="C163" s="162" t="s">
        <v>239</v>
      </c>
      <c r="D163" s="162" t="s">
        <v>171</v>
      </c>
      <c r="E163" s="163" t="s">
        <v>477</v>
      </c>
      <c r="F163" s="268" t="s">
        <v>478</v>
      </c>
      <c r="G163" s="268"/>
      <c r="H163" s="268"/>
      <c r="I163" s="268"/>
      <c r="J163" s="164" t="s">
        <v>462</v>
      </c>
      <c r="K163" s="165">
        <v>64.319999999999993</v>
      </c>
      <c r="L163" s="304">
        <v>0</v>
      </c>
      <c r="M163" s="304"/>
      <c r="N163" s="312">
        <f t="shared" si="5"/>
        <v>0</v>
      </c>
      <c r="O163" s="312"/>
      <c r="P163" s="312"/>
      <c r="Q163" s="312"/>
      <c r="R163" s="136"/>
      <c r="T163" s="167" t="s">
        <v>5</v>
      </c>
      <c r="U163" s="45" t="s">
        <v>43</v>
      </c>
      <c r="V163" s="37"/>
      <c r="W163" s="168">
        <f t="shared" si="6"/>
        <v>0</v>
      </c>
      <c r="X163" s="168">
        <v>1.6000000000000001E-4</v>
      </c>
      <c r="Y163" s="168">
        <f t="shared" si="7"/>
        <v>1.02912E-2</v>
      </c>
      <c r="Z163" s="168">
        <v>0</v>
      </c>
      <c r="AA163" s="169">
        <f t="shared" si="8"/>
        <v>0</v>
      </c>
      <c r="AR163" s="20" t="s">
        <v>175</v>
      </c>
      <c r="AT163" s="20" t="s">
        <v>171</v>
      </c>
      <c r="AU163" s="20" t="s">
        <v>149</v>
      </c>
      <c r="AY163" s="20" t="s">
        <v>170</v>
      </c>
      <c r="BE163" s="107">
        <f t="shared" si="9"/>
        <v>0</v>
      </c>
      <c r="BF163" s="107">
        <f t="shared" si="10"/>
        <v>0</v>
      </c>
      <c r="BG163" s="107">
        <f t="shared" si="11"/>
        <v>0</v>
      </c>
      <c r="BH163" s="107">
        <f t="shared" si="12"/>
        <v>0</v>
      </c>
      <c r="BI163" s="107">
        <f t="shared" si="13"/>
        <v>0</v>
      </c>
      <c r="BJ163" s="20" t="s">
        <v>149</v>
      </c>
      <c r="BK163" s="170">
        <f t="shared" si="14"/>
        <v>0</v>
      </c>
      <c r="BL163" s="20" t="s">
        <v>175</v>
      </c>
      <c r="BM163" s="20" t="s">
        <v>2021</v>
      </c>
    </row>
    <row r="164" spans="2:65" s="1" customFormat="1" ht="22.5" customHeight="1">
      <c r="B164" s="133"/>
      <c r="C164" s="162" t="s">
        <v>243</v>
      </c>
      <c r="D164" s="162" t="s">
        <v>171</v>
      </c>
      <c r="E164" s="163" t="s">
        <v>2022</v>
      </c>
      <c r="F164" s="268" t="s">
        <v>2023</v>
      </c>
      <c r="G164" s="268"/>
      <c r="H164" s="268"/>
      <c r="I164" s="268"/>
      <c r="J164" s="164" t="s">
        <v>174</v>
      </c>
      <c r="K164" s="165">
        <v>426.53</v>
      </c>
      <c r="L164" s="304">
        <v>0</v>
      </c>
      <c r="M164" s="304"/>
      <c r="N164" s="312">
        <f t="shared" si="5"/>
        <v>0</v>
      </c>
      <c r="O164" s="312"/>
      <c r="P164" s="312"/>
      <c r="Q164" s="312"/>
      <c r="R164" s="136"/>
      <c r="T164" s="167" t="s">
        <v>5</v>
      </c>
      <c r="U164" s="45" t="s">
        <v>43</v>
      </c>
      <c r="V164" s="37"/>
      <c r="W164" s="168">
        <f t="shared" si="6"/>
        <v>0</v>
      </c>
      <c r="X164" s="168">
        <v>0</v>
      </c>
      <c r="Y164" s="168">
        <f t="shared" si="7"/>
        <v>0</v>
      </c>
      <c r="Z164" s="168">
        <v>0.12</v>
      </c>
      <c r="AA164" s="169">
        <f t="shared" si="8"/>
        <v>51.183599999999991</v>
      </c>
      <c r="AR164" s="20" t="s">
        <v>175</v>
      </c>
      <c r="AT164" s="20" t="s">
        <v>171</v>
      </c>
      <c r="AU164" s="20" t="s">
        <v>149</v>
      </c>
      <c r="AY164" s="20" t="s">
        <v>170</v>
      </c>
      <c r="BE164" s="107">
        <f t="shared" si="9"/>
        <v>0</v>
      </c>
      <c r="BF164" s="107">
        <f t="shared" si="10"/>
        <v>0</v>
      </c>
      <c r="BG164" s="107">
        <f t="shared" si="11"/>
        <v>0</v>
      </c>
      <c r="BH164" s="107">
        <f t="shared" si="12"/>
        <v>0</v>
      </c>
      <c r="BI164" s="107">
        <f t="shared" si="13"/>
        <v>0</v>
      </c>
      <c r="BJ164" s="20" t="s">
        <v>149</v>
      </c>
      <c r="BK164" s="170">
        <f t="shared" si="14"/>
        <v>0</v>
      </c>
      <c r="BL164" s="20" t="s">
        <v>175</v>
      </c>
      <c r="BM164" s="20" t="s">
        <v>2024</v>
      </c>
    </row>
    <row r="165" spans="2:65" s="1" customFormat="1" ht="31.5" customHeight="1">
      <c r="B165" s="133"/>
      <c r="C165" s="162" t="s">
        <v>247</v>
      </c>
      <c r="D165" s="162" t="s">
        <v>171</v>
      </c>
      <c r="E165" s="163" t="s">
        <v>2025</v>
      </c>
      <c r="F165" s="268" t="s">
        <v>2026</v>
      </c>
      <c r="G165" s="268"/>
      <c r="H165" s="268"/>
      <c r="I165" s="268"/>
      <c r="J165" s="164" t="s">
        <v>267</v>
      </c>
      <c r="K165" s="165">
        <v>4</v>
      </c>
      <c r="L165" s="304">
        <v>0</v>
      </c>
      <c r="M165" s="304"/>
      <c r="N165" s="312">
        <f t="shared" si="5"/>
        <v>0</v>
      </c>
      <c r="O165" s="312"/>
      <c r="P165" s="312"/>
      <c r="Q165" s="312"/>
      <c r="R165" s="136"/>
      <c r="T165" s="167" t="s">
        <v>5</v>
      </c>
      <c r="U165" s="45" t="s">
        <v>43</v>
      </c>
      <c r="V165" s="37"/>
      <c r="W165" s="168">
        <f t="shared" si="6"/>
        <v>0</v>
      </c>
      <c r="X165" s="168">
        <v>0</v>
      </c>
      <c r="Y165" s="168">
        <f t="shared" si="7"/>
        <v>0</v>
      </c>
      <c r="Z165" s="168">
        <v>1.2E-2</v>
      </c>
      <c r="AA165" s="169">
        <f t="shared" si="8"/>
        <v>4.8000000000000001E-2</v>
      </c>
      <c r="AR165" s="20" t="s">
        <v>175</v>
      </c>
      <c r="AT165" s="20" t="s">
        <v>171</v>
      </c>
      <c r="AU165" s="20" t="s">
        <v>149</v>
      </c>
      <c r="AY165" s="20" t="s">
        <v>170</v>
      </c>
      <c r="BE165" s="107">
        <f t="shared" si="9"/>
        <v>0</v>
      </c>
      <c r="BF165" s="107">
        <f t="shared" si="10"/>
        <v>0</v>
      </c>
      <c r="BG165" s="107">
        <f t="shared" si="11"/>
        <v>0</v>
      </c>
      <c r="BH165" s="107">
        <f t="shared" si="12"/>
        <v>0</v>
      </c>
      <c r="BI165" s="107">
        <f t="shared" si="13"/>
        <v>0</v>
      </c>
      <c r="BJ165" s="20" t="s">
        <v>149</v>
      </c>
      <c r="BK165" s="170">
        <f t="shared" si="14"/>
        <v>0</v>
      </c>
      <c r="BL165" s="20" t="s">
        <v>175</v>
      </c>
      <c r="BM165" s="20" t="s">
        <v>2027</v>
      </c>
    </row>
    <row r="166" spans="2:65" s="1" customFormat="1" ht="31.5" customHeight="1">
      <c r="B166" s="133"/>
      <c r="C166" s="162" t="s">
        <v>253</v>
      </c>
      <c r="D166" s="162" t="s">
        <v>171</v>
      </c>
      <c r="E166" s="163" t="s">
        <v>2028</v>
      </c>
      <c r="F166" s="268" t="s">
        <v>2029</v>
      </c>
      <c r="G166" s="268"/>
      <c r="H166" s="268"/>
      <c r="I166" s="268"/>
      <c r="J166" s="164" t="s">
        <v>267</v>
      </c>
      <c r="K166" s="165">
        <v>13</v>
      </c>
      <c r="L166" s="304">
        <v>0</v>
      </c>
      <c r="M166" s="304"/>
      <c r="N166" s="312">
        <f t="shared" si="5"/>
        <v>0</v>
      </c>
      <c r="O166" s="312"/>
      <c r="P166" s="312"/>
      <c r="Q166" s="312"/>
      <c r="R166" s="136"/>
      <c r="T166" s="167" t="s">
        <v>5</v>
      </c>
      <c r="U166" s="45" t="s">
        <v>43</v>
      </c>
      <c r="V166" s="37"/>
      <c r="W166" s="168">
        <f t="shared" si="6"/>
        <v>0</v>
      </c>
      <c r="X166" s="168">
        <v>0</v>
      </c>
      <c r="Y166" s="168">
        <f t="shared" si="7"/>
        <v>0</v>
      </c>
      <c r="Z166" s="168">
        <v>1.6E-2</v>
      </c>
      <c r="AA166" s="169">
        <f t="shared" si="8"/>
        <v>0.20800000000000002</v>
      </c>
      <c r="AR166" s="20" t="s">
        <v>175</v>
      </c>
      <c r="AT166" s="20" t="s">
        <v>171</v>
      </c>
      <c r="AU166" s="20" t="s">
        <v>149</v>
      </c>
      <c r="AY166" s="20" t="s">
        <v>170</v>
      </c>
      <c r="BE166" s="107">
        <f t="shared" si="9"/>
        <v>0</v>
      </c>
      <c r="BF166" s="107">
        <f t="shared" si="10"/>
        <v>0</v>
      </c>
      <c r="BG166" s="107">
        <f t="shared" si="11"/>
        <v>0</v>
      </c>
      <c r="BH166" s="107">
        <f t="shared" si="12"/>
        <v>0</v>
      </c>
      <c r="BI166" s="107">
        <f t="shared" si="13"/>
        <v>0</v>
      </c>
      <c r="BJ166" s="20" t="s">
        <v>149</v>
      </c>
      <c r="BK166" s="170">
        <f t="shared" si="14"/>
        <v>0</v>
      </c>
      <c r="BL166" s="20" t="s">
        <v>175</v>
      </c>
      <c r="BM166" s="20" t="s">
        <v>2030</v>
      </c>
    </row>
    <row r="167" spans="2:65" s="1" customFormat="1" ht="31.5" customHeight="1">
      <c r="B167" s="133"/>
      <c r="C167" s="162" t="s">
        <v>259</v>
      </c>
      <c r="D167" s="162" t="s">
        <v>171</v>
      </c>
      <c r="E167" s="163" t="s">
        <v>2031</v>
      </c>
      <c r="F167" s="268" t="s">
        <v>2032</v>
      </c>
      <c r="G167" s="268"/>
      <c r="H167" s="268"/>
      <c r="I167" s="268"/>
      <c r="J167" s="164" t="s">
        <v>174</v>
      </c>
      <c r="K167" s="165">
        <v>44.22</v>
      </c>
      <c r="L167" s="304">
        <v>0</v>
      </c>
      <c r="M167" s="304"/>
      <c r="N167" s="312">
        <f t="shared" si="5"/>
        <v>0</v>
      </c>
      <c r="O167" s="312"/>
      <c r="P167" s="312"/>
      <c r="Q167" s="312"/>
      <c r="R167" s="136"/>
      <c r="T167" s="167" t="s">
        <v>5</v>
      </c>
      <c r="U167" s="45" t="s">
        <v>43</v>
      </c>
      <c r="V167" s="37"/>
      <c r="W167" s="168">
        <f t="shared" si="6"/>
        <v>0</v>
      </c>
      <c r="X167" s="168">
        <v>0</v>
      </c>
      <c r="Y167" s="168">
        <f t="shared" si="7"/>
        <v>0</v>
      </c>
      <c r="Z167" s="168">
        <v>5.3999999999999999E-2</v>
      </c>
      <c r="AA167" s="169">
        <f t="shared" si="8"/>
        <v>2.38788</v>
      </c>
      <c r="AR167" s="20" t="s">
        <v>175</v>
      </c>
      <c r="AT167" s="20" t="s">
        <v>171</v>
      </c>
      <c r="AU167" s="20" t="s">
        <v>149</v>
      </c>
      <c r="AY167" s="20" t="s">
        <v>170</v>
      </c>
      <c r="BE167" s="107">
        <f t="shared" si="9"/>
        <v>0</v>
      </c>
      <c r="BF167" s="107">
        <f t="shared" si="10"/>
        <v>0</v>
      </c>
      <c r="BG167" s="107">
        <f t="shared" si="11"/>
        <v>0</v>
      </c>
      <c r="BH167" s="107">
        <f t="shared" si="12"/>
        <v>0</v>
      </c>
      <c r="BI167" s="107">
        <f t="shared" si="13"/>
        <v>0</v>
      </c>
      <c r="BJ167" s="20" t="s">
        <v>149</v>
      </c>
      <c r="BK167" s="170">
        <f t="shared" si="14"/>
        <v>0</v>
      </c>
      <c r="BL167" s="20" t="s">
        <v>175</v>
      </c>
      <c r="BM167" s="20" t="s">
        <v>2033</v>
      </c>
    </row>
    <row r="168" spans="2:65" s="1" customFormat="1" ht="44.25" customHeight="1">
      <c r="B168" s="133"/>
      <c r="C168" s="162" t="s">
        <v>10</v>
      </c>
      <c r="D168" s="162" t="s">
        <v>171</v>
      </c>
      <c r="E168" s="163" t="s">
        <v>2034</v>
      </c>
      <c r="F168" s="268" t="s">
        <v>2035</v>
      </c>
      <c r="G168" s="268"/>
      <c r="H168" s="268"/>
      <c r="I168" s="268"/>
      <c r="J168" s="164" t="s">
        <v>174</v>
      </c>
      <c r="K168" s="165">
        <v>98.825000000000003</v>
      </c>
      <c r="L168" s="304">
        <v>0</v>
      </c>
      <c r="M168" s="304"/>
      <c r="N168" s="312">
        <f t="shared" si="5"/>
        <v>0</v>
      </c>
      <c r="O168" s="312"/>
      <c r="P168" s="312"/>
      <c r="Q168" s="312"/>
      <c r="R168" s="136"/>
      <c r="T168" s="167" t="s">
        <v>5</v>
      </c>
      <c r="U168" s="45" t="s">
        <v>43</v>
      </c>
      <c r="V168" s="37"/>
      <c r="W168" s="168">
        <f t="shared" si="6"/>
        <v>0</v>
      </c>
      <c r="X168" s="168">
        <v>0</v>
      </c>
      <c r="Y168" s="168">
        <f t="shared" si="7"/>
        <v>0</v>
      </c>
      <c r="Z168" s="168">
        <v>1.6E-2</v>
      </c>
      <c r="AA168" s="169">
        <f t="shared" si="8"/>
        <v>1.5812000000000002</v>
      </c>
      <c r="AR168" s="20" t="s">
        <v>175</v>
      </c>
      <c r="AT168" s="20" t="s">
        <v>171</v>
      </c>
      <c r="AU168" s="20" t="s">
        <v>149</v>
      </c>
      <c r="AY168" s="20" t="s">
        <v>170</v>
      </c>
      <c r="BE168" s="107">
        <f t="shared" si="9"/>
        <v>0</v>
      </c>
      <c r="BF168" s="107">
        <f t="shared" si="10"/>
        <v>0</v>
      </c>
      <c r="BG168" s="107">
        <f t="shared" si="11"/>
        <v>0</v>
      </c>
      <c r="BH168" s="107">
        <f t="shared" si="12"/>
        <v>0</v>
      </c>
      <c r="BI168" s="107">
        <f t="shared" si="13"/>
        <v>0</v>
      </c>
      <c r="BJ168" s="20" t="s">
        <v>149</v>
      </c>
      <c r="BK168" s="170">
        <f t="shared" si="14"/>
        <v>0</v>
      </c>
      <c r="BL168" s="20" t="s">
        <v>175</v>
      </c>
      <c r="BM168" s="20" t="s">
        <v>2036</v>
      </c>
    </row>
    <row r="169" spans="2:65" s="1" customFormat="1" ht="31.5" customHeight="1">
      <c r="B169" s="133"/>
      <c r="C169" s="162" t="s">
        <v>269</v>
      </c>
      <c r="D169" s="162" t="s">
        <v>171</v>
      </c>
      <c r="E169" s="163" t="s">
        <v>490</v>
      </c>
      <c r="F169" s="268" t="s">
        <v>491</v>
      </c>
      <c r="G169" s="268"/>
      <c r="H169" s="268"/>
      <c r="I169" s="268"/>
      <c r="J169" s="164" t="s">
        <v>219</v>
      </c>
      <c r="K169" s="165">
        <v>56.28</v>
      </c>
      <c r="L169" s="304">
        <v>0</v>
      </c>
      <c r="M169" s="304"/>
      <c r="N169" s="312">
        <f t="shared" si="5"/>
        <v>0</v>
      </c>
      <c r="O169" s="312"/>
      <c r="P169" s="312"/>
      <c r="Q169" s="312"/>
      <c r="R169" s="136"/>
      <c r="T169" s="167" t="s">
        <v>5</v>
      </c>
      <c r="U169" s="45" t="s">
        <v>43</v>
      </c>
      <c r="V169" s="37"/>
      <c r="W169" s="168">
        <f t="shared" si="6"/>
        <v>0</v>
      </c>
      <c r="X169" s="168">
        <v>0</v>
      </c>
      <c r="Y169" s="168">
        <f t="shared" si="7"/>
        <v>0</v>
      </c>
      <c r="Z169" s="168">
        <v>0</v>
      </c>
      <c r="AA169" s="169">
        <f t="shared" si="8"/>
        <v>0</v>
      </c>
      <c r="AR169" s="20" t="s">
        <v>175</v>
      </c>
      <c r="AT169" s="20" t="s">
        <v>171</v>
      </c>
      <c r="AU169" s="20" t="s">
        <v>149</v>
      </c>
      <c r="AY169" s="20" t="s">
        <v>170</v>
      </c>
      <c r="BE169" s="107">
        <f t="shared" si="9"/>
        <v>0</v>
      </c>
      <c r="BF169" s="107">
        <f t="shared" si="10"/>
        <v>0</v>
      </c>
      <c r="BG169" s="107">
        <f t="shared" si="11"/>
        <v>0</v>
      </c>
      <c r="BH169" s="107">
        <f t="shared" si="12"/>
        <v>0</v>
      </c>
      <c r="BI169" s="107">
        <f t="shared" si="13"/>
        <v>0</v>
      </c>
      <c r="BJ169" s="20" t="s">
        <v>149</v>
      </c>
      <c r="BK169" s="170">
        <f t="shared" si="14"/>
        <v>0</v>
      </c>
      <c r="BL169" s="20" t="s">
        <v>175</v>
      </c>
      <c r="BM169" s="20" t="s">
        <v>2037</v>
      </c>
    </row>
    <row r="170" spans="2:65" s="1" customFormat="1" ht="31.5" customHeight="1">
      <c r="B170" s="133"/>
      <c r="C170" s="162" t="s">
        <v>274</v>
      </c>
      <c r="D170" s="162" t="s">
        <v>171</v>
      </c>
      <c r="E170" s="163" t="s">
        <v>494</v>
      </c>
      <c r="F170" s="268" t="s">
        <v>495</v>
      </c>
      <c r="G170" s="268"/>
      <c r="H170" s="268"/>
      <c r="I170" s="268"/>
      <c r="J170" s="164" t="s">
        <v>219</v>
      </c>
      <c r="K170" s="165">
        <v>281.39999999999998</v>
      </c>
      <c r="L170" s="304">
        <v>0</v>
      </c>
      <c r="M170" s="304"/>
      <c r="N170" s="312">
        <f t="shared" si="5"/>
        <v>0</v>
      </c>
      <c r="O170" s="312"/>
      <c r="P170" s="312"/>
      <c r="Q170" s="312"/>
      <c r="R170" s="136"/>
      <c r="T170" s="167" t="s">
        <v>5</v>
      </c>
      <c r="U170" s="45" t="s">
        <v>43</v>
      </c>
      <c r="V170" s="37"/>
      <c r="W170" s="168">
        <f t="shared" si="6"/>
        <v>0</v>
      </c>
      <c r="X170" s="168">
        <v>0</v>
      </c>
      <c r="Y170" s="168">
        <f t="shared" si="7"/>
        <v>0</v>
      </c>
      <c r="Z170" s="168">
        <v>0</v>
      </c>
      <c r="AA170" s="169">
        <f t="shared" si="8"/>
        <v>0</v>
      </c>
      <c r="AR170" s="20" t="s">
        <v>175</v>
      </c>
      <c r="AT170" s="20" t="s">
        <v>171</v>
      </c>
      <c r="AU170" s="20" t="s">
        <v>149</v>
      </c>
      <c r="AY170" s="20" t="s">
        <v>170</v>
      </c>
      <c r="BE170" s="107">
        <f t="shared" si="9"/>
        <v>0</v>
      </c>
      <c r="BF170" s="107">
        <f t="shared" si="10"/>
        <v>0</v>
      </c>
      <c r="BG170" s="107">
        <f t="shared" si="11"/>
        <v>0</v>
      </c>
      <c r="BH170" s="107">
        <f t="shared" si="12"/>
        <v>0</v>
      </c>
      <c r="BI170" s="107">
        <f t="shared" si="13"/>
        <v>0</v>
      </c>
      <c r="BJ170" s="20" t="s">
        <v>149</v>
      </c>
      <c r="BK170" s="170">
        <f t="shared" si="14"/>
        <v>0</v>
      </c>
      <c r="BL170" s="20" t="s">
        <v>175</v>
      </c>
      <c r="BM170" s="20" t="s">
        <v>2038</v>
      </c>
    </row>
    <row r="171" spans="2:65" s="1" customFormat="1" ht="31.5" customHeight="1">
      <c r="B171" s="133"/>
      <c r="C171" s="162" t="s">
        <v>280</v>
      </c>
      <c r="D171" s="162" t="s">
        <v>171</v>
      </c>
      <c r="E171" s="163" t="s">
        <v>498</v>
      </c>
      <c r="F171" s="268" t="s">
        <v>499</v>
      </c>
      <c r="G171" s="268"/>
      <c r="H171" s="268"/>
      <c r="I171" s="268"/>
      <c r="J171" s="164" t="s">
        <v>219</v>
      </c>
      <c r="K171" s="165">
        <v>112.56</v>
      </c>
      <c r="L171" s="304">
        <v>0</v>
      </c>
      <c r="M171" s="304"/>
      <c r="N171" s="312">
        <f t="shared" si="5"/>
        <v>0</v>
      </c>
      <c r="O171" s="312"/>
      <c r="P171" s="312"/>
      <c r="Q171" s="312"/>
      <c r="R171" s="136"/>
      <c r="T171" s="167" t="s">
        <v>5</v>
      </c>
      <c r="U171" s="45" t="s">
        <v>43</v>
      </c>
      <c r="V171" s="37"/>
      <c r="W171" s="168">
        <f t="shared" si="6"/>
        <v>0</v>
      </c>
      <c r="X171" s="168">
        <v>0</v>
      </c>
      <c r="Y171" s="168">
        <f t="shared" si="7"/>
        <v>0</v>
      </c>
      <c r="Z171" s="168">
        <v>0</v>
      </c>
      <c r="AA171" s="169">
        <f t="shared" si="8"/>
        <v>0</v>
      </c>
      <c r="AR171" s="20" t="s">
        <v>175</v>
      </c>
      <c r="AT171" s="20" t="s">
        <v>171</v>
      </c>
      <c r="AU171" s="20" t="s">
        <v>149</v>
      </c>
      <c r="AY171" s="20" t="s">
        <v>170</v>
      </c>
      <c r="BE171" s="107">
        <f t="shared" si="9"/>
        <v>0</v>
      </c>
      <c r="BF171" s="107">
        <f t="shared" si="10"/>
        <v>0</v>
      </c>
      <c r="BG171" s="107">
        <f t="shared" si="11"/>
        <v>0</v>
      </c>
      <c r="BH171" s="107">
        <f t="shared" si="12"/>
        <v>0</v>
      </c>
      <c r="BI171" s="107">
        <f t="shared" si="13"/>
        <v>0</v>
      </c>
      <c r="BJ171" s="20" t="s">
        <v>149</v>
      </c>
      <c r="BK171" s="170">
        <f t="shared" si="14"/>
        <v>0</v>
      </c>
      <c r="BL171" s="20" t="s">
        <v>175</v>
      </c>
      <c r="BM171" s="20" t="s">
        <v>2039</v>
      </c>
    </row>
    <row r="172" spans="2:65" s="1" customFormat="1" ht="31.5" customHeight="1">
      <c r="B172" s="133"/>
      <c r="C172" s="162" t="s">
        <v>284</v>
      </c>
      <c r="D172" s="162" t="s">
        <v>171</v>
      </c>
      <c r="E172" s="163" t="s">
        <v>502</v>
      </c>
      <c r="F172" s="268" t="s">
        <v>503</v>
      </c>
      <c r="G172" s="268"/>
      <c r="H172" s="268"/>
      <c r="I172" s="268"/>
      <c r="J172" s="164" t="s">
        <v>219</v>
      </c>
      <c r="K172" s="165">
        <v>56.28</v>
      </c>
      <c r="L172" s="304">
        <v>0</v>
      </c>
      <c r="M172" s="304"/>
      <c r="N172" s="312">
        <f t="shared" si="5"/>
        <v>0</v>
      </c>
      <c r="O172" s="312"/>
      <c r="P172" s="312"/>
      <c r="Q172" s="312"/>
      <c r="R172" s="136"/>
      <c r="T172" s="167" t="s">
        <v>5</v>
      </c>
      <c r="U172" s="45" t="s">
        <v>43</v>
      </c>
      <c r="V172" s="37"/>
      <c r="W172" s="168">
        <f t="shared" si="6"/>
        <v>0</v>
      </c>
      <c r="X172" s="168">
        <v>0</v>
      </c>
      <c r="Y172" s="168">
        <f t="shared" si="7"/>
        <v>0</v>
      </c>
      <c r="Z172" s="168">
        <v>0</v>
      </c>
      <c r="AA172" s="169">
        <f t="shared" si="8"/>
        <v>0</v>
      </c>
      <c r="AR172" s="20" t="s">
        <v>175</v>
      </c>
      <c r="AT172" s="20" t="s">
        <v>171</v>
      </c>
      <c r="AU172" s="20" t="s">
        <v>149</v>
      </c>
      <c r="AY172" s="20" t="s">
        <v>170</v>
      </c>
      <c r="BE172" s="107">
        <f t="shared" si="9"/>
        <v>0</v>
      </c>
      <c r="BF172" s="107">
        <f t="shared" si="10"/>
        <v>0</v>
      </c>
      <c r="BG172" s="107">
        <f t="shared" si="11"/>
        <v>0</v>
      </c>
      <c r="BH172" s="107">
        <f t="shared" si="12"/>
        <v>0</v>
      </c>
      <c r="BI172" s="107">
        <f t="shared" si="13"/>
        <v>0</v>
      </c>
      <c r="BJ172" s="20" t="s">
        <v>149</v>
      </c>
      <c r="BK172" s="170">
        <f t="shared" si="14"/>
        <v>0</v>
      </c>
      <c r="BL172" s="20" t="s">
        <v>175</v>
      </c>
      <c r="BM172" s="20" t="s">
        <v>2040</v>
      </c>
    </row>
    <row r="173" spans="2:65" s="9" customFormat="1" ht="29.85" customHeight="1">
      <c r="B173" s="151"/>
      <c r="C173" s="152"/>
      <c r="D173" s="161" t="s">
        <v>121</v>
      </c>
      <c r="E173" s="161"/>
      <c r="F173" s="161"/>
      <c r="G173" s="161"/>
      <c r="H173" s="161"/>
      <c r="I173" s="161"/>
      <c r="J173" s="161"/>
      <c r="K173" s="161"/>
      <c r="L173" s="161"/>
      <c r="M173" s="161"/>
      <c r="N173" s="316">
        <f>BK173</f>
        <v>0</v>
      </c>
      <c r="O173" s="317"/>
      <c r="P173" s="317"/>
      <c r="Q173" s="317"/>
      <c r="R173" s="154"/>
      <c r="T173" s="155"/>
      <c r="U173" s="152"/>
      <c r="V173" s="152"/>
      <c r="W173" s="156">
        <f>W174</f>
        <v>0</v>
      </c>
      <c r="X173" s="152"/>
      <c r="Y173" s="156">
        <f>Y174</f>
        <v>0</v>
      </c>
      <c r="Z173" s="152"/>
      <c r="AA173" s="157">
        <f>AA174</f>
        <v>0</v>
      </c>
      <c r="AR173" s="158" t="s">
        <v>84</v>
      </c>
      <c r="AT173" s="159" t="s">
        <v>75</v>
      </c>
      <c r="AU173" s="159" t="s">
        <v>84</v>
      </c>
      <c r="AY173" s="158" t="s">
        <v>170</v>
      </c>
      <c r="BK173" s="160">
        <f>BK174</f>
        <v>0</v>
      </c>
    </row>
    <row r="174" spans="2:65" s="1" customFormat="1" ht="31.5" customHeight="1">
      <c r="B174" s="133"/>
      <c r="C174" s="162" t="s">
        <v>288</v>
      </c>
      <c r="D174" s="162" t="s">
        <v>171</v>
      </c>
      <c r="E174" s="163" t="s">
        <v>506</v>
      </c>
      <c r="F174" s="268" t="s">
        <v>507</v>
      </c>
      <c r="G174" s="268"/>
      <c r="H174" s="268"/>
      <c r="I174" s="268"/>
      <c r="J174" s="164" t="s">
        <v>219</v>
      </c>
      <c r="K174" s="165">
        <v>44.643000000000001</v>
      </c>
      <c r="L174" s="304">
        <v>0</v>
      </c>
      <c r="M174" s="304"/>
      <c r="N174" s="312">
        <f>ROUND(L174*K174,3)</f>
        <v>0</v>
      </c>
      <c r="O174" s="312"/>
      <c r="P174" s="312"/>
      <c r="Q174" s="312"/>
      <c r="R174" s="136"/>
      <c r="T174" s="167" t="s">
        <v>5</v>
      </c>
      <c r="U174" s="45" t="s">
        <v>43</v>
      </c>
      <c r="V174" s="37"/>
      <c r="W174" s="168">
        <f>V174*K174</f>
        <v>0</v>
      </c>
      <c r="X174" s="168">
        <v>0</v>
      </c>
      <c r="Y174" s="168">
        <f>X174*K174</f>
        <v>0</v>
      </c>
      <c r="Z174" s="168">
        <v>0</v>
      </c>
      <c r="AA174" s="169">
        <f>Z174*K174</f>
        <v>0</v>
      </c>
      <c r="AR174" s="20" t="s">
        <v>175</v>
      </c>
      <c r="AT174" s="20" t="s">
        <v>171</v>
      </c>
      <c r="AU174" s="20" t="s">
        <v>149</v>
      </c>
      <c r="AY174" s="20" t="s">
        <v>170</v>
      </c>
      <c r="BE174" s="107">
        <f>IF(U174="základná",N174,0)</f>
        <v>0</v>
      </c>
      <c r="BF174" s="107">
        <f>IF(U174="znížená",N174,0)</f>
        <v>0</v>
      </c>
      <c r="BG174" s="107">
        <f>IF(U174="zákl. prenesená",N174,0)</f>
        <v>0</v>
      </c>
      <c r="BH174" s="107">
        <f>IF(U174="zníž. prenesená",N174,0)</f>
        <v>0</v>
      </c>
      <c r="BI174" s="107">
        <f>IF(U174="nulová",N174,0)</f>
        <v>0</v>
      </c>
      <c r="BJ174" s="20" t="s">
        <v>149</v>
      </c>
      <c r="BK174" s="170">
        <f>ROUND(L174*K174,3)</f>
        <v>0</v>
      </c>
      <c r="BL174" s="20" t="s">
        <v>175</v>
      </c>
      <c r="BM174" s="20" t="s">
        <v>2041</v>
      </c>
    </row>
    <row r="175" spans="2:65" s="9" customFormat="1" ht="37.35" customHeight="1">
      <c r="B175" s="151"/>
      <c r="C175" s="152"/>
      <c r="D175" s="153" t="s">
        <v>122</v>
      </c>
      <c r="E175" s="153"/>
      <c r="F175" s="153"/>
      <c r="G175" s="153"/>
      <c r="H175" s="153"/>
      <c r="I175" s="153"/>
      <c r="J175" s="153"/>
      <c r="K175" s="153"/>
      <c r="L175" s="153"/>
      <c r="M175" s="153"/>
      <c r="N175" s="318">
        <f>BK175</f>
        <v>0</v>
      </c>
      <c r="O175" s="319"/>
      <c r="P175" s="319"/>
      <c r="Q175" s="319"/>
      <c r="R175" s="154"/>
      <c r="T175" s="155"/>
      <c r="U175" s="152"/>
      <c r="V175" s="152"/>
      <c r="W175" s="156">
        <f>W176+W189+W195+W200+W212+W218+W222</f>
        <v>0</v>
      </c>
      <c r="X175" s="152"/>
      <c r="Y175" s="156">
        <f>Y176+Y189+Y195+Y200+Y212+Y218+Y222</f>
        <v>29.025239899999999</v>
      </c>
      <c r="Z175" s="152"/>
      <c r="AA175" s="157">
        <f>AA176+AA189+AA195+AA200+AA212+AA218+AA222</f>
        <v>0.87163499999999994</v>
      </c>
      <c r="AR175" s="158" t="s">
        <v>149</v>
      </c>
      <c r="AT175" s="159" t="s">
        <v>75</v>
      </c>
      <c r="AU175" s="159" t="s">
        <v>76</v>
      </c>
      <c r="AY175" s="158" t="s">
        <v>170</v>
      </c>
      <c r="BK175" s="160">
        <f>BK176+BK189+BK195+BK200+BK212+BK218+BK222</f>
        <v>0</v>
      </c>
    </row>
    <row r="176" spans="2:65" s="9" customFormat="1" ht="19.899999999999999" customHeight="1">
      <c r="B176" s="151"/>
      <c r="C176" s="152"/>
      <c r="D176" s="161" t="s">
        <v>124</v>
      </c>
      <c r="E176" s="161"/>
      <c r="F176" s="161"/>
      <c r="G176" s="161"/>
      <c r="H176" s="161"/>
      <c r="I176" s="161"/>
      <c r="J176" s="161"/>
      <c r="K176" s="161"/>
      <c r="L176" s="161"/>
      <c r="M176" s="161"/>
      <c r="N176" s="310">
        <f>BK176</f>
        <v>0</v>
      </c>
      <c r="O176" s="311"/>
      <c r="P176" s="311"/>
      <c r="Q176" s="311"/>
      <c r="R176" s="154"/>
      <c r="T176" s="155"/>
      <c r="U176" s="152"/>
      <c r="V176" s="152"/>
      <c r="W176" s="156">
        <f>SUM(W177:W188)</f>
        <v>0</v>
      </c>
      <c r="X176" s="152"/>
      <c r="Y176" s="156">
        <f>SUM(Y177:Y188)</f>
        <v>2.1007218000000001</v>
      </c>
      <c r="Z176" s="152"/>
      <c r="AA176" s="157">
        <f>SUM(AA177:AA188)</f>
        <v>0</v>
      </c>
      <c r="AR176" s="158" t="s">
        <v>149</v>
      </c>
      <c r="AT176" s="159" t="s">
        <v>75</v>
      </c>
      <c r="AU176" s="159" t="s">
        <v>84</v>
      </c>
      <c r="AY176" s="158" t="s">
        <v>170</v>
      </c>
      <c r="BK176" s="160">
        <f>SUM(BK177:BK188)</f>
        <v>0</v>
      </c>
    </row>
    <row r="177" spans="2:65" s="1" customFormat="1" ht="31.5" customHeight="1">
      <c r="B177" s="133"/>
      <c r="C177" s="162" t="s">
        <v>292</v>
      </c>
      <c r="D177" s="162" t="s">
        <v>171</v>
      </c>
      <c r="E177" s="163" t="s">
        <v>575</v>
      </c>
      <c r="F177" s="268" t="s">
        <v>576</v>
      </c>
      <c r="G177" s="268"/>
      <c r="H177" s="268"/>
      <c r="I177" s="268"/>
      <c r="J177" s="164" t="s">
        <v>174</v>
      </c>
      <c r="K177" s="165">
        <v>426.53</v>
      </c>
      <c r="L177" s="304">
        <v>0</v>
      </c>
      <c r="M177" s="304"/>
      <c r="N177" s="312">
        <f t="shared" ref="N177:N188" si="15">ROUND(L177*K177,3)</f>
        <v>0</v>
      </c>
      <c r="O177" s="312"/>
      <c r="P177" s="312"/>
      <c r="Q177" s="312"/>
      <c r="R177" s="136"/>
      <c r="T177" s="167" t="s">
        <v>5</v>
      </c>
      <c r="U177" s="45" t="s">
        <v>43</v>
      </c>
      <c r="V177" s="37"/>
      <c r="W177" s="168">
        <f t="shared" ref="W177:W188" si="16">V177*K177</f>
        <v>0</v>
      </c>
      <c r="X177" s="168">
        <v>0</v>
      </c>
      <c r="Y177" s="168">
        <f t="shared" ref="Y177:Y188" si="17">X177*K177</f>
        <v>0</v>
      </c>
      <c r="Z177" s="168">
        <v>0</v>
      </c>
      <c r="AA177" s="169">
        <f t="shared" ref="AA177:AA188" si="18">Z177*K177</f>
        <v>0</v>
      </c>
      <c r="AR177" s="20" t="s">
        <v>243</v>
      </c>
      <c r="AT177" s="20" t="s">
        <v>171</v>
      </c>
      <c r="AU177" s="20" t="s">
        <v>149</v>
      </c>
      <c r="AY177" s="20" t="s">
        <v>170</v>
      </c>
      <c r="BE177" s="107">
        <f t="shared" ref="BE177:BE188" si="19">IF(U177="základná",N177,0)</f>
        <v>0</v>
      </c>
      <c r="BF177" s="107">
        <f t="shared" ref="BF177:BF188" si="20">IF(U177="znížená",N177,0)</f>
        <v>0</v>
      </c>
      <c r="BG177" s="107">
        <f t="shared" ref="BG177:BG188" si="21">IF(U177="zákl. prenesená",N177,0)</f>
        <v>0</v>
      </c>
      <c r="BH177" s="107">
        <f t="shared" ref="BH177:BH188" si="22">IF(U177="zníž. prenesená",N177,0)</f>
        <v>0</v>
      </c>
      <c r="BI177" s="107">
        <f t="shared" ref="BI177:BI188" si="23">IF(U177="nulová",N177,0)</f>
        <v>0</v>
      </c>
      <c r="BJ177" s="20" t="s">
        <v>149</v>
      </c>
      <c r="BK177" s="170">
        <f t="shared" ref="BK177:BK188" si="24">ROUND(L177*K177,3)</f>
        <v>0</v>
      </c>
      <c r="BL177" s="20" t="s">
        <v>243</v>
      </c>
      <c r="BM177" s="20" t="s">
        <v>2042</v>
      </c>
    </row>
    <row r="178" spans="2:65" s="1" customFormat="1" ht="22.5" customHeight="1">
      <c r="B178" s="133"/>
      <c r="C178" s="195" t="s">
        <v>296</v>
      </c>
      <c r="D178" s="195" t="s">
        <v>415</v>
      </c>
      <c r="E178" s="196" t="s">
        <v>579</v>
      </c>
      <c r="F178" s="267" t="s">
        <v>580</v>
      </c>
      <c r="G178" s="267"/>
      <c r="H178" s="267"/>
      <c r="I178" s="267"/>
      <c r="J178" s="197" t="s">
        <v>174</v>
      </c>
      <c r="K178" s="198">
        <v>490.51</v>
      </c>
      <c r="L178" s="305">
        <v>0</v>
      </c>
      <c r="M178" s="305"/>
      <c r="N178" s="320">
        <f t="shared" si="15"/>
        <v>0</v>
      </c>
      <c r="O178" s="312"/>
      <c r="P178" s="312"/>
      <c r="Q178" s="312"/>
      <c r="R178" s="136"/>
      <c r="T178" s="167" t="s">
        <v>5</v>
      </c>
      <c r="U178" s="45" t="s">
        <v>43</v>
      </c>
      <c r="V178" s="37"/>
      <c r="W178" s="168">
        <f t="shared" si="16"/>
        <v>0</v>
      </c>
      <c r="X178" s="168">
        <v>1.8000000000000001E-4</v>
      </c>
      <c r="Y178" s="168">
        <f t="shared" si="17"/>
        <v>8.8291800000000004E-2</v>
      </c>
      <c r="Z178" s="168">
        <v>0</v>
      </c>
      <c r="AA178" s="169">
        <f t="shared" si="18"/>
        <v>0</v>
      </c>
      <c r="AR178" s="20" t="s">
        <v>320</v>
      </c>
      <c r="AT178" s="20" t="s">
        <v>415</v>
      </c>
      <c r="AU178" s="20" t="s">
        <v>149</v>
      </c>
      <c r="AY178" s="20" t="s">
        <v>170</v>
      </c>
      <c r="BE178" s="107">
        <f t="shared" si="19"/>
        <v>0</v>
      </c>
      <c r="BF178" s="107">
        <f t="shared" si="20"/>
        <v>0</v>
      </c>
      <c r="BG178" s="107">
        <f t="shared" si="21"/>
        <v>0</v>
      </c>
      <c r="BH178" s="107">
        <f t="shared" si="22"/>
        <v>0</v>
      </c>
      <c r="BI178" s="107">
        <f t="shared" si="23"/>
        <v>0</v>
      </c>
      <c r="BJ178" s="20" t="s">
        <v>149</v>
      </c>
      <c r="BK178" s="170">
        <f t="shared" si="24"/>
        <v>0</v>
      </c>
      <c r="BL178" s="20" t="s">
        <v>243</v>
      </c>
      <c r="BM178" s="20" t="s">
        <v>2043</v>
      </c>
    </row>
    <row r="179" spans="2:65" s="1" customFormat="1" ht="44.25" customHeight="1">
      <c r="B179" s="133"/>
      <c r="C179" s="162" t="s">
        <v>300</v>
      </c>
      <c r="D179" s="162" t="s">
        <v>171</v>
      </c>
      <c r="E179" s="163" t="s">
        <v>591</v>
      </c>
      <c r="F179" s="268" t="s">
        <v>592</v>
      </c>
      <c r="G179" s="268"/>
      <c r="H179" s="268"/>
      <c r="I179" s="268"/>
      <c r="J179" s="164" t="s">
        <v>174</v>
      </c>
      <c r="K179" s="165">
        <v>493.95</v>
      </c>
      <c r="L179" s="304">
        <v>0</v>
      </c>
      <c r="M179" s="304"/>
      <c r="N179" s="312">
        <f t="shared" si="15"/>
        <v>0</v>
      </c>
      <c r="O179" s="312"/>
      <c r="P179" s="312"/>
      <c r="Q179" s="312"/>
      <c r="R179" s="136"/>
      <c r="T179" s="167" t="s">
        <v>5</v>
      </c>
      <c r="U179" s="45" t="s">
        <v>43</v>
      </c>
      <c r="V179" s="37"/>
      <c r="W179" s="168">
        <f t="shared" si="16"/>
        <v>0</v>
      </c>
      <c r="X179" s="168">
        <v>0</v>
      </c>
      <c r="Y179" s="168">
        <f t="shared" si="17"/>
        <v>0</v>
      </c>
      <c r="Z179" s="168">
        <v>0</v>
      </c>
      <c r="AA179" s="169">
        <f t="shared" si="18"/>
        <v>0</v>
      </c>
      <c r="AR179" s="20" t="s">
        <v>243</v>
      </c>
      <c r="AT179" s="20" t="s">
        <v>171</v>
      </c>
      <c r="AU179" s="20" t="s">
        <v>149</v>
      </c>
      <c r="AY179" s="20" t="s">
        <v>170</v>
      </c>
      <c r="BE179" s="107">
        <f t="shared" si="19"/>
        <v>0</v>
      </c>
      <c r="BF179" s="107">
        <f t="shared" si="20"/>
        <v>0</v>
      </c>
      <c r="BG179" s="107">
        <f t="shared" si="21"/>
        <v>0</v>
      </c>
      <c r="BH179" s="107">
        <f t="shared" si="22"/>
        <v>0</v>
      </c>
      <c r="BI179" s="107">
        <f t="shared" si="23"/>
        <v>0</v>
      </c>
      <c r="BJ179" s="20" t="s">
        <v>149</v>
      </c>
      <c r="BK179" s="170">
        <f t="shared" si="24"/>
        <v>0</v>
      </c>
      <c r="BL179" s="20" t="s">
        <v>243</v>
      </c>
      <c r="BM179" s="20" t="s">
        <v>2044</v>
      </c>
    </row>
    <row r="180" spans="2:65" s="1" customFormat="1" ht="22.5" customHeight="1">
      <c r="B180" s="133"/>
      <c r="C180" s="195" t="s">
        <v>304</v>
      </c>
      <c r="D180" s="195" t="s">
        <v>415</v>
      </c>
      <c r="E180" s="196" t="s">
        <v>596</v>
      </c>
      <c r="F180" s="267" t="s">
        <v>597</v>
      </c>
      <c r="G180" s="267"/>
      <c r="H180" s="267"/>
      <c r="I180" s="267"/>
      <c r="J180" s="197" t="s">
        <v>267</v>
      </c>
      <c r="K180" s="198">
        <v>1976</v>
      </c>
      <c r="L180" s="305">
        <v>0</v>
      </c>
      <c r="M180" s="305"/>
      <c r="N180" s="320">
        <f t="shared" si="15"/>
        <v>0</v>
      </c>
      <c r="O180" s="312"/>
      <c r="P180" s="312"/>
      <c r="Q180" s="312"/>
      <c r="R180" s="136"/>
      <c r="T180" s="167" t="s">
        <v>5</v>
      </c>
      <c r="U180" s="45" t="s">
        <v>43</v>
      </c>
      <c r="V180" s="37"/>
      <c r="W180" s="168">
        <f t="shared" si="16"/>
        <v>0</v>
      </c>
      <c r="X180" s="168">
        <v>1.4999999999999999E-4</v>
      </c>
      <c r="Y180" s="168">
        <f t="shared" si="17"/>
        <v>0.2964</v>
      </c>
      <c r="Z180" s="168">
        <v>0</v>
      </c>
      <c r="AA180" s="169">
        <f t="shared" si="18"/>
        <v>0</v>
      </c>
      <c r="AR180" s="20" t="s">
        <v>320</v>
      </c>
      <c r="AT180" s="20" t="s">
        <v>415</v>
      </c>
      <c r="AU180" s="20" t="s">
        <v>149</v>
      </c>
      <c r="AY180" s="20" t="s">
        <v>170</v>
      </c>
      <c r="BE180" s="107">
        <f t="shared" si="19"/>
        <v>0</v>
      </c>
      <c r="BF180" s="107">
        <f t="shared" si="20"/>
        <v>0</v>
      </c>
      <c r="BG180" s="107">
        <f t="shared" si="21"/>
        <v>0</v>
      </c>
      <c r="BH180" s="107">
        <f t="shared" si="22"/>
        <v>0</v>
      </c>
      <c r="BI180" s="107">
        <f t="shared" si="23"/>
        <v>0</v>
      </c>
      <c r="BJ180" s="20" t="s">
        <v>149</v>
      </c>
      <c r="BK180" s="170">
        <f t="shared" si="24"/>
        <v>0</v>
      </c>
      <c r="BL180" s="20" t="s">
        <v>243</v>
      </c>
      <c r="BM180" s="20" t="s">
        <v>2045</v>
      </c>
    </row>
    <row r="181" spans="2:65" s="1" customFormat="1" ht="31.5" customHeight="1">
      <c r="B181" s="133"/>
      <c r="C181" s="195" t="s">
        <v>310</v>
      </c>
      <c r="D181" s="195" t="s">
        <v>415</v>
      </c>
      <c r="E181" s="196" t="s">
        <v>600</v>
      </c>
      <c r="F181" s="267" t="s">
        <v>601</v>
      </c>
      <c r="G181" s="267"/>
      <c r="H181" s="267"/>
      <c r="I181" s="267"/>
      <c r="J181" s="197" t="s">
        <v>174</v>
      </c>
      <c r="K181" s="198">
        <v>568.03800000000001</v>
      </c>
      <c r="L181" s="305">
        <v>0</v>
      </c>
      <c r="M181" s="305"/>
      <c r="N181" s="320">
        <f t="shared" si="15"/>
        <v>0</v>
      </c>
      <c r="O181" s="312"/>
      <c r="P181" s="312"/>
      <c r="Q181" s="312"/>
      <c r="R181" s="136"/>
      <c r="T181" s="167" t="s">
        <v>5</v>
      </c>
      <c r="U181" s="45" t="s">
        <v>43</v>
      </c>
      <c r="V181" s="37"/>
      <c r="W181" s="168">
        <f t="shared" si="16"/>
        <v>0</v>
      </c>
      <c r="X181" s="168">
        <v>2.2000000000000001E-3</v>
      </c>
      <c r="Y181" s="168">
        <f t="shared" si="17"/>
        <v>1.2496836</v>
      </c>
      <c r="Z181" s="168">
        <v>0</v>
      </c>
      <c r="AA181" s="169">
        <f t="shared" si="18"/>
        <v>0</v>
      </c>
      <c r="AR181" s="20" t="s">
        <v>320</v>
      </c>
      <c r="AT181" s="20" t="s">
        <v>415</v>
      </c>
      <c r="AU181" s="20" t="s">
        <v>149</v>
      </c>
      <c r="AY181" s="20" t="s">
        <v>170</v>
      </c>
      <c r="BE181" s="107">
        <f t="shared" si="19"/>
        <v>0</v>
      </c>
      <c r="BF181" s="107">
        <f t="shared" si="20"/>
        <v>0</v>
      </c>
      <c r="BG181" s="107">
        <f t="shared" si="21"/>
        <v>0</v>
      </c>
      <c r="BH181" s="107">
        <f t="shared" si="22"/>
        <v>0</v>
      </c>
      <c r="BI181" s="107">
        <f t="shared" si="23"/>
        <v>0</v>
      </c>
      <c r="BJ181" s="20" t="s">
        <v>149</v>
      </c>
      <c r="BK181" s="170">
        <f t="shared" si="24"/>
        <v>0</v>
      </c>
      <c r="BL181" s="20" t="s">
        <v>243</v>
      </c>
      <c r="BM181" s="20" t="s">
        <v>2046</v>
      </c>
    </row>
    <row r="182" spans="2:65" s="1" customFormat="1" ht="22.5" customHeight="1">
      <c r="B182" s="133"/>
      <c r="C182" s="162" t="s">
        <v>316</v>
      </c>
      <c r="D182" s="162" t="s">
        <v>171</v>
      </c>
      <c r="E182" s="163" t="s">
        <v>2047</v>
      </c>
      <c r="F182" s="268" t="s">
        <v>2048</v>
      </c>
      <c r="G182" s="268"/>
      <c r="H182" s="268"/>
      <c r="I182" s="268"/>
      <c r="J182" s="164" t="s">
        <v>267</v>
      </c>
      <c r="K182" s="165">
        <v>3</v>
      </c>
      <c r="L182" s="304">
        <v>0</v>
      </c>
      <c r="M182" s="304"/>
      <c r="N182" s="312">
        <f t="shared" si="15"/>
        <v>0</v>
      </c>
      <c r="O182" s="312"/>
      <c r="P182" s="312"/>
      <c r="Q182" s="312"/>
      <c r="R182" s="136"/>
      <c r="T182" s="167" t="s">
        <v>5</v>
      </c>
      <c r="U182" s="45" t="s">
        <v>43</v>
      </c>
      <c r="V182" s="37"/>
      <c r="W182" s="168">
        <f t="shared" si="16"/>
        <v>0</v>
      </c>
      <c r="X182" s="168">
        <v>6.9999999999999994E-5</v>
      </c>
      <c r="Y182" s="168">
        <f t="shared" si="17"/>
        <v>2.0999999999999998E-4</v>
      </c>
      <c r="Z182" s="168">
        <v>0</v>
      </c>
      <c r="AA182" s="169">
        <f t="shared" si="18"/>
        <v>0</v>
      </c>
      <c r="AR182" s="20" t="s">
        <v>243</v>
      </c>
      <c r="AT182" s="20" t="s">
        <v>171</v>
      </c>
      <c r="AU182" s="20" t="s">
        <v>149</v>
      </c>
      <c r="AY182" s="20" t="s">
        <v>170</v>
      </c>
      <c r="BE182" s="107">
        <f t="shared" si="19"/>
        <v>0</v>
      </c>
      <c r="BF182" s="107">
        <f t="shared" si="20"/>
        <v>0</v>
      </c>
      <c r="BG182" s="107">
        <f t="shared" si="21"/>
        <v>0</v>
      </c>
      <c r="BH182" s="107">
        <f t="shared" si="22"/>
        <v>0</v>
      </c>
      <c r="BI182" s="107">
        <f t="shared" si="23"/>
        <v>0</v>
      </c>
      <c r="BJ182" s="20" t="s">
        <v>149</v>
      </c>
      <c r="BK182" s="170">
        <f t="shared" si="24"/>
        <v>0</v>
      </c>
      <c r="BL182" s="20" t="s">
        <v>243</v>
      </c>
      <c r="BM182" s="20" t="s">
        <v>2049</v>
      </c>
    </row>
    <row r="183" spans="2:65" s="1" customFormat="1" ht="22.5" customHeight="1">
      <c r="B183" s="133"/>
      <c r="C183" s="195" t="s">
        <v>320</v>
      </c>
      <c r="D183" s="195" t="s">
        <v>415</v>
      </c>
      <c r="E183" s="196" t="s">
        <v>2050</v>
      </c>
      <c r="F183" s="267" t="s">
        <v>2051</v>
      </c>
      <c r="G183" s="267"/>
      <c r="H183" s="267"/>
      <c r="I183" s="267"/>
      <c r="J183" s="197" t="s">
        <v>267</v>
      </c>
      <c r="K183" s="198">
        <v>3</v>
      </c>
      <c r="L183" s="305">
        <v>0</v>
      </c>
      <c r="M183" s="305"/>
      <c r="N183" s="320">
        <f t="shared" si="15"/>
        <v>0</v>
      </c>
      <c r="O183" s="312"/>
      <c r="P183" s="312"/>
      <c r="Q183" s="312"/>
      <c r="R183" s="136"/>
      <c r="T183" s="167" t="s">
        <v>5</v>
      </c>
      <c r="U183" s="45" t="s">
        <v>43</v>
      </c>
      <c r="V183" s="37"/>
      <c r="W183" s="168">
        <f t="shared" si="16"/>
        <v>0</v>
      </c>
      <c r="X183" s="168">
        <v>2.9999999999999997E-4</v>
      </c>
      <c r="Y183" s="168">
        <f t="shared" si="17"/>
        <v>8.9999999999999998E-4</v>
      </c>
      <c r="Z183" s="168">
        <v>0</v>
      </c>
      <c r="AA183" s="169">
        <f t="shared" si="18"/>
        <v>0</v>
      </c>
      <c r="AR183" s="20" t="s">
        <v>320</v>
      </c>
      <c r="AT183" s="20" t="s">
        <v>415</v>
      </c>
      <c r="AU183" s="20" t="s">
        <v>149</v>
      </c>
      <c r="AY183" s="20" t="s">
        <v>170</v>
      </c>
      <c r="BE183" s="107">
        <f t="shared" si="19"/>
        <v>0</v>
      </c>
      <c r="BF183" s="107">
        <f t="shared" si="20"/>
        <v>0</v>
      </c>
      <c r="BG183" s="107">
        <f t="shared" si="21"/>
        <v>0</v>
      </c>
      <c r="BH183" s="107">
        <f t="shared" si="22"/>
        <v>0</v>
      </c>
      <c r="BI183" s="107">
        <f t="shared" si="23"/>
        <v>0</v>
      </c>
      <c r="BJ183" s="20" t="s">
        <v>149</v>
      </c>
      <c r="BK183" s="170">
        <f t="shared" si="24"/>
        <v>0</v>
      </c>
      <c r="BL183" s="20" t="s">
        <v>243</v>
      </c>
      <c r="BM183" s="20" t="s">
        <v>2052</v>
      </c>
    </row>
    <row r="184" spans="2:65" s="1" customFormat="1" ht="44.25" customHeight="1">
      <c r="B184" s="133"/>
      <c r="C184" s="162" t="s">
        <v>324</v>
      </c>
      <c r="D184" s="162" t="s">
        <v>171</v>
      </c>
      <c r="E184" s="163" t="s">
        <v>2053</v>
      </c>
      <c r="F184" s="268" t="s">
        <v>2054</v>
      </c>
      <c r="G184" s="268"/>
      <c r="H184" s="268"/>
      <c r="I184" s="268"/>
      <c r="J184" s="164" t="s">
        <v>462</v>
      </c>
      <c r="K184" s="165">
        <v>112.35</v>
      </c>
      <c r="L184" s="304">
        <v>0</v>
      </c>
      <c r="M184" s="304"/>
      <c r="N184" s="312">
        <f t="shared" si="15"/>
        <v>0</v>
      </c>
      <c r="O184" s="312"/>
      <c r="P184" s="312"/>
      <c r="Q184" s="312"/>
      <c r="R184" s="136"/>
      <c r="T184" s="167" t="s">
        <v>5</v>
      </c>
      <c r="U184" s="45" t="s">
        <v>43</v>
      </c>
      <c r="V184" s="37"/>
      <c r="W184" s="168">
        <f t="shared" si="16"/>
        <v>0</v>
      </c>
      <c r="X184" s="168">
        <v>3.3E-4</v>
      </c>
      <c r="Y184" s="168">
        <f t="shared" si="17"/>
        <v>3.7075499999999997E-2</v>
      </c>
      <c r="Z184" s="168">
        <v>0</v>
      </c>
      <c r="AA184" s="169">
        <f t="shared" si="18"/>
        <v>0</v>
      </c>
      <c r="AR184" s="20" t="s">
        <v>243</v>
      </c>
      <c r="AT184" s="20" t="s">
        <v>171</v>
      </c>
      <c r="AU184" s="20" t="s">
        <v>149</v>
      </c>
      <c r="AY184" s="20" t="s">
        <v>170</v>
      </c>
      <c r="BE184" s="107">
        <f t="shared" si="19"/>
        <v>0</v>
      </c>
      <c r="BF184" s="107">
        <f t="shared" si="20"/>
        <v>0</v>
      </c>
      <c r="BG184" s="107">
        <f t="shared" si="21"/>
        <v>0</v>
      </c>
      <c r="BH184" s="107">
        <f t="shared" si="22"/>
        <v>0</v>
      </c>
      <c r="BI184" s="107">
        <f t="shared" si="23"/>
        <v>0</v>
      </c>
      <c r="BJ184" s="20" t="s">
        <v>149</v>
      </c>
      <c r="BK184" s="170">
        <f t="shared" si="24"/>
        <v>0</v>
      </c>
      <c r="BL184" s="20" t="s">
        <v>243</v>
      </c>
      <c r="BM184" s="20" t="s">
        <v>2055</v>
      </c>
    </row>
    <row r="185" spans="2:65" s="1" customFormat="1" ht="44.25" customHeight="1">
      <c r="B185" s="133"/>
      <c r="C185" s="162" t="s">
        <v>328</v>
      </c>
      <c r="D185" s="162" t="s">
        <v>171</v>
      </c>
      <c r="E185" s="163" t="s">
        <v>616</v>
      </c>
      <c r="F185" s="268" t="s">
        <v>617</v>
      </c>
      <c r="G185" s="268"/>
      <c r="H185" s="268"/>
      <c r="I185" s="268"/>
      <c r="J185" s="164" t="s">
        <v>462</v>
      </c>
      <c r="K185" s="165">
        <v>112.35</v>
      </c>
      <c r="L185" s="304">
        <v>0</v>
      </c>
      <c r="M185" s="304"/>
      <c r="N185" s="312">
        <f t="shared" si="15"/>
        <v>0</v>
      </c>
      <c r="O185" s="312"/>
      <c r="P185" s="312"/>
      <c r="Q185" s="312"/>
      <c r="R185" s="136"/>
      <c r="T185" s="167" t="s">
        <v>5</v>
      </c>
      <c r="U185" s="45" t="s">
        <v>43</v>
      </c>
      <c r="V185" s="37"/>
      <c r="W185" s="168">
        <f t="shared" si="16"/>
        <v>0</v>
      </c>
      <c r="X185" s="168">
        <v>3.0000000000000001E-5</v>
      </c>
      <c r="Y185" s="168">
        <f t="shared" si="17"/>
        <v>3.3704999999999998E-3</v>
      </c>
      <c r="Z185" s="168">
        <v>0</v>
      </c>
      <c r="AA185" s="169">
        <f t="shared" si="18"/>
        <v>0</v>
      </c>
      <c r="AR185" s="20" t="s">
        <v>243</v>
      </c>
      <c r="AT185" s="20" t="s">
        <v>171</v>
      </c>
      <c r="AU185" s="20" t="s">
        <v>149</v>
      </c>
      <c r="AY185" s="20" t="s">
        <v>170</v>
      </c>
      <c r="BE185" s="107">
        <f t="shared" si="19"/>
        <v>0</v>
      </c>
      <c r="BF185" s="107">
        <f t="shared" si="20"/>
        <v>0</v>
      </c>
      <c r="BG185" s="107">
        <f t="shared" si="21"/>
        <v>0</v>
      </c>
      <c r="BH185" s="107">
        <f t="shared" si="22"/>
        <v>0</v>
      </c>
      <c r="BI185" s="107">
        <f t="shared" si="23"/>
        <v>0</v>
      </c>
      <c r="BJ185" s="20" t="s">
        <v>149</v>
      </c>
      <c r="BK185" s="170">
        <f t="shared" si="24"/>
        <v>0</v>
      </c>
      <c r="BL185" s="20" t="s">
        <v>243</v>
      </c>
      <c r="BM185" s="20" t="s">
        <v>2056</v>
      </c>
    </row>
    <row r="186" spans="2:65" s="1" customFormat="1" ht="22.5" customHeight="1">
      <c r="B186" s="133"/>
      <c r="C186" s="195" t="s">
        <v>332</v>
      </c>
      <c r="D186" s="195" t="s">
        <v>415</v>
      </c>
      <c r="E186" s="196" t="s">
        <v>621</v>
      </c>
      <c r="F186" s="267" t="s">
        <v>622</v>
      </c>
      <c r="G186" s="267"/>
      <c r="H186" s="267"/>
      <c r="I186" s="267"/>
      <c r="J186" s="197" t="s">
        <v>267</v>
      </c>
      <c r="K186" s="198">
        <v>112</v>
      </c>
      <c r="L186" s="305">
        <v>0</v>
      </c>
      <c r="M186" s="305"/>
      <c r="N186" s="320">
        <f t="shared" si="15"/>
        <v>0</v>
      </c>
      <c r="O186" s="312"/>
      <c r="P186" s="312"/>
      <c r="Q186" s="312"/>
      <c r="R186" s="136"/>
      <c r="T186" s="167" t="s">
        <v>5</v>
      </c>
      <c r="U186" s="45" t="s">
        <v>43</v>
      </c>
      <c r="V186" s="37"/>
      <c r="W186" s="168">
        <f t="shared" si="16"/>
        <v>0</v>
      </c>
      <c r="X186" s="168">
        <v>3.5E-4</v>
      </c>
      <c r="Y186" s="168">
        <f t="shared" si="17"/>
        <v>3.9199999999999999E-2</v>
      </c>
      <c r="Z186" s="168">
        <v>0</v>
      </c>
      <c r="AA186" s="169">
        <f t="shared" si="18"/>
        <v>0</v>
      </c>
      <c r="AR186" s="20" t="s">
        <v>320</v>
      </c>
      <c r="AT186" s="20" t="s">
        <v>415</v>
      </c>
      <c r="AU186" s="20" t="s">
        <v>149</v>
      </c>
      <c r="AY186" s="20" t="s">
        <v>170</v>
      </c>
      <c r="BE186" s="107">
        <f t="shared" si="19"/>
        <v>0</v>
      </c>
      <c r="BF186" s="107">
        <f t="shared" si="20"/>
        <v>0</v>
      </c>
      <c r="BG186" s="107">
        <f t="shared" si="21"/>
        <v>0</v>
      </c>
      <c r="BH186" s="107">
        <f t="shared" si="22"/>
        <v>0</v>
      </c>
      <c r="BI186" s="107">
        <f t="shared" si="23"/>
        <v>0</v>
      </c>
      <c r="BJ186" s="20" t="s">
        <v>149</v>
      </c>
      <c r="BK186" s="170">
        <f t="shared" si="24"/>
        <v>0</v>
      </c>
      <c r="BL186" s="20" t="s">
        <v>243</v>
      </c>
      <c r="BM186" s="20" t="s">
        <v>2057</v>
      </c>
    </row>
    <row r="187" spans="2:65" s="1" customFormat="1" ht="31.5" customHeight="1">
      <c r="B187" s="133"/>
      <c r="C187" s="195" t="s">
        <v>338</v>
      </c>
      <c r="D187" s="195" t="s">
        <v>415</v>
      </c>
      <c r="E187" s="196" t="s">
        <v>625</v>
      </c>
      <c r="F187" s="267" t="s">
        <v>626</v>
      </c>
      <c r="G187" s="267"/>
      <c r="H187" s="267"/>
      <c r="I187" s="267"/>
      <c r="J187" s="197" t="s">
        <v>174</v>
      </c>
      <c r="K187" s="198">
        <v>37.076000000000001</v>
      </c>
      <c r="L187" s="305">
        <v>0</v>
      </c>
      <c r="M187" s="305"/>
      <c r="N187" s="320">
        <f t="shared" si="15"/>
        <v>0</v>
      </c>
      <c r="O187" s="312"/>
      <c r="P187" s="312"/>
      <c r="Q187" s="312"/>
      <c r="R187" s="136"/>
      <c r="T187" s="167" t="s">
        <v>5</v>
      </c>
      <c r="U187" s="45" t="s">
        <v>43</v>
      </c>
      <c r="V187" s="37"/>
      <c r="W187" s="168">
        <f t="shared" si="16"/>
        <v>0</v>
      </c>
      <c r="X187" s="168">
        <v>1.04E-2</v>
      </c>
      <c r="Y187" s="168">
        <f t="shared" si="17"/>
        <v>0.3855904</v>
      </c>
      <c r="Z187" s="168">
        <v>0</v>
      </c>
      <c r="AA187" s="169">
        <f t="shared" si="18"/>
        <v>0</v>
      </c>
      <c r="AR187" s="20" t="s">
        <v>320</v>
      </c>
      <c r="AT187" s="20" t="s">
        <v>415</v>
      </c>
      <c r="AU187" s="20" t="s">
        <v>149</v>
      </c>
      <c r="AY187" s="20" t="s">
        <v>170</v>
      </c>
      <c r="BE187" s="107">
        <f t="shared" si="19"/>
        <v>0</v>
      </c>
      <c r="BF187" s="107">
        <f t="shared" si="20"/>
        <v>0</v>
      </c>
      <c r="BG187" s="107">
        <f t="shared" si="21"/>
        <v>0</v>
      </c>
      <c r="BH187" s="107">
        <f t="shared" si="22"/>
        <v>0</v>
      </c>
      <c r="BI187" s="107">
        <f t="shared" si="23"/>
        <v>0</v>
      </c>
      <c r="BJ187" s="20" t="s">
        <v>149</v>
      </c>
      <c r="BK187" s="170">
        <f t="shared" si="24"/>
        <v>0</v>
      </c>
      <c r="BL187" s="20" t="s">
        <v>243</v>
      </c>
      <c r="BM187" s="20" t="s">
        <v>2058</v>
      </c>
    </row>
    <row r="188" spans="2:65" s="1" customFormat="1" ht="31.5" customHeight="1">
      <c r="B188" s="133"/>
      <c r="C188" s="162" t="s">
        <v>343</v>
      </c>
      <c r="D188" s="162" t="s">
        <v>171</v>
      </c>
      <c r="E188" s="163" t="s">
        <v>2059</v>
      </c>
      <c r="F188" s="268" t="s">
        <v>2060</v>
      </c>
      <c r="G188" s="268"/>
      <c r="H188" s="268"/>
      <c r="I188" s="268"/>
      <c r="J188" s="164" t="s">
        <v>219</v>
      </c>
      <c r="K188" s="165">
        <v>2.101</v>
      </c>
      <c r="L188" s="304">
        <v>0</v>
      </c>
      <c r="M188" s="304"/>
      <c r="N188" s="312">
        <f t="shared" si="15"/>
        <v>0</v>
      </c>
      <c r="O188" s="312"/>
      <c r="P188" s="312"/>
      <c r="Q188" s="312"/>
      <c r="R188" s="136"/>
      <c r="T188" s="167" t="s">
        <v>5</v>
      </c>
      <c r="U188" s="45" t="s">
        <v>43</v>
      </c>
      <c r="V188" s="37"/>
      <c r="W188" s="168">
        <f t="shared" si="16"/>
        <v>0</v>
      </c>
      <c r="X188" s="168">
        <v>0</v>
      </c>
      <c r="Y188" s="168">
        <f t="shared" si="17"/>
        <v>0</v>
      </c>
      <c r="Z188" s="168">
        <v>0</v>
      </c>
      <c r="AA188" s="169">
        <f t="shared" si="18"/>
        <v>0</v>
      </c>
      <c r="AR188" s="20" t="s">
        <v>243</v>
      </c>
      <c r="AT188" s="20" t="s">
        <v>171</v>
      </c>
      <c r="AU188" s="20" t="s">
        <v>149</v>
      </c>
      <c r="AY188" s="20" t="s">
        <v>170</v>
      </c>
      <c r="BE188" s="107">
        <f t="shared" si="19"/>
        <v>0</v>
      </c>
      <c r="BF188" s="107">
        <f t="shared" si="20"/>
        <v>0</v>
      </c>
      <c r="BG188" s="107">
        <f t="shared" si="21"/>
        <v>0</v>
      </c>
      <c r="BH188" s="107">
        <f t="shared" si="22"/>
        <v>0</v>
      </c>
      <c r="BI188" s="107">
        <f t="shared" si="23"/>
        <v>0</v>
      </c>
      <c r="BJ188" s="20" t="s">
        <v>149</v>
      </c>
      <c r="BK188" s="170">
        <f t="shared" si="24"/>
        <v>0</v>
      </c>
      <c r="BL188" s="20" t="s">
        <v>243</v>
      </c>
      <c r="BM188" s="20" t="s">
        <v>2061</v>
      </c>
    </row>
    <row r="189" spans="2:65" s="9" customFormat="1" ht="29.85" customHeight="1">
      <c r="B189" s="151"/>
      <c r="C189" s="152"/>
      <c r="D189" s="161" t="s">
        <v>125</v>
      </c>
      <c r="E189" s="161"/>
      <c r="F189" s="161"/>
      <c r="G189" s="161"/>
      <c r="H189" s="161"/>
      <c r="I189" s="161"/>
      <c r="J189" s="161"/>
      <c r="K189" s="161"/>
      <c r="L189" s="161"/>
      <c r="M189" s="161"/>
      <c r="N189" s="316">
        <f>BK189</f>
        <v>0</v>
      </c>
      <c r="O189" s="317"/>
      <c r="P189" s="317"/>
      <c r="Q189" s="317"/>
      <c r="R189" s="154"/>
      <c r="T189" s="155"/>
      <c r="U189" s="152"/>
      <c r="V189" s="152"/>
      <c r="W189" s="156">
        <f>SUM(W190:W194)</f>
        <v>0</v>
      </c>
      <c r="X189" s="152"/>
      <c r="Y189" s="156">
        <f>SUM(Y190:Y194)</f>
        <v>22.374915699999999</v>
      </c>
      <c r="Z189" s="152"/>
      <c r="AA189" s="157">
        <f>SUM(AA190:AA194)</f>
        <v>0</v>
      </c>
      <c r="AR189" s="158" t="s">
        <v>149</v>
      </c>
      <c r="AT189" s="159" t="s">
        <v>75</v>
      </c>
      <c r="AU189" s="159" t="s">
        <v>84</v>
      </c>
      <c r="AY189" s="158" t="s">
        <v>170</v>
      </c>
      <c r="BK189" s="160">
        <f>SUM(BK190:BK194)</f>
        <v>0</v>
      </c>
    </row>
    <row r="190" spans="2:65" s="1" customFormat="1" ht="31.5" customHeight="1">
      <c r="B190" s="133"/>
      <c r="C190" s="162" t="s">
        <v>348</v>
      </c>
      <c r="D190" s="162" t="s">
        <v>171</v>
      </c>
      <c r="E190" s="163" t="s">
        <v>2062</v>
      </c>
      <c r="F190" s="268" t="s">
        <v>2063</v>
      </c>
      <c r="G190" s="268"/>
      <c r="H190" s="268"/>
      <c r="I190" s="268"/>
      <c r="J190" s="164" t="s">
        <v>174</v>
      </c>
      <c r="K190" s="165">
        <v>426.53</v>
      </c>
      <c r="L190" s="304">
        <v>0</v>
      </c>
      <c r="M190" s="304"/>
      <c r="N190" s="312">
        <f>ROUND(L190*K190,3)</f>
        <v>0</v>
      </c>
      <c r="O190" s="312"/>
      <c r="P190" s="312"/>
      <c r="Q190" s="312"/>
      <c r="R190" s="136"/>
      <c r="T190" s="167" t="s">
        <v>5</v>
      </c>
      <c r="U190" s="45" t="s">
        <v>43</v>
      </c>
      <c r="V190" s="37"/>
      <c r="W190" s="168">
        <f>V190*K190</f>
        <v>0</v>
      </c>
      <c r="X190" s="168">
        <v>0</v>
      </c>
      <c r="Y190" s="168">
        <f>X190*K190</f>
        <v>0</v>
      </c>
      <c r="Z190" s="168">
        <v>0</v>
      </c>
      <c r="AA190" s="169">
        <f>Z190*K190</f>
        <v>0</v>
      </c>
      <c r="AR190" s="20" t="s">
        <v>243</v>
      </c>
      <c r="AT190" s="20" t="s">
        <v>171</v>
      </c>
      <c r="AU190" s="20" t="s">
        <v>149</v>
      </c>
      <c r="AY190" s="20" t="s">
        <v>170</v>
      </c>
      <c r="BE190" s="107">
        <f>IF(U190="základná",N190,0)</f>
        <v>0</v>
      </c>
      <c r="BF190" s="107">
        <f>IF(U190="znížená",N190,0)</f>
        <v>0</v>
      </c>
      <c r="BG190" s="107">
        <f>IF(U190="zákl. prenesená",N190,0)</f>
        <v>0</v>
      </c>
      <c r="BH190" s="107">
        <f>IF(U190="zníž. prenesená",N190,0)</f>
        <v>0</v>
      </c>
      <c r="BI190" s="107">
        <f>IF(U190="nulová",N190,0)</f>
        <v>0</v>
      </c>
      <c r="BJ190" s="20" t="s">
        <v>149</v>
      </c>
      <c r="BK190" s="170">
        <f>ROUND(L190*K190,3)</f>
        <v>0</v>
      </c>
      <c r="BL190" s="20" t="s">
        <v>243</v>
      </c>
      <c r="BM190" s="20" t="s">
        <v>2064</v>
      </c>
    </row>
    <row r="191" spans="2:65" s="1" customFormat="1" ht="44.25" customHeight="1">
      <c r="B191" s="133"/>
      <c r="C191" s="195" t="s">
        <v>352</v>
      </c>
      <c r="D191" s="195" t="s">
        <v>415</v>
      </c>
      <c r="E191" s="196" t="s">
        <v>2065</v>
      </c>
      <c r="F191" s="267" t="s">
        <v>2066</v>
      </c>
      <c r="G191" s="267"/>
      <c r="H191" s="267"/>
      <c r="I191" s="267"/>
      <c r="J191" s="197" t="s">
        <v>174</v>
      </c>
      <c r="K191" s="198">
        <v>435.06099999999998</v>
      </c>
      <c r="L191" s="305">
        <v>0</v>
      </c>
      <c r="M191" s="305"/>
      <c r="N191" s="320">
        <f>ROUND(L191*K191,3)</f>
        <v>0</v>
      </c>
      <c r="O191" s="312"/>
      <c r="P191" s="312"/>
      <c r="Q191" s="312"/>
      <c r="R191" s="136"/>
      <c r="T191" s="167" t="s">
        <v>5</v>
      </c>
      <c r="U191" s="45" t="s">
        <v>43</v>
      </c>
      <c r="V191" s="37"/>
      <c r="W191" s="168">
        <f>V191*K191</f>
        <v>0</v>
      </c>
      <c r="X191" s="168">
        <v>1.24E-2</v>
      </c>
      <c r="Y191" s="168">
        <f>X191*K191</f>
        <v>5.3947563999999995</v>
      </c>
      <c r="Z191" s="168">
        <v>0</v>
      </c>
      <c r="AA191" s="169">
        <f>Z191*K191</f>
        <v>0</v>
      </c>
      <c r="AR191" s="20" t="s">
        <v>320</v>
      </c>
      <c r="AT191" s="20" t="s">
        <v>415</v>
      </c>
      <c r="AU191" s="20" t="s">
        <v>149</v>
      </c>
      <c r="AY191" s="20" t="s">
        <v>170</v>
      </c>
      <c r="BE191" s="107">
        <f>IF(U191="základná",N191,0)</f>
        <v>0</v>
      </c>
      <c r="BF191" s="107">
        <f>IF(U191="znížená",N191,0)</f>
        <v>0</v>
      </c>
      <c r="BG191" s="107">
        <f>IF(U191="zákl. prenesená",N191,0)</f>
        <v>0</v>
      </c>
      <c r="BH191" s="107">
        <f>IF(U191="zníž. prenesená",N191,0)</f>
        <v>0</v>
      </c>
      <c r="BI191" s="107">
        <f>IF(U191="nulová",N191,0)</f>
        <v>0</v>
      </c>
      <c r="BJ191" s="20" t="s">
        <v>149</v>
      </c>
      <c r="BK191" s="170">
        <f>ROUND(L191*K191,3)</f>
        <v>0</v>
      </c>
      <c r="BL191" s="20" t="s">
        <v>243</v>
      </c>
      <c r="BM191" s="20" t="s">
        <v>2067</v>
      </c>
    </row>
    <row r="192" spans="2:65" s="1" customFormat="1" ht="31.5" customHeight="1">
      <c r="B192" s="133"/>
      <c r="C192" s="162" t="s">
        <v>357</v>
      </c>
      <c r="D192" s="162" t="s">
        <v>171</v>
      </c>
      <c r="E192" s="163" t="s">
        <v>2068</v>
      </c>
      <c r="F192" s="268" t="s">
        <v>2069</v>
      </c>
      <c r="G192" s="268"/>
      <c r="H192" s="268"/>
      <c r="I192" s="268"/>
      <c r="J192" s="164" t="s">
        <v>174</v>
      </c>
      <c r="K192" s="165">
        <v>426.53</v>
      </c>
      <c r="L192" s="304">
        <v>0</v>
      </c>
      <c r="M192" s="304"/>
      <c r="N192" s="312">
        <f>ROUND(L192*K192,3)</f>
        <v>0</v>
      </c>
      <c r="O192" s="312"/>
      <c r="P192" s="312"/>
      <c r="Q192" s="312"/>
      <c r="R192" s="136"/>
      <c r="T192" s="167" t="s">
        <v>5</v>
      </c>
      <c r="U192" s="45" t="s">
        <v>43</v>
      </c>
      <c r="V192" s="37"/>
      <c r="W192" s="168">
        <f>V192*K192</f>
        <v>0</v>
      </c>
      <c r="X192" s="168">
        <v>1.2E-4</v>
      </c>
      <c r="Y192" s="168">
        <f>X192*K192</f>
        <v>5.1183599999999996E-2</v>
      </c>
      <c r="Z192" s="168">
        <v>0</v>
      </c>
      <c r="AA192" s="169">
        <f>Z192*K192</f>
        <v>0</v>
      </c>
      <c r="AR192" s="20" t="s">
        <v>243</v>
      </c>
      <c r="AT192" s="20" t="s">
        <v>171</v>
      </c>
      <c r="AU192" s="20" t="s">
        <v>149</v>
      </c>
      <c r="AY192" s="20" t="s">
        <v>170</v>
      </c>
      <c r="BE192" s="107">
        <f>IF(U192="základná",N192,0)</f>
        <v>0</v>
      </c>
      <c r="BF192" s="107">
        <f>IF(U192="znížená",N192,0)</f>
        <v>0</v>
      </c>
      <c r="BG192" s="107">
        <f>IF(U192="zákl. prenesená",N192,0)</f>
        <v>0</v>
      </c>
      <c r="BH192" s="107">
        <f>IF(U192="zníž. prenesená",N192,0)</f>
        <v>0</v>
      </c>
      <c r="BI192" s="107">
        <f>IF(U192="nulová",N192,0)</f>
        <v>0</v>
      </c>
      <c r="BJ192" s="20" t="s">
        <v>149</v>
      </c>
      <c r="BK192" s="170">
        <f>ROUND(L192*K192,3)</f>
        <v>0</v>
      </c>
      <c r="BL192" s="20" t="s">
        <v>243</v>
      </c>
      <c r="BM192" s="20" t="s">
        <v>2070</v>
      </c>
    </row>
    <row r="193" spans="2:65" s="1" customFormat="1" ht="22.5" customHeight="1">
      <c r="B193" s="133"/>
      <c r="C193" s="195" t="s">
        <v>361</v>
      </c>
      <c r="D193" s="195" t="s">
        <v>415</v>
      </c>
      <c r="E193" s="196" t="s">
        <v>2071</v>
      </c>
      <c r="F193" s="267" t="s">
        <v>2072</v>
      </c>
      <c r="G193" s="267"/>
      <c r="H193" s="267"/>
      <c r="I193" s="267"/>
      <c r="J193" s="197" t="s">
        <v>174</v>
      </c>
      <c r="K193" s="198">
        <v>895.71299999999997</v>
      </c>
      <c r="L193" s="305">
        <v>0</v>
      </c>
      <c r="M193" s="305"/>
      <c r="N193" s="320">
        <f>ROUND(L193*K193,3)</f>
        <v>0</v>
      </c>
      <c r="O193" s="312"/>
      <c r="P193" s="312"/>
      <c r="Q193" s="312"/>
      <c r="R193" s="136"/>
      <c r="T193" s="167" t="s">
        <v>5</v>
      </c>
      <c r="U193" s="45" t="s">
        <v>43</v>
      </c>
      <c r="V193" s="37"/>
      <c r="W193" s="168">
        <f>V193*K193</f>
        <v>0</v>
      </c>
      <c r="X193" s="168">
        <v>1.89E-2</v>
      </c>
      <c r="Y193" s="168">
        <f>X193*K193</f>
        <v>16.928975699999999</v>
      </c>
      <c r="Z193" s="168">
        <v>0</v>
      </c>
      <c r="AA193" s="169">
        <f>Z193*K193</f>
        <v>0</v>
      </c>
      <c r="AR193" s="20" t="s">
        <v>320</v>
      </c>
      <c r="AT193" s="20" t="s">
        <v>415</v>
      </c>
      <c r="AU193" s="20" t="s">
        <v>149</v>
      </c>
      <c r="AY193" s="20" t="s">
        <v>170</v>
      </c>
      <c r="BE193" s="107">
        <f>IF(U193="základná",N193,0)</f>
        <v>0</v>
      </c>
      <c r="BF193" s="107">
        <f>IF(U193="znížená",N193,0)</f>
        <v>0</v>
      </c>
      <c r="BG193" s="107">
        <f>IF(U193="zákl. prenesená",N193,0)</f>
        <v>0</v>
      </c>
      <c r="BH193" s="107">
        <f>IF(U193="zníž. prenesená",N193,0)</f>
        <v>0</v>
      </c>
      <c r="BI193" s="107">
        <f>IF(U193="nulová",N193,0)</f>
        <v>0</v>
      </c>
      <c r="BJ193" s="20" t="s">
        <v>149</v>
      </c>
      <c r="BK193" s="170">
        <f>ROUND(L193*K193,3)</f>
        <v>0</v>
      </c>
      <c r="BL193" s="20" t="s">
        <v>243</v>
      </c>
      <c r="BM193" s="20" t="s">
        <v>2073</v>
      </c>
    </row>
    <row r="194" spans="2:65" s="1" customFormat="1" ht="31.5" customHeight="1">
      <c r="B194" s="133"/>
      <c r="C194" s="162" t="s">
        <v>365</v>
      </c>
      <c r="D194" s="162" t="s">
        <v>171</v>
      </c>
      <c r="E194" s="163" t="s">
        <v>2074</v>
      </c>
      <c r="F194" s="268" t="s">
        <v>2075</v>
      </c>
      <c r="G194" s="268"/>
      <c r="H194" s="268"/>
      <c r="I194" s="268"/>
      <c r="J194" s="164" t="s">
        <v>219</v>
      </c>
      <c r="K194" s="165">
        <v>22.375</v>
      </c>
      <c r="L194" s="304">
        <v>0</v>
      </c>
      <c r="M194" s="304"/>
      <c r="N194" s="312">
        <f>ROUND(L194*K194,3)</f>
        <v>0</v>
      </c>
      <c r="O194" s="312"/>
      <c r="P194" s="312"/>
      <c r="Q194" s="312"/>
      <c r="R194" s="136"/>
      <c r="T194" s="167" t="s">
        <v>5</v>
      </c>
      <c r="U194" s="45" t="s">
        <v>43</v>
      </c>
      <c r="V194" s="37"/>
      <c r="W194" s="168">
        <f>V194*K194</f>
        <v>0</v>
      </c>
      <c r="X194" s="168">
        <v>0</v>
      </c>
      <c r="Y194" s="168">
        <f>X194*K194</f>
        <v>0</v>
      </c>
      <c r="Z194" s="168">
        <v>0</v>
      </c>
      <c r="AA194" s="169">
        <f>Z194*K194</f>
        <v>0</v>
      </c>
      <c r="AR194" s="20" t="s">
        <v>243</v>
      </c>
      <c r="AT194" s="20" t="s">
        <v>171</v>
      </c>
      <c r="AU194" s="20" t="s">
        <v>149</v>
      </c>
      <c r="AY194" s="20" t="s">
        <v>170</v>
      </c>
      <c r="BE194" s="107">
        <f>IF(U194="základná",N194,0)</f>
        <v>0</v>
      </c>
      <c r="BF194" s="107">
        <f>IF(U194="znížená",N194,0)</f>
        <v>0</v>
      </c>
      <c r="BG194" s="107">
        <f>IF(U194="zákl. prenesená",N194,0)</f>
        <v>0</v>
      </c>
      <c r="BH194" s="107">
        <f>IF(U194="zníž. prenesená",N194,0)</f>
        <v>0</v>
      </c>
      <c r="BI194" s="107">
        <f>IF(U194="nulová",N194,0)</f>
        <v>0</v>
      </c>
      <c r="BJ194" s="20" t="s">
        <v>149</v>
      </c>
      <c r="BK194" s="170">
        <f>ROUND(L194*K194,3)</f>
        <v>0</v>
      </c>
      <c r="BL194" s="20" t="s">
        <v>243</v>
      </c>
      <c r="BM194" s="20" t="s">
        <v>2076</v>
      </c>
    </row>
    <row r="195" spans="2:65" s="9" customFormat="1" ht="29.85" customHeight="1">
      <c r="B195" s="151"/>
      <c r="C195" s="152"/>
      <c r="D195" s="161" t="s">
        <v>134</v>
      </c>
      <c r="E195" s="161"/>
      <c r="F195" s="161"/>
      <c r="G195" s="161"/>
      <c r="H195" s="161"/>
      <c r="I195" s="161"/>
      <c r="J195" s="161"/>
      <c r="K195" s="161"/>
      <c r="L195" s="161"/>
      <c r="M195" s="161"/>
      <c r="N195" s="316">
        <f>BK195</f>
        <v>0</v>
      </c>
      <c r="O195" s="317"/>
      <c r="P195" s="317"/>
      <c r="Q195" s="317"/>
      <c r="R195" s="154"/>
      <c r="T195" s="155"/>
      <c r="U195" s="152"/>
      <c r="V195" s="152"/>
      <c r="W195" s="156">
        <f>SUM(W196:W199)</f>
        <v>0</v>
      </c>
      <c r="X195" s="152"/>
      <c r="Y195" s="156">
        <f>SUM(Y196:Y199)</f>
        <v>1.6723199999999997E-2</v>
      </c>
      <c r="Z195" s="152"/>
      <c r="AA195" s="157">
        <f>SUM(AA196:AA199)</f>
        <v>0.42163499999999998</v>
      </c>
      <c r="AR195" s="158" t="s">
        <v>149</v>
      </c>
      <c r="AT195" s="159" t="s">
        <v>75</v>
      </c>
      <c r="AU195" s="159" t="s">
        <v>84</v>
      </c>
      <c r="AY195" s="158" t="s">
        <v>170</v>
      </c>
      <c r="BK195" s="160">
        <f>SUM(BK196:BK199)</f>
        <v>0</v>
      </c>
    </row>
    <row r="196" spans="2:65" s="1" customFormat="1" ht="44.25" customHeight="1">
      <c r="B196" s="133"/>
      <c r="C196" s="162" t="s">
        <v>369</v>
      </c>
      <c r="D196" s="162" t="s">
        <v>171</v>
      </c>
      <c r="E196" s="163" t="s">
        <v>2077</v>
      </c>
      <c r="F196" s="268" t="s">
        <v>2078</v>
      </c>
      <c r="G196" s="268"/>
      <c r="H196" s="268"/>
      <c r="I196" s="268"/>
      <c r="J196" s="164" t="s">
        <v>462</v>
      </c>
      <c r="K196" s="165">
        <v>112.35</v>
      </c>
      <c r="L196" s="304">
        <v>0</v>
      </c>
      <c r="M196" s="304"/>
      <c r="N196" s="312">
        <f>ROUND(L196*K196,3)</f>
        <v>0</v>
      </c>
      <c r="O196" s="312"/>
      <c r="P196" s="312"/>
      <c r="Q196" s="312"/>
      <c r="R196" s="136"/>
      <c r="T196" s="167" t="s">
        <v>5</v>
      </c>
      <c r="U196" s="45" t="s">
        <v>43</v>
      </c>
      <c r="V196" s="37"/>
      <c r="W196" s="168">
        <f>V196*K196</f>
        <v>0</v>
      </c>
      <c r="X196" s="168">
        <v>0</v>
      </c>
      <c r="Y196" s="168">
        <f>X196*K196</f>
        <v>0</v>
      </c>
      <c r="Z196" s="168">
        <v>2.98E-3</v>
      </c>
      <c r="AA196" s="169">
        <f>Z196*K196</f>
        <v>0.33480299999999996</v>
      </c>
      <c r="AR196" s="20" t="s">
        <v>243</v>
      </c>
      <c r="AT196" s="20" t="s">
        <v>171</v>
      </c>
      <c r="AU196" s="20" t="s">
        <v>149</v>
      </c>
      <c r="AY196" s="20" t="s">
        <v>170</v>
      </c>
      <c r="BE196" s="107">
        <f>IF(U196="základná",N196,0)</f>
        <v>0</v>
      </c>
      <c r="BF196" s="107">
        <f>IF(U196="znížená",N196,0)</f>
        <v>0</v>
      </c>
      <c r="BG196" s="107">
        <f>IF(U196="zákl. prenesená",N196,0)</f>
        <v>0</v>
      </c>
      <c r="BH196" s="107">
        <f>IF(U196="zníž. prenesená",N196,0)</f>
        <v>0</v>
      </c>
      <c r="BI196" s="107">
        <f>IF(U196="nulová",N196,0)</f>
        <v>0</v>
      </c>
      <c r="BJ196" s="20" t="s">
        <v>149</v>
      </c>
      <c r="BK196" s="170">
        <f>ROUND(L196*K196,3)</f>
        <v>0</v>
      </c>
      <c r="BL196" s="20" t="s">
        <v>243</v>
      </c>
      <c r="BM196" s="20" t="s">
        <v>2079</v>
      </c>
    </row>
    <row r="197" spans="2:65" s="1" customFormat="1" ht="31.5" customHeight="1">
      <c r="B197" s="133"/>
      <c r="C197" s="162" t="s">
        <v>375</v>
      </c>
      <c r="D197" s="162" t="s">
        <v>171</v>
      </c>
      <c r="E197" s="163" t="s">
        <v>1255</v>
      </c>
      <c r="F197" s="268" t="s">
        <v>1256</v>
      </c>
      <c r="G197" s="268"/>
      <c r="H197" s="268"/>
      <c r="I197" s="268"/>
      <c r="J197" s="164" t="s">
        <v>462</v>
      </c>
      <c r="K197" s="165">
        <v>64.319999999999993</v>
      </c>
      <c r="L197" s="304">
        <v>0</v>
      </c>
      <c r="M197" s="304"/>
      <c r="N197" s="312">
        <f>ROUND(L197*K197,3)</f>
        <v>0</v>
      </c>
      <c r="O197" s="312"/>
      <c r="P197" s="312"/>
      <c r="Q197" s="312"/>
      <c r="R197" s="136"/>
      <c r="T197" s="167" t="s">
        <v>5</v>
      </c>
      <c r="U197" s="45" t="s">
        <v>43</v>
      </c>
      <c r="V197" s="37"/>
      <c r="W197" s="168">
        <f>V197*K197</f>
        <v>0</v>
      </c>
      <c r="X197" s="168">
        <v>2.5999999999999998E-4</v>
      </c>
      <c r="Y197" s="168">
        <f>X197*K197</f>
        <v>1.6723199999999997E-2</v>
      </c>
      <c r="Z197" s="168">
        <v>0</v>
      </c>
      <c r="AA197" s="169">
        <f>Z197*K197</f>
        <v>0</v>
      </c>
      <c r="AR197" s="20" t="s">
        <v>243</v>
      </c>
      <c r="AT197" s="20" t="s">
        <v>171</v>
      </c>
      <c r="AU197" s="20" t="s">
        <v>149</v>
      </c>
      <c r="AY197" s="20" t="s">
        <v>170</v>
      </c>
      <c r="BE197" s="107">
        <f>IF(U197="základná",N197,0)</f>
        <v>0</v>
      </c>
      <c r="BF197" s="107">
        <f>IF(U197="znížená",N197,0)</f>
        <v>0</v>
      </c>
      <c r="BG197" s="107">
        <f>IF(U197="zákl. prenesená",N197,0)</f>
        <v>0</v>
      </c>
      <c r="BH197" s="107">
        <f>IF(U197="zníž. prenesená",N197,0)</f>
        <v>0</v>
      </c>
      <c r="BI197" s="107">
        <f>IF(U197="nulová",N197,0)</f>
        <v>0</v>
      </c>
      <c r="BJ197" s="20" t="s">
        <v>149</v>
      </c>
      <c r="BK197" s="170">
        <f>ROUND(L197*K197,3)</f>
        <v>0</v>
      </c>
      <c r="BL197" s="20" t="s">
        <v>243</v>
      </c>
      <c r="BM197" s="20" t="s">
        <v>2080</v>
      </c>
    </row>
    <row r="198" spans="2:65" s="1" customFormat="1" ht="31.5" customHeight="1">
      <c r="B198" s="133"/>
      <c r="C198" s="162" t="s">
        <v>379</v>
      </c>
      <c r="D198" s="162" t="s">
        <v>171</v>
      </c>
      <c r="E198" s="163" t="s">
        <v>2081</v>
      </c>
      <c r="F198" s="268" t="s">
        <v>2082</v>
      </c>
      <c r="G198" s="268"/>
      <c r="H198" s="268"/>
      <c r="I198" s="268"/>
      <c r="J198" s="164" t="s">
        <v>462</v>
      </c>
      <c r="K198" s="165">
        <v>64.319999999999993</v>
      </c>
      <c r="L198" s="304">
        <v>0</v>
      </c>
      <c r="M198" s="304"/>
      <c r="N198" s="312">
        <f>ROUND(L198*K198,3)</f>
        <v>0</v>
      </c>
      <c r="O198" s="312"/>
      <c r="P198" s="312"/>
      <c r="Q198" s="312"/>
      <c r="R198" s="136"/>
      <c r="T198" s="167" t="s">
        <v>5</v>
      </c>
      <c r="U198" s="45" t="s">
        <v>43</v>
      </c>
      <c r="V198" s="37"/>
      <c r="W198" s="168">
        <f>V198*K198</f>
        <v>0</v>
      </c>
      <c r="X198" s="168">
        <v>0</v>
      </c>
      <c r="Y198" s="168">
        <f>X198*K198</f>
        <v>0</v>
      </c>
      <c r="Z198" s="168">
        <v>1.3500000000000001E-3</v>
      </c>
      <c r="AA198" s="169">
        <f>Z198*K198</f>
        <v>8.6831999999999993E-2</v>
      </c>
      <c r="AR198" s="20" t="s">
        <v>243</v>
      </c>
      <c r="AT198" s="20" t="s">
        <v>171</v>
      </c>
      <c r="AU198" s="20" t="s">
        <v>149</v>
      </c>
      <c r="AY198" s="20" t="s">
        <v>170</v>
      </c>
      <c r="BE198" s="107">
        <f>IF(U198="základná",N198,0)</f>
        <v>0</v>
      </c>
      <c r="BF198" s="107">
        <f>IF(U198="znížená",N198,0)</f>
        <v>0</v>
      </c>
      <c r="BG198" s="107">
        <f>IF(U198="zákl. prenesená",N198,0)</f>
        <v>0</v>
      </c>
      <c r="BH198" s="107">
        <f>IF(U198="zníž. prenesená",N198,0)</f>
        <v>0</v>
      </c>
      <c r="BI198" s="107">
        <f>IF(U198="nulová",N198,0)</f>
        <v>0</v>
      </c>
      <c r="BJ198" s="20" t="s">
        <v>149</v>
      </c>
      <c r="BK198" s="170">
        <f>ROUND(L198*K198,3)</f>
        <v>0</v>
      </c>
      <c r="BL198" s="20" t="s">
        <v>243</v>
      </c>
      <c r="BM198" s="20" t="s">
        <v>2083</v>
      </c>
    </row>
    <row r="199" spans="2:65" s="1" customFormat="1" ht="31.5" customHeight="1">
      <c r="B199" s="133"/>
      <c r="C199" s="162" t="s">
        <v>383</v>
      </c>
      <c r="D199" s="162" t="s">
        <v>171</v>
      </c>
      <c r="E199" s="163" t="s">
        <v>2084</v>
      </c>
      <c r="F199" s="268" t="s">
        <v>2085</v>
      </c>
      <c r="G199" s="268"/>
      <c r="H199" s="268"/>
      <c r="I199" s="268"/>
      <c r="J199" s="164" t="s">
        <v>219</v>
      </c>
      <c r="K199" s="165">
        <v>1.7000000000000001E-2</v>
      </c>
      <c r="L199" s="304">
        <v>0</v>
      </c>
      <c r="M199" s="304"/>
      <c r="N199" s="312">
        <f>ROUND(L199*K199,3)</f>
        <v>0</v>
      </c>
      <c r="O199" s="312"/>
      <c r="P199" s="312"/>
      <c r="Q199" s="312"/>
      <c r="R199" s="136"/>
      <c r="T199" s="167" t="s">
        <v>5</v>
      </c>
      <c r="U199" s="45" t="s">
        <v>43</v>
      </c>
      <c r="V199" s="37"/>
      <c r="W199" s="168">
        <f>V199*K199</f>
        <v>0</v>
      </c>
      <c r="X199" s="168">
        <v>0</v>
      </c>
      <c r="Y199" s="168">
        <f>X199*K199</f>
        <v>0</v>
      </c>
      <c r="Z199" s="168">
        <v>0</v>
      </c>
      <c r="AA199" s="169">
        <f>Z199*K199</f>
        <v>0</v>
      </c>
      <c r="AR199" s="20" t="s">
        <v>243</v>
      </c>
      <c r="AT199" s="20" t="s">
        <v>171</v>
      </c>
      <c r="AU199" s="20" t="s">
        <v>149</v>
      </c>
      <c r="AY199" s="20" t="s">
        <v>170</v>
      </c>
      <c r="BE199" s="107">
        <f>IF(U199="základná",N199,0)</f>
        <v>0</v>
      </c>
      <c r="BF199" s="107">
        <f>IF(U199="znížená",N199,0)</f>
        <v>0</v>
      </c>
      <c r="BG199" s="107">
        <f>IF(U199="zákl. prenesená",N199,0)</f>
        <v>0</v>
      </c>
      <c r="BH199" s="107">
        <f>IF(U199="zníž. prenesená",N199,0)</f>
        <v>0</v>
      </c>
      <c r="BI199" s="107">
        <f>IF(U199="nulová",N199,0)</f>
        <v>0</v>
      </c>
      <c r="BJ199" s="20" t="s">
        <v>149</v>
      </c>
      <c r="BK199" s="170">
        <f>ROUND(L199*K199,3)</f>
        <v>0</v>
      </c>
      <c r="BL199" s="20" t="s">
        <v>243</v>
      </c>
      <c r="BM199" s="20" t="s">
        <v>2086</v>
      </c>
    </row>
    <row r="200" spans="2:65" s="9" customFormat="1" ht="29.85" customHeight="1">
      <c r="B200" s="151"/>
      <c r="C200" s="152"/>
      <c r="D200" s="161" t="s">
        <v>135</v>
      </c>
      <c r="E200" s="161"/>
      <c r="F200" s="161"/>
      <c r="G200" s="161"/>
      <c r="H200" s="161"/>
      <c r="I200" s="161"/>
      <c r="J200" s="161"/>
      <c r="K200" s="161"/>
      <c r="L200" s="161"/>
      <c r="M200" s="161"/>
      <c r="N200" s="316">
        <f>BK200</f>
        <v>0</v>
      </c>
      <c r="O200" s="317"/>
      <c r="P200" s="317"/>
      <c r="Q200" s="317"/>
      <c r="R200" s="154"/>
      <c r="T200" s="155"/>
      <c r="U200" s="152"/>
      <c r="V200" s="152"/>
      <c r="W200" s="156">
        <f>SUM(W201:W211)</f>
        <v>0</v>
      </c>
      <c r="X200" s="152"/>
      <c r="Y200" s="156">
        <f>SUM(Y201:Y211)</f>
        <v>4.3911000000000006E-2</v>
      </c>
      <c r="Z200" s="152"/>
      <c r="AA200" s="157">
        <f>SUM(AA201:AA211)</f>
        <v>0</v>
      </c>
      <c r="AR200" s="158" t="s">
        <v>149</v>
      </c>
      <c r="AT200" s="159" t="s">
        <v>75</v>
      </c>
      <c r="AU200" s="159" t="s">
        <v>84</v>
      </c>
      <c r="AY200" s="158" t="s">
        <v>170</v>
      </c>
      <c r="BK200" s="160">
        <f>SUM(BK201:BK211)</f>
        <v>0</v>
      </c>
    </row>
    <row r="201" spans="2:65" s="1" customFormat="1" ht="31.5" customHeight="1">
      <c r="B201" s="133"/>
      <c r="C201" s="162" t="s">
        <v>389</v>
      </c>
      <c r="D201" s="162" t="s">
        <v>171</v>
      </c>
      <c r="E201" s="163" t="s">
        <v>1271</v>
      </c>
      <c r="F201" s="268" t="s">
        <v>1272</v>
      </c>
      <c r="G201" s="268"/>
      <c r="H201" s="268"/>
      <c r="I201" s="268"/>
      <c r="J201" s="164" t="s">
        <v>462</v>
      </c>
      <c r="K201" s="165">
        <v>107.1</v>
      </c>
      <c r="L201" s="304">
        <v>0</v>
      </c>
      <c r="M201" s="304"/>
      <c r="N201" s="312">
        <f t="shared" ref="N201:N211" si="25">ROUND(L201*K201,3)</f>
        <v>0</v>
      </c>
      <c r="O201" s="312"/>
      <c r="P201" s="312"/>
      <c r="Q201" s="312"/>
      <c r="R201" s="136"/>
      <c r="T201" s="167" t="s">
        <v>5</v>
      </c>
      <c r="U201" s="45" t="s">
        <v>43</v>
      </c>
      <c r="V201" s="37"/>
      <c r="W201" s="168">
        <f t="shared" ref="W201:W211" si="26">V201*K201</f>
        <v>0</v>
      </c>
      <c r="X201" s="168">
        <v>2.1000000000000001E-4</v>
      </c>
      <c r="Y201" s="168">
        <f t="shared" ref="Y201:Y211" si="27">X201*K201</f>
        <v>2.2491000000000001E-2</v>
      </c>
      <c r="Z201" s="168">
        <v>0</v>
      </c>
      <c r="AA201" s="169">
        <f t="shared" ref="AA201:AA211" si="28">Z201*K201</f>
        <v>0</v>
      </c>
      <c r="AR201" s="20" t="s">
        <v>243</v>
      </c>
      <c r="AT201" s="20" t="s">
        <v>171</v>
      </c>
      <c r="AU201" s="20" t="s">
        <v>149</v>
      </c>
      <c r="AY201" s="20" t="s">
        <v>170</v>
      </c>
      <c r="BE201" s="107">
        <f t="shared" ref="BE201:BE211" si="29">IF(U201="základná",N201,0)</f>
        <v>0</v>
      </c>
      <c r="BF201" s="107">
        <f t="shared" ref="BF201:BF211" si="30">IF(U201="znížená",N201,0)</f>
        <v>0</v>
      </c>
      <c r="BG201" s="107">
        <f t="shared" ref="BG201:BG211" si="31">IF(U201="zákl. prenesená",N201,0)</f>
        <v>0</v>
      </c>
      <c r="BH201" s="107">
        <f t="shared" ref="BH201:BH211" si="32">IF(U201="zníž. prenesená",N201,0)</f>
        <v>0</v>
      </c>
      <c r="BI201" s="107">
        <f t="shared" ref="BI201:BI211" si="33">IF(U201="nulová",N201,0)</f>
        <v>0</v>
      </c>
      <c r="BJ201" s="20" t="s">
        <v>149</v>
      </c>
      <c r="BK201" s="170">
        <f t="shared" ref="BK201:BK211" si="34">ROUND(L201*K201,3)</f>
        <v>0</v>
      </c>
      <c r="BL201" s="20" t="s">
        <v>243</v>
      </c>
      <c r="BM201" s="20" t="s">
        <v>2087</v>
      </c>
    </row>
    <row r="202" spans="2:65" s="1" customFormat="1" ht="31.5" customHeight="1">
      <c r="B202" s="133"/>
      <c r="C202" s="195" t="s">
        <v>393</v>
      </c>
      <c r="D202" s="195" t="s">
        <v>415</v>
      </c>
      <c r="E202" s="196" t="s">
        <v>1275</v>
      </c>
      <c r="F202" s="267" t="s">
        <v>1276</v>
      </c>
      <c r="G202" s="267"/>
      <c r="H202" s="267"/>
      <c r="I202" s="267"/>
      <c r="J202" s="197" t="s">
        <v>462</v>
      </c>
      <c r="K202" s="198">
        <v>107.1</v>
      </c>
      <c r="L202" s="305">
        <v>0</v>
      </c>
      <c r="M202" s="305"/>
      <c r="N202" s="320">
        <f t="shared" si="25"/>
        <v>0</v>
      </c>
      <c r="O202" s="312"/>
      <c r="P202" s="312"/>
      <c r="Q202" s="312"/>
      <c r="R202" s="136"/>
      <c r="T202" s="167" t="s">
        <v>5</v>
      </c>
      <c r="U202" s="45" t="s">
        <v>43</v>
      </c>
      <c r="V202" s="37"/>
      <c r="W202" s="168">
        <f t="shared" si="26"/>
        <v>0</v>
      </c>
      <c r="X202" s="168">
        <v>1E-4</v>
      </c>
      <c r="Y202" s="168">
        <f t="shared" si="27"/>
        <v>1.0710000000000001E-2</v>
      </c>
      <c r="Z202" s="168">
        <v>0</v>
      </c>
      <c r="AA202" s="169">
        <f t="shared" si="28"/>
        <v>0</v>
      </c>
      <c r="AR202" s="20" t="s">
        <v>320</v>
      </c>
      <c r="AT202" s="20" t="s">
        <v>415</v>
      </c>
      <c r="AU202" s="20" t="s">
        <v>149</v>
      </c>
      <c r="AY202" s="20" t="s">
        <v>170</v>
      </c>
      <c r="BE202" s="107">
        <f t="shared" si="29"/>
        <v>0</v>
      </c>
      <c r="BF202" s="107">
        <f t="shared" si="30"/>
        <v>0</v>
      </c>
      <c r="BG202" s="107">
        <f t="shared" si="31"/>
        <v>0</v>
      </c>
      <c r="BH202" s="107">
        <f t="shared" si="32"/>
        <v>0</v>
      </c>
      <c r="BI202" s="107">
        <f t="shared" si="33"/>
        <v>0</v>
      </c>
      <c r="BJ202" s="20" t="s">
        <v>149</v>
      </c>
      <c r="BK202" s="170">
        <f t="shared" si="34"/>
        <v>0</v>
      </c>
      <c r="BL202" s="20" t="s">
        <v>243</v>
      </c>
      <c r="BM202" s="20" t="s">
        <v>2088</v>
      </c>
    </row>
    <row r="203" spans="2:65" s="1" customFormat="1" ht="31.5" customHeight="1">
      <c r="B203" s="133"/>
      <c r="C203" s="195" t="s">
        <v>397</v>
      </c>
      <c r="D203" s="195" t="s">
        <v>415</v>
      </c>
      <c r="E203" s="196" t="s">
        <v>1279</v>
      </c>
      <c r="F203" s="267" t="s">
        <v>1280</v>
      </c>
      <c r="G203" s="267"/>
      <c r="H203" s="267"/>
      <c r="I203" s="267"/>
      <c r="J203" s="197" t="s">
        <v>462</v>
      </c>
      <c r="K203" s="198">
        <v>107.1</v>
      </c>
      <c r="L203" s="305">
        <v>0</v>
      </c>
      <c r="M203" s="305"/>
      <c r="N203" s="320">
        <f t="shared" si="25"/>
        <v>0</v>
      </c>
      <c r="O203" s="312"/>
      <c r="P203" s="312"/>
      <c r="Q203" s="312"/>
      <c r="R203" s="136"/>
      <c r="T203" s="167" t="s">
        <v>5</v>
      </c>
      <c r="U203" s="45" t="s">
        <v>43</v>
      </c>
      <c r="V203" s="37"/>
      <c r="W203" s="168">
        <f t="shared" si="26"/>
        <v>0</v>
      </c>
      <c r="X203" s="168">
        <v>1E-4</v>
      </c>
      <c r="Y203" s="168">
        <f t="shared" si="27"/>
        <v>1.0710000000000001E-2</v>
      </c>
      <c r="Z203" s="168">
        <v>0</v>
      </c>
      <c r="AA203" s="169">
        <f t="shared" si="28"/>
        <v>0</v>
      </c>
      <c r="AR203" s="20" t="s">
        <v>320</v>
      </c>
      <c r="AT203" s="20" t="s">
        <v>415</v>
      </c>
      <c r="AU203" s="20" t="s">
        <v>149</v>
      </c>
      <c r="AY203" s="20" t="s">
        <v>170</v>
      </c>
      <c r="BE203" s="107">
        <f t="shared" si="29"/>
        <v>0</v>
      </c>
      <c r="BF203" s="107">
        <f t="shared" si="30"/>
        <v>0</v>
      </c>
      <c r="BG203" s="107">
        <f t="shared" si="31"/>
        <v>0</v>
      </c>
      <c r="BH203" s="107">
        <f t="shared" si="32"/>
        <v>0</v>
      </c>
      <c r="BI203" s="107">
        <f t="shared" si="33"/>
        <v>0</v>
      </c>
      <c r="BJ203" s="20" t="s">
        <v>149</v>
      </c>
      <c r="BK203" s="170">
        <f t="shared" si="34"/>
        <v>0</v>
      </c>
      <c r="BL203" s="20" t="s">
        <v>243</v>
      </c>
      <c r="BM203" s="20" t="s">
        <v>2089</v>
      </c>
    </row>
    <row r="204" spans="2:65" s="1" customFormat="1" ht="44.25" customHeight="1">
      <c r="B204" s="133"/>
      <c r="C204" s="195" t="s">
        <v>401</v>
      </c>
      <c r="D204" s="195" t="s">
        <v>415</v>
      </c>
      <c r="E204" s="196" t="s">
        <v>2090</v>
      </c>
      <c r="F204" s="267" t="s">
        <v>2091</v>
      </c>
      <c r="G204" s="267"/>
      <c r="H204" s="267"/>
      <c r="I204" s="267"/>
      <c r="J204" s="197" t="s">
        <v>267</v>
      </c>
      <c r="K204" s="198">
        <v>2</v>
      </c>
      <c r="L204" s="305">
        <v>0</v>
      </c>
      <c r="M204" s="305"/>
      <c r="N204" s="320">
        <f t="shared" si="25"/>
        <v>0</v>
      </c>
      <c r="O204" s="312"/>
      <c r="P204" s="312"/>
      <c r="Q204" s="312"/>
      <c r="R204" s="136"/>
      <c r="T204" s="167" t="s">
        <v>5</v>
      </c>
      <c r="U204" s="45" t="s">
        <v>43</v>
      </c>
      <c r="V204" s="37"/>
      <c r="W204" s="168">
        <f t="shared" si="26"/>
        <v>0</v>
      </c>
      <c r="X204" s="168">
        <v>0</v>
      </c>
      <c r="Y204" s="168">
        <f t="shared" si="27"/>
        <v>0</v>
      </c>
      <c r="Z204" s="168">
        <v>0</v>
      </c>
      <c r="AA204" s="169">
        <f t="shared" si="28"/>
        <v>0</v>
      </c>
      <c r="AR204" s="20" t="s">
        <v>320</v>
      </c>
      <c r="AT204" s="20" t="s">
        <v>415</v>
      </c>
      <c r="AU204" s="20" t="s">
        <v>149</v>
      </c>
      <c r="AY204" s="20" t="s">
        <v>170</v>
      </c>
      <c r="BE204" s="107">
        <f t="shared" si="29"/>
        <v>0</v>
      </c>
      <c r="BF204" s="107">
        <f t="shared" si="30"/>
        <v>0</v>
      </c>
      <c r="BG204" s="107">
        <f t="shared" si="31"/>
        <v>0</v>
      </c>
      <c r="BH204" s="107">
        <f t="shared" si="32"/>
        <v>0</v>
      </c>
      <c r="BI204" s="107">
        <f t="shared" si="33"/>
        <v>0</v>
      </c>
      <c r="BJ204" s="20" t="s">
        <v>149</v>
      </c>
      <c r="BK204" s="170">
        <f t="shared" si="34"/>
        <v>0</v>
      </c>
      <c r="BL204" s="20" t="s">
        <v>243</v>
      </c>
      <c r="BM204" s="20" t="s">
        <v>2092</v>
      </c>
    </row>
    <row r="205" spans="2:65" s="1" customFormat="1" ht="44.25" customHeight="1">
      <c r="B205" s="133"/>
      <c r="C205" s="195" t="s">
        <v>406</v>
      </c>
      <c r="D205" s="195" t="s">
        <v>415</v>
      </c>
      <c r="E205" s="196" t="s">
        <v>2093</v>
      </c>
      <c r="F205" s="267" t="s">
        <v>2094</v>
      </c>
      <c r="G205" s="267"/>
      <c r="H205" s="267"/>
      <c r="I205" s="267"/>
      <c r="J205" s="197" t="s">
        <v>267</v>
      </c>
      <c r="K205" s="198">
        <v>1</v>
      </c>
      <c r="L205" s="305">
        <v>0</v>
      </c>
      <c r="M205" s="305"/>
      <c r="N205" s="320">
        <f t="shared" si="25"/>
        <v>0</v>
      </c>
      <c r="O205" s="312"/>
      <c r="P205" s="312"/>
      <c r="Q205" s="312"/>
      <c r="R205" s="136"/>
      <c r="T205" s="167" t="s">
        <v>5</v>
      </c>
      <c r="U205" s="45" t="s">
        <v>43</v>
      </c>
      <c r="V205" s="37"/>
      <c r="W205" s="168">
        <f t="shared" si="26"/>
        <v>0</v>
      </c>
      <c r="X205" s="168">
        <v>0</v>
      </c>
      <c r="Y205" s="168">
        <f t="shared" si="27"/>
        <v>0</v>
      </c>
      <c r="Z205" s="168">
        <v>0</v>
      </c>
      <c r="AA205" s="169">
        <f t="shared" si="28"/>
        <v>0</v>
      </c>
      <c r="AR205" s="20" t="s">
        <v>320</v>
      </c>
      <c r="AT205" s="20" t="s">
        <v>415</v>
      </c>
      <c r="AU205" s="20" t="s">
        <v>149</v>
      </c>
      <c r="AY205" s="20" t="s">
        <v>170</v>
      </c>
      <c r="BE205" s="107">
        <f t="shared" si="29"/>
        <v>0</v>
      </c>
      <c r="BF205" s="107">
        <f t="shared" si="30"/>
        <v>0</v>
      </c>
      <c r="BG205" s="107">
        <f t="shared" si="31"/>
        <v>0</v>
      </c>
      <c r="BH205" s="107">
        <f t="shared" si="32"/>
        <v>0</v>
      </c>
      <c r="BI205" s="107">
        <f t="shared" si="33"/>
        <v>0</v>
      </c>
      <c r="BJ205" s="20" t="s">
        <v>149</v>
      </c>
      <c r="BK205" s="170">
        <f t="shared" si="34"/>
        <v>0</v>
      </c>
      <c r="BL205" s="20" t="s">
        <v>243</v>
      </c>
      <c r="BM205" s="20" t="s">
        <v>2095</v>
      </c>
    </row>
    <row r="206" spans="2:65" s="1" customFormat="1" ht="44.25" customHeight="1">
      <c r="B206" s="133"/>
      <c r="C206" s="195" t="s">
        <v>410</v>
      </c>
      <c r="D206" s="195" t="s">
        <v>415</v>
      </c>
      <c r="E206" s="196" t="s">
        <v>2096</v>
      </c>
      <c r="F206" s="267" t="s">
        <v>2097</v>
      </c>
      <c r="G206" s="267"/>
      <c r="H206" s="267"/>
      <c r="I206" s="267"/>
      <c r="J206" s="197" t="s">
        <v>267</v>
      </c>
      <c r="K206" s="198">
        <v>2</v>
      </c>
      <c r="L206" s="305">
        <v>0</v>
      </c>
      <c r="M206" s="305"/>
      <c r="N206" s="320">
        <f t="shared" si="25"/>
        <v>0</v>
      </c>
      <c r="O206" s="312"/>
      <c r="P206" s="312"/>
      <c r="Q206" s="312"/>
      <c r="R206" s="136"/>
      <c r="T206" s="167" t="s">
        <v>5</v>
      </c>
      <c r="U206" s="45" t="s">
        <v>43</v>
      </c>
      <c r="V206" s="37"/>
      <c r="W206" s="168">
        <f t="shared" si="26"/>
        <v>0</v>
      </c>
      <c r="X206" s="168">
        <v>0</v>
      </c>
      <c r="Y206" s="168">
        <f t="shared" si="27"/>
        <v>0</v>
      </c>
      <c r="Z206" s="168">
        <v>0</v>
      </c>
      <c r="AA206" s="169">
        <f t="shared" si="28"/>
        <v>0</v>
      </c>
      <c r="AR206" s="20" t="s">
        <v>320</v>
      </c>
      <c r="AT206" s="20" t="s">
        <v>415</v>
      </c>
      <c r="AU206" s="20" t="s">
        <v>149</v>
      </c>
      <c r="AY206" s="20" t="s">
        <v>170</v>
      </c>
      <c r="BE206" s="107">
        <f t="shared" si="29"/>
        <v>0</v>
      </c>
      <c r="BF206" s="107">
        <f t="shared" si="30"/>
        <v>0</v>
      </c>
      <c r="BG206" s="107">
        <f t="shared" si="31"/>
        <v>0</v>
      </c>
      <c r="BH206" s="107">
        <f t="shared" si="32"/>
        <v>0</v>
      </c>
      <c r="BI206" s="107">
        <f t="shared" si="33"/>
        <v>0</v>
      </c>
      <c r="BJ206" s="20" t="s">
        <v>149</v>
      </c>
      <c r="BK206" s="170">
        <f t="shared" si="34"/>
        <v>0</v>
      </c>
      <c r="BL206" s="20" t="s">
        <v>243</v>
      </c>
      <c r="BM206" s="20" t="s">
        <v>2098</v>
      </c>
    </row>
    <row r="207" spans="2:65" s="1" customFormat="1" ht="44.25" customHeight="1">
      <c r="B207" s="133"/>
      <c r="C207" s="195" t="s">
        <v>414</v>
      </c>
      <c r="D207" s="195" t="s">
        <v>415</v>
      </c>
      <c r="E207" s="196" t="s">
        <v>2099</v>
      </c>
      <c r="F207" s="267" t="s">
        <v>2091</v>
      </c>
      <c r="G207" s="267"/>
      <c r="H207" s="267"/>
      <c r="I207" s="267"/>
      <c r="J207" s="197" t="s">
        <v>267</v>
      </c>
      <c r="K207" s="198">
        <v>2</v>
      </c>
      <c r="L207" s="305">
        <v>0</v>
      </c>
      <c r="M207" s="305"/>
      <c r="N207" s="320">
        <f t="shared" si="25"/>
        <v>0</v>
      </c>
      <c r="O207" s="312"/>
      <c r="P207" s="312"/>
      <c r="Q207" s="312"/>
      <c r="R207" s="136"/>
      <c r="T207" s="167" t="s">
        <v>5</v>
      </c>
      <c r="U207" s="45" t="s">
        <v>43</v>
      </c>
      <c r="V207" s="37"/>
      <c r="W207" s="168">
        <f t="shared" si="26"/>
        <v>0</v>
      </c>
      <c r="X207" s="168">
        <v>0</v>
      </c>
      <c r="Y207" s="168">
        <f t="shared" si="27"/>
        <v>0</v>
      </c>
      <c r="Z207" s="168">
        <v>0</v>
      </c>
      <c r="AA207" s="169">
        <f t="shared" si="28"/>
        <v>0</v>
      </c>
      <c r="AR207" s="20" t="s">
        <v>320</v>
      </c>
      <c r="AT207" s="20" t="s">
        <v>415</v>
      </c>
      <c r="AU207" s="20" t="s">
        <v>149</v>
      </c>
      <c r="AY207" s="20" t="s">
        <v>170</v>
      </c>
      <c r="BE207" s="107">
        <f t="shared" si="29"/>
        <v>0</v>
      </c>
      <c r="BF207" s="107">
        <f t="shared" si="30"/>
        <v>0</v>
      </c>
      <c r="BG207" s="107">
        <f t="shared" si="31"/>
        <v>0</v>
      </c>
      <c r="BH207" s="107">
        <f t="shared" si="32"/>
        <v>0</v>
      </c>
      <c r="BI207" s="107">
        <f t="shared" si="33"/>
        <v>0</v>
      </c>
      <c r="BJ207" s="20" t="s">
        <v>149</v>
      </c>
      <c r="BK207" s="170">
        <f t="shared" si="34"/>
        <v>0</v>
      </c>
      <c r="BL207" s="20" t="s">
        <v>243</v>
      </c>
      <c r="BM207" s="20" t="s">
        <v>2100</v>
      </c>
    </row>
    <row r="208" spans="2:65" s="1" customFormat="1" ht="44.25" customHeight="1">
      <c r="B208" s="133"/>
      <c r="C208" s="195" t="s">
        <v>419</v>
      </c>
      <c r="D208" s="195" t="s">
        <v>415</v>
      </c>
      <c r="E208" s="196" t="s">
        <v>2101</v>
      </c>
      <c r="F208" s="267" t="s">
        <v>2102</v>
      </c>
      <c r="G208" s="267"/>
      <c r="H208" s="267"/>
      <c r="I208" s="267"/>
      <c r="J208" s="197" t="s">
        <v>267</v>
      </c>
      <c r="K208" s="198">
        <v>3</v>
      </c>
      <c r="L208" s="305">
        <v>0</v>
      </c>
      <c r="M208" s="305"/>
      <c r="N208" s="320">
        <f t="shared" si="25"/>
        <v>0</v>
      </c>
      <c r="O208" s="312"/>
      <c r="P208" s="312"/>
      <c r="Q208" s="312"/>
      <c r="R208" s="136"/>
      <c r="T208" s="167" t="s">
        <v>5</v>
      </c>
      <c r="U208" s="45" t="s">
        <v>43</v>
      </c>
      <c r="V208" s="37"/>
      <c r="W208" s="168">
        <f t="shared" si="26"/>
        <v>0</v>
      </c>
      <c r="X208" s="168">
        <v>0</v>
      </c>
      <c r="Y208" s="168">
        <f t="shared" si="27"/>
        <v>0</v>
      </c>
      <c r="Z208" s="168">
        <v>0</v>
      </c>
      <c r="AA208" s="169">
        <f t="shared" si="28"/>
        <v>0</v>
      </c>
      <c r="AR208" s="20" t="s">
        <v>320</v>
      </c>
      <c r="AT208" s="20" t="s">
        <v>415</v>
      </c>
      <c r="AU208" s="20" t="s">
        <v>149</v>
      </c>
      <c r="AY208" s="20" t="s">
        <v>170</v>
      </c>
      <c r="BE208" s="107">
        <f t="shared" si="29"/>
        <v>0</v>
      </c>
      <c r="BF208" s="107">
        <f t="shared" si="30"/>
        <v>0</v>
      </c>
      <c r="BG208" s="107">
        <f t="shared" si="31"/>
        <v>0</v>
      </c>
      <c r="BH208" s="107">
        <f t="shared" si="32"/>
        <v>0</v>
      </c>
      <c r="BI208" s="107">
        <f t="shared" si="33"/>
        <v>0</v>
      </c>
      <c r="BJ208" s="20" t="s">
        <v>149</v>
      </c>
      <c r="BK208" s="170">
        <f t="shared" si="34"/>
        <v>0</v>
      </c>
      <c r="BL208" s="20" t="s">
        <v>243</v>
      </c>
      <c r="BM208" s="20" t="s">
        <v>2103</v>
      </c>
    </row>
    <row r="209" spans="2:65" s="1" customFormat="1" ht="44.25" customHeight="1">
      <c r="B209" s="133"/>
      <c r="C209" s="195" t="s">
        <v>423</v>
      </c>
      <c r="D209" s="195" t="s">
        <v>415</v>
      </c>
      <c r="E209" s="196" t="s">
        <v>2104</v>
      </c>
      <c r="F209" s="267" t="s">
        <v>2105</v>
      </c>
      <c r="G209" s="267"/>
      <c r="H209" s="267"/>
      <c r="I209" s="267"/>
      <c r="J209" s="197" t="s">
        <v>267</v>
      </c>
      <c r="K209" s="198">
        <v>4</v>
      </c>
      <c r="L209" s="305">
        <v>0</v>
      </c>
      <c r="M209" s="305"/>
      <c r="N209" s="320">
        <f t="shared" si="25"/>
        <v>0</v>
      </c>
      <c r="O209" s="312"/>
      <c r="P209" s="312"/>
      <c r="Q209" s="312"/>
      <c r="R209" s="136"/>
      <c r="T209" s="167" t="s">
        <v>5</v>
      </c>
      <c r="U209" s="45" t="s">
        <v>43</v>
      </c>
      <c r="V209" s="37"/>
      <c r="W209" s="168">
        <f t="shared" si="26"/>
        <v>0</v>
      </c>
      <c r="X209" s="168">
        <v>0</v>
      </c>
      <c r="Y209" s="168">
        <f t="shared" si="27"/>
        <v>0</v>
      </c>
      <c r="Z209" s="168">
        <v>0</v>
      </c>
      <c r="AA209" s="169">
        <f t="shared" si="28"/>
        <v>0</v>
      </c>
      <c r="AR209" s="20" t="s">
        <v>320</v>
      </c>
      <c r="AT209" s="20" t="s">
        <v>415</v>
      </c>
      <c r="AU209" s="20" t="s">
        <v>149</v>
      </c>
      <c r="AY209" s="20" t="s">
        <v>170</v>
      </c>
      <c r="BE209" s="107">
        <f t="shared" si="29"/>
        <v>0</v>
      </c>
      <c r="BF209" s="107">
        <f t="shared" si="30"/>
        <v>0</v>
      </c>
      <c r="BG209" s="107">
        <f t="shared" si="31"/>
        <v>0</v>
      </c>
      <c r="BH209" s="107">
        <f t="shared" si="32"/>
        <v>0</v>
      </c>
      <c r="BI209" s="107">
        <f t="shared" si="33"/>
        <v>0</v>
      </c>
      <c r="BJ209" s="20" t="s">
        <v>149</v>
      </c>
      <c r="BK209" s="170">
        <f t="shared" si="34"/>
        <v>0</v>
      </c>
      <c r="BL209" s="20" t="s">
        <v>243</v>
      </c>
      <c r="BM209" s="20" t="s">
        <v>2106</v>
      </c>
    </row>
    <row r="210" spans="2:65" s="1" customFormat="1" ht="44.25" customHeight="1">
      <c r="B210" s="133"/>
      <c r="C210" s="195" t="s">
        <v>427</v>
      </c>
      <c r="D210" s="195" t="s">
        <v>415</v>
      </c>
      <c r="E210" s="196" t="s">
        <v>2107</v>
      </c>
      <c r="F210" s="267" t="s">
        <v>2102</v>
      </c>
      <c r="G210" s="267"/>
      <c r="H210" s="267"/>
      <c r="I210" s="267"/>
      <c r="J210" s="197" t="s">
        <v>267</v>
      </c>
      <c r="K210" s="198">
        <v>3</v>
      </c>
      <c r="L210" s="305">
        <v>0</v>
      </c>
      <c r="M210" s="305"/>
      <c r="N210" s="320">
        <f t="shared" si="25"/>
        <v>0</v>
      </c>
      <c r="O210" s="312"/>
      <c r="P210" s="312"/>
      <c r="Q210" s="312"/>
      <c r="R210" s="136"/>
      <c r="T210" s="167" t="s">
        <v>5</v>
      </c>
      <c r="U210" s="45" t="s">
        <v>43</v>
      </c>
      <c r="V210" s="37"/>
      <c r="W210" s="168">
        <f t="shared" si="26"/>
        <v>0</v>
      </c>
      <c r="X210" s="168">
        <v>0</v>
      </c>
      <c r="Y210" s="168">
        <f t="shared" si="27"/>
        <v>0</v>
      </c>
      <c r="Z210" s="168">
        <v>0</v>
      </c>
      <c r="AA210" s="169">
        <f t="shared" si="28"/>
        <v>0</v>
      </c>
      <c r="AR210" s="20" t="s">
        <v>320</v>
      </c>
      <c r="AT210" s="20" t="s">
        <v>415</v>
      </c>
      <c r="AU210" s="20" t="s">
        <v>149</v>
      </c>
      <c r="AY210" s="20" t="s">
        <v>170</v>
      </c>
      <c r="BE210" s="107">
        <f t="shared" si="29"/>
        <v>0</v>
      </c>
      <c r="BF210" s="107">
        <f t="shared" si="30"/>
        <v>0</v>
      </c>
      <c r="BG210" s="107">
        <f t="shared" si="31"/>
        <v>0</v>
      </c>
      <c r="BH210" s="107">
        <f t="shared" si="32"/>
        <v>0</v>
      </c>
      <c r="BI210" s="107">
        <f t="shared" si="33"/>
        <v>0</v>
      </c>
      <c r="BJ210" s="20" t="s">
        <v>149</v>
      </c>
      <c r="BK210" s="170">
        <f t="shared" si="34"/>
        <v>0</v>
      </c>
      <c r="BL210" s="20" t="s">
        <v>243</v>
      </c>
      <c r="BM210" s="20" t="s">
        <v>2108</v>
      </c>
    </row>
    <row r="211" spans="2:65" s="1" customFormat="1" ht="31.5" customHeight="1">
      <c r="B211" s="133"/>
      <c r="C211" s="162" t="s">
        <v>431</v>
      </c>
      <c r="D211" s="162" t="s">
        <v>171</v>
      </c>
      <c r="E211" s="163" t="s">
        <v>1339</v>
      </c>
      <c r="F211" s="268" t="s">
        <v>1340</v>
      </c>
      <c r="G211" s="268"/>
      <c r="H211" s="268"/>
      <c r="I211" s="268"/>
      <c r="J211" s="164" t="s">
        <v>219</v>
      </c>
      <c r="K211" s="165">
        <v>0.442</v>
      </c>
      <c r="L211" s="304">
        <v>0</v>
      </c>
      <c r="M211" s="304"/>
      <c r="N211" s="312">
        <f t="shared" si="25"/>
        <v>0</v>
      </c>
      <c r="O211" s="312"/>
      <c r="P211" s="312"/>
      <c r="Q211" s="312"/>
      <c r="R211" s="136"/>
      <c r="T211" s="167" t="s">
        <v>5</v>
      </c>
      <c r="U211" s="45" t="s">
        <v>43</v>
      </c>
      <c r="V211" s="37"/>
      <c r="W211" s="168">
        <f t="shared" si="26"/>
        <v>0</v>
      </c>
      <c r="X211" s="168">
        <v>0</v>
      </c>
      <c r="Y211" s="168">
        <f t="shared" si="27"/>
        <v>0</v>
      </c>
      <c r="Z211" s="168">
        <v>0</v>
      </c>
      <c r="AA211" s="169">
        <f t="shared" si="28"/>
        <v>0</v>
      </c>
      <c r="AR211" s="20" t="s">
        <v>243</v>
      </c>
      <c r="AT211" s="20" t="s">
        <v>171</v>
      </c>
      <c r="AU211" s="20" t="s">
        <v>149</v>
      </c>
      <c r="AY211" s="20" t="s">
        <v>170</v>
      </c>
      <c r="BE211" s="107">
        <f t="shared" si="29"/>
        <v>0</v>
      </c>
      <c r="BF211" s="107">
        <f t="shared" si="30"/>
        <v>0</v>
      </c>
      <c r="BG211" s="107">
        <f t="shared" si="31"/>
        <v>0</v>
      </c>
      <c r="BH211" s="107">
        <f t="shared" si="32"/>
        <v>0</v>
      </c>
      <c r="BI211" s="107">
        <f t="shared" si="33"/>
        <v>0</v>
      </c>
      <c r="BJ211" s="20" t="s">
        <v>149</v>
      </c>
      <c r="BK211" s="170">
        <f t="shared" si="34"/>
        <v>0</v>
      </c>
      <c r="BL211" s="20" t="s">
        <v>243</v>
      </c>
      <c r="BM211" s="20" t="s">
        <v>2109</v>
      </c>
    </row>
    <row r="212" spans="2:65" s="9" customFormat="1" ht="29.85" customHeight="1">
      <c r="B212" s="151"/>
      <c r="C212" s="152"/>
      <c r="D212" s="161" t="s">
        <v>136</v>
      </c>
      <c r="E212" s="161"/>
      <c r="F212" s="161"/>
      <c r="G212" s="161"/>
      <c r="H212" s="161"/>
      <c r="I212" s="161"/>
      <c r="J212" s="161"/>
      <c r="K212" s="161"/>
      <c r="L212" s="161"/>
      <c r="M212" s="161"/>
      <c r="N212" s="316">
        <f>BK212</f>
        <v>0</v>
      </c>
      <c r="O212" s="317"/>
      <c r="P212" s="317"/>
      <c r="Q212" s="317"/>
      <c r="R212" s="154"/>
      <c r="T212" s="155"/>
      <c r="U212" s="152"/>
      <c r="V212" s="152"/>
      <c r="W212" s="156">
        <f>SUM(W213:W217)</f>
        <v>0</v>
      </c>
      <c r="X212" s="152"/>
      <c r="Y212" s="156">
        <f>SUM(Y213:Y217)</f>
        <v>1.1500000000000002E-2</v>
      </c>
      <c r="Z212" s="152"/>
      <c r="AA212" s="157">
        <f>SUM(AA213:AA217)</f>
        <v>0.45</v>
      </c>
      <c r="AR212" s="158" t="s">
        <v>149</v>
      </c>
      <c r="AT212" s="159" t="s">
        <v>75</v>
      </c>
      <c r="AU212" s="159" t="s">
        <v>84</v>
      </c>
      <c r="AY212" s="158" t="s">
        <v>170</v>
      </c>
      <c r="BK212" s="160">
        <f>SUM(BK213:BK217)</f>
        <v>0</v>
      </c>
    </row>
    <row r="213" spans="2:65" s="1" customFormat="1" ht="44.25" customHeight="1">
      <c r="B213" s="133"/>
      <c r="C213" s="162" t="s">
        <v>435</v>
      </c>
      <c r="D213" s="162" t="s">
        <v>171</v>
      </c>
      <c r="E213" s="163" t="s">
        <v>2110</v>
      </c>
      <c r="F213" s="268" t="s">
        <v>2111</v>
      </c>
      <c r="G213" s="268"/>
      <c r="H213" s="268"/>
      <c r="I213" s="268"/>
      <c r="J213" s="164" t="s">
        <v>462</v>
      </c>
      <c r="K213" s="165">
        <v>3.8</v>
      </c>
      <c r="L213" s="304">
        <v>0</v>
      </c>
      <c r="M213" s="304"/>
      <c r="N213" s="312">
        <f>ROUND(L213*K213,3)</f>
        <v>0</v>
      </c>
      <c r="O213" s="312"/>
      <c r="P213" s="312"/>
      <c r="Q213" s="312"/>
      <c r="R213" s="136"/>
      <c r="T213" s="167" t="s">
        <v>5</v>
      </c>
      <c r="U213" s="45" t="s">
        <v>43</v>
      </c>
      <c r="V213" s="37"/>
      <c r="W213" s="168">
        <f>V213*K213</f>
        <v>0</v>
      </c>
      <c r="X213" s="168">
        <v>5.0000000000000002E-5</v>
      </c>
      <c r="Y213" s="168">
        <f>X213*K213</f>
        <v>1.9000000000000001E-4</v>
      </c>
      <c r="Z213" s="168">
        <v>0</v>
      </c>
      <c r="AA213" s="169">
        <f>Z213*K213</f>
        <v>0</v>
      </c>
      <c r="AR213" s="20" t="s">
        <v>243</v>
      </c>
      <c r="AT213" s="20" t="s">
        <v>171</v>
      </c>
      <c r="AU213" s="20" t="s">
        <v>149</v>
      </c>
      <c r="AY213" s="20" t="s">
        <v>170</v>
      </c>
      <c r="BE213" s="107">
        <f>IF(U213="základná",N213,0)</f>
        <v>0</v>
      </c>
      <c r="BF213" s="107">
        <f>IF(U213="znížená",N213,0)</f>
        <v>0</v>
      </c>
      <c r="BG213" s="107">
        <f>IF(U213="zákl. prenesená",N213,0)</f>
        <v>0</v>
      </c>
      <c r="BH213" s="107">
        <f>IF(U213="zníž. prenesená",N213,0)</f>
        <v>0</v>
      </c>
      <c r="BI213" s="107">
        <f>IF(U213="nulová",N213,0)</f>
        <v>0</v>
      </c>
      <c r="BJ213" s="20" t="s">
        <v>149</v>
      </c>
      <c r="BK213" s="170">
        <f>ROUND(L213*K213,3)</f>
        <v>0</v>
      </c>
      <c r="BL213" s="20" t="s">
        <v>243</v>
      </c>
      <c r="BM213" s="20" t="s">
        <v>2112</v>
      </c>
    </row>
    <row r="214" spans="2:65" s="1" customFormat="1" ht="22.5" customHeight="1">
      <c r="B214" s="133"/>
      <c r="C214" s="195" t="s">
        <v>439</v>
      </c>
      <c r="D214" s="195" t="s">
        <v>415</v>
      </c>
      <c r="E214" s="196" t="s">
        <v>2113</v>
      </c>
      <c r="F214" s="267" t="s">
        <v>2114</v>
      </c>
      <c r="G214" s="267"/>
      <c r="H214" s="267"/>
      <c r="I214" s="267"/>
      <c r="J214" s="197" t="s">
        <v>267</v>
      </c>
      <c r="K214" s="198">
        <v>1</v>
      </c>
      <c r="L214" s="305">
        <v>0</v>
      </c>
      <c r="M214" s="305"/>
      <c r="N214" s="320">
        <f>ROUND(L214*K214,3)</f>
        <v>0</v>
      </c>
      <c r="O214" s="312"/>
      <c r="P214" s="312"/>
      <c r="Q214" s="312"/>
      <c r="R214" s="136"/>
      <c r="T214" s="167" t="s">
        <v>5</v>
      </c>
      <c r="U214" s="45" t="s">
        <v>43</v>
      </c>
      <c r="V214" s="37"/>
      <c r="W214" s="168">
        <f>V214*K214</f>
        <v>0</v>
      </c>
      <c r="X214" s="168">
        <v>6.2700000000000004E-3</v>
      </c>
      <c r="Y214" s="168">
        <f>X214*K214</f>
        <v>6.2700000000000004E-3</v>
      </c>
      <c r="Z214" s="168">
        <v>0</v>
      </c>
      <c r="AA214" s="169">
        <f>Z214*K214</f>
        <v>0</v>
      </c>
      <c r="AR214" s="20" t="s">
        <v>320</v>
      </c>
      <c r="AT214" s="20" t="s">
        <v>415</v>
      </c>
      <c r="AU214" s="20" t="s">
        <v>149</v>
      </c>
      <c r="AY214" s="20" t="s">
        <v>170</v>
      </c>
      <c r="BE214" s="107">
        <f>IF(U214="základná",N214,0)</f>
        <v>0</v>
      </c>
      <c r="BF214" s="107">
        <f>IF(U214="znížená",N214,0)</f>
        <v>0</v>
      </c>
      <c r="BG214" s="107">
        <f>IF(U214="zákl. prenesená",N214,0)</f>
        <v>0</v>
      </c>
      <c r="BH214" s="107">
        <f>IF(U214="zníž. prenesená",N214,0)</f>
        <v>0</v>
      </c>
      <c r="BI214" s="107">
        <f>IF(U214="nulová",N214,0)</f>
        <v>0</v>
      </c>
      <c r="BJ214" s="20" t="s">
        <v>149</v>
      </c>
      <c r="BK214" s="170">
        <f>ROUND(L214*K214,3)</f>
        <v>0</v>
      </c>
      <c r="BL214" s="20" t="s">
        <v>243</v>
      </c>
      <c r="BM214" s="20" t="s">
        <v>2115</v>
      </c>
    </row>
    <row r="215" spans="2:65" s="1" customFormat="1" ht="31.5" customHeight="1">
      <c r="B215" s="133"/>
      <c r="C215" s="162" t="s">
        <v>443</v>
      </c>
      <c r="D215" s="162" t="s">
        <v>171</v>
      </c>
      <c r="E215" s="163" t="s">
        <v>2116</v>
      </c>
      <c r="F215" s="268" t="s">
        <v>2117</v>
      </c>
      <c r="G215" s="268"/>
      <c r="H215" s="268"/>
      <c r="I215" s="268"/>
      <c r="J215" s="164" t="s">
        <v>267</v>
      </c>
      <c r="K215" s="165">
        <v>9</v>
      </c>
      <c r="L215" s="304">
        <v>0</v>
      </c>
      <c r="M215" s="304"/>
      <c r="N215" s="312">
        <f>ROUND(L215*K215,3)</f>
        <v>0</v>
      </c>
      <c r="O215" s="312"/>
      <c r="P215" s="312"/>
      <c r="Q215" s="312"/>
      <c r="R215" s="136"/>
      <c r="T215" s="167" t="s">
        <v>5</v>
      </c>
      <c r="U215" s="45" t="s">
        <v>43</v>
      </c>
      <c r="V215" s="37"/>
      <c r="W215" s="168">
        <f>V215*K215</f>
        <v>0</v>
      </c>
      <c r="X215" s="168">
        <v>5.0000000000000001E-4</v>
      </c>
      <c r="Y215" s="168">
        <f>X215*K215</f>
        <v>4.5000000000000005E-3</v>
      </c>
      <c r="Z215" s="168">
        <v>0</v>
      </c>
      <c r="AA215" s="169">
        <f>Z215*K215</f>
        <v>0</v>
      </c>
      <c r="AR215" s="20" t="s">
        <v>243</v>
      </c>
      <c r="AT215" s="20" t="s">
        <v>171</v>
      </c>
      <c r="AU215" s="20" t="s">
        <v>149</v>
      </c>
      <c r="AY215" s="20" t="s">
        <v>170</v>
      </c>
      <c r="BE215" s="107">
        <f>IF(U215="základná",N215,0)</f>
        <v>0</v>
      </c>
      <c r="BF215" s="107">
        <f>IF(U215="znížená",N215,0)</f>
        <v>0</v>
      </c>
      <c r="BG215" s="107">
        <f>IF(U215="zákl. prenesená",N215,0)</f>
        <v>0</v>
      </c>
      <c r="BH215" s="107">
        <f>IF(U215="zníž. prenesená",N215,0)</f>
        <v>0</v>
      </c>
      <c r="BI215" s="107">
        <f>IF(U215="nulová",N215,0)</f>
        <v>0</v>
      </c>
      <c r="BJ215" s="20" t="s">
        <v>149</v>
      </c>
      <c r="BK215" s="170">
        <f>ROUND(L215*K215,3)</f>
        <v>0</v>
      </c>
      <c r="BL215" s="20" t="s">
        <v>243</v>
      </c>
      <c r="BM215" s="20" t="s">
        <v>2118</v>
      </c>
    </row>
    <row r="216" spans="2:65" s="1" customFormat="1" ht="31.5" customHeight="1">
      <c r="B216" s="133"/>
      <c r="C216" s="162" t="s">
        <v>447</v>
      </c>
      <c r="D216" s="162" t="s">
        <v>171</v>
      </c>
      <c r="E216" s="163" t="s">
        <v>2119</v>
      </c>
      <c r="F216" s="268" t="s">
        <v>2120</v>
      </c>
      <c r="G216" s="268"/>
      <c r="H216" s="268"/>
      <c r="I216" s="268"/>
      <c r="J216" s="164" t="s">
        <v>267</v>
      </c>
      <c r="K216" s="165">
        <v>9</v>
      </c>
      <c r="L216" s="304">
        <v>0</v>
      </c>
      <c r="M216" s="304"/>
      <c r="N216" s="312">
        <f>ROUND(L216*K216,3)</f>
        <v>0</v>
      </c>
      <c r="O216" s="312"/>
      <c r="P216" s="312"/>
      <c r="Q216" s="312"/>
      <c r="R216" s="136"/>
      <c r="T216" s="167" t="s">
        <v>5</v>
      </c>
      <c r="U216" s="45" t="s">
        <v>43</v>
      </c>
      <c r="V216" s="37"/>
      <c r="W216" s="168">
        <f>V216*K216</f>
        <v>0</v>
      </c>
      <c r="X216" s="168">
        <v>6.0000000000000002E-5</v>
      </c>
      <c r="Y216" s="168">
        <f>X216*K216</f>
        <v>5.4000000000000001E-4</v>
      </c>
      <c r="Z216" s="168">
        <v>0.05</v>
      </c>
      <c r="AA216" s="169">
        <f>Z216*K216</f>
        <v>0.45</v>
      </c>
      <c r="AR216" s="20" t="s">
        <v>243</v>
      </c>
      <c r="AT216" s="20" t="s">
        <v>171</v>
      </c>
      <c r="AU216" s="20" t="s">
        <v>149</v>
      </c>
      <c r="AY216" s="20" t="s">
        <v>170</v>
      </c>
      <c r="BE216" s="107">
        <f>IF(U216="základná",N216,0)</f>
        <v>0</v>
      </c>
      <c r="BF216" s="107">
        <f>IF(U216="znížená",N216,0)</f>
        <v>0</v>
      </c>
      <c r="BG216" s="107">
        <f>IF(U216="zákl. prenesená",N216,0)</f>
        <v>0</v>
      </c>
      <c r="BH216" s="107">
        <f>IF(U216="zníž. prenesená",N216,0)</f>
        <v>0</v>
      </c>
      <c r="BI216" s="107">
        <f>IF(U216="nulová",N216,0)</f>
        <v>0</v>
      </c>
      <c r="BJ216" s="20" t="s">
        <v>149</v>
      </c>
      <c r="BK216" s="170">
        <f>ROUND(L216*K216,3)</f>
        <v>0</v>
      </c>
      <c r="BL216" s="20" t="s">
        <v>243</v>
      </c>
      <c r="BM216" s="20" t="s">
        <v>2121</v>
      </c>
    </row>
    <row r="217" spans="2:65" s="1" customFormat="1" ht="31.5" customHeight="1">
      <c r="B217" s="133"/>
      <c r="C217" s="162" t="s">
        <v>451</v>
      </c>
      <c r="D217" s="162" t="s">
        <v>171</v>
      </c>
      <c r="E217" s="163" t="s">
        <v>2122</v>
      </c>
      <c r="F217" s="268" t="s">
        <v>2123</v>
      </c>
      <c r="G217" s="268"/>
      <c r="H217" s="268"/>
      <c r="I217" s="268"/>
      <c r="J217" s="164" t="s">
        <v>219</v>
      </c>
      <c r="K217" s="165">
        <v>1.2E-2</v>
      </c>
      <c r="L217" s="304">
        <v>0</v>
      </c>
      <c r="M217" s="304"/>
      <c r="N217" s="312">
        <f>ROUND(L217*K217,3)</f>
        <v>0</v>
      </c>
      <c r="O217" s="312"/>
      <c r="P217" s="312"/>
      <c r="Q217" s="312"/>
      <c r="R217" s="136"/>
      <c r="T217" s="167" t="s">
        <v>5</v>
      </c>
      <c r="U217" s="45" t="s">
        <v>43</v>
      </c>
      <c r="V217" s="37"/>
      <c r="W217" s="168">
        <f>V217*K217</f>
        <v>0</v>
      </c>
      <c r="X217" s="168">
        <v>0</v>
      </c>
      <c r="Y217" s="168">
        <f>X217*K217</f>
        <v>0</v>
      </c>
      <c r="Z217" s="168">
        <v>0</v>
      </c>
      <c r="AA217" s="169">
        <f>Z217*K217</f>
        <v>0</v>
      </c>
      <c r="AR217" s="20" t="s">
        <v>243</v>
      </c>
      <c r="AT217" s="20" t="s">
        <v>171</v>
      </c>
      <c r="AU217" s="20" t="s">
        <v>149</v>
      </c>
      <c r="AY217" s="20" t="s">
        <v>170</v>
      </c>
      <c r="BE217" s="107">
        <f>IF(U217="základná",N217,0)</f>
        <v>0</v>
      </c>
      <c r="BF217" s="107">
        <f>IF(U217="znížená",N217,0)</f>
        <v>0</v>
      </c>
      <c r="BG217" s="107">
        <f>IF(U217="zákl. prenesená",N217,0)</f>
        <v>0</v>
      </c>
      <c r="BH217" s="107">
        <f>IF(U217="zníž. prenesená",N217,0)</f>
        <v>0</v>
      </c>
      <c r="BI217" s="107">
        <f>IF(U217="nulová",N217,0)</f>
        <v>0</v>
      </c>
      <c r="BJ217" s="20" t="s">
        <v>149</v>
      </c>
      <c r="BK217" s="170">
        <f>ROUND(L217*K217,3)</f>
        <v>0</v>
      </c>
      <c r="BL217" s="20" t="s">
        <v>243</v>
      </c>
      <c r="BM217" s="20" t="s">
        <v>2124</v>
      </c>
    </row>
    <row r="218" spans="2:65" s="9" customFormat="1" ht="29.85" customHeight="1">
      <c r="B218" s="151"/>
      <c r="C218" s="152"/>
      <c r="D218" s="161" t="s">
        <v>139</v>
      </c>
      <c r="E218" s="161"/>
      <c r="F218" s="161"/>
      <c r="G218" s="161"/>
      <c r="H218" s="161"/>
      <c r="I218" s="161"/>
      <c r="J218" s="161"/>
      <c r="K218" s="161"/>
      <c r="L218" s="161"/>
      <c r="M218" s="161"/>
      <c r="N218" s="316">
        <f>BK218</f>
        <v>0</v>
      </c>
      <c r="O218" s="317"/>
      <c r="P218" s="317"/>
      <c r="Q218" s="317"/>
      <c r="R218" s="154"/>
      <c r="T218" s="155"/>
      <c r="U218" s="152"/>
      <c r="V218" s="152"/>
      <c r="W218" s="156">
        <f>SUM(W219:W221)</f>
        <v>0</v>
      </c>
      <c r="X218" s="152"/>
      <c r="Y218" s="156">
        <f>SUM(Y219:Y221)</f>
        <v>4.4633177999999996</v>
      </c>
      <c r="Z218" s="152"/>
      <c r="AA218" s="157">
        <f>SUM(AA219:AA221)</f>
        <v>0</v>
      </c>
      <c r="AR218" s="158" t="s">
        <v>149</v>
      </c>
      <c r="AT218" s="159" t="s">
        <v>75</v>
      </c>
      <c r="AU218" s="159" t="s">
        <v>84</v>
      </c>
      <c r="AY218" s="158" t="s">
        <v>170</v>
      </c>
      <c r="BK218" s="160">
        <f>SUM(BK219:BK221)</f>
        <v>0</v>
      </c>
    </row>
    <row r="219" spans="2:65" s="1" customFormat="1" ht="31.5" customHeight="1">
      <c r="B219" s="133"/>
      <c r="C219" s="162" t="s">
        <v>455</v>
      </c>
      <c r="D219" s="162" t="s">
        <v>171</v>
      </c>
      <c r="E219" s="163" t="s">
        <v>1453</v>
      </c>
      <c r="F219" s="268" t="s">
        <v>1454</v>
      </c>
      <c r="G219" s="268"/>
      <c r="H219" s="268"/>
      <c r="I219" s="268"/>
      <c r="J219" s="164" t="s">
        <v>174</v>
      </c>
      <c r="K219" s="165">
        <v>37.488</v>
      </c>
      <c r="L219" s="304">
        <v>0</v>
      </c>
      <c r="M219" s="304"/>
      <c r="N219" s="312">
        <f>ROUND(L219*K219,3)</f>
        <v>0</v>
      </c>
      <c r="O219" s="312"/>
      <c r="P219" s="312"/>
      <c r="Q219" s="312"/>
      <c r="R219" s="136"/>
      <c r="T219" s="167" t="s">
        <v>5</v>
      </c>
      <c r="U219" s="45" t="s">
        <v>43</v>
      </c>
      <c r="V219" s="37"/>
      <c r="W219" s="168">
        <f>V219*K219</f>
        <v>0</v>
      </c>
      <c r="X219" s="168">
        <v>2.5100000000000001E-2</v>
      </c>
      <c r="Y219" s="168">
        <f>X219*K219</f>
        <v>0.94094880000000003</v>
      </c>
      <c r="Z219" s="168">
        <v>0</v>
      </c>
      <c r="AA219" s="169">
        <f>Z219*K219</f>
        <v>0</v>
      </c>
      <c r="AR219" s="20" t="s">
        <v>243</v>
      </c>
      <c r="AT219" s="20" t="s">
        <v>171</v>
      </c>
      <c r="AU219" s="20" t="s">
        <v>149</v>
      </c>
      <c r="AY219" s="20" t="s">
        <v>170</v>
      </c>
      <c r="BE219" s="107">
        <f>IF(U219="základná",N219,0)</f>
        <v>0</v>
      </c>
      <c r="BF219" s="107">
        <f>IF(U219="znížená",N219,0)</f>
        <v>0</v>
      </c>
      <c r="BG219" s="107">
        <f>IF(U219="zákl. prenesená",N219,0)</f>
        <v>0</v>
      </c>
      <c r="BH219" s="107">
        <f>IF(U219="zníž. prenesená",N219,0)</f>
        <v>0</v>
      </c>
      <c r="BI219" s="107">
        <f>IF(U219="nulová",N219,0)</f>
        <v>0</v>
      </c>
      <c r="BJ219" s="20" t="s">
        <v>149</v>
      </c>
      <c r="BK219" s="170">
        <f>ROUND(L219*K219,3)</f>
        <v>0</v>
      </c>
      <c r="BL219" s="20" t="s">
        <v>243</v>
      </c>
      <c r="BM219" s="20" t="s">
        <v>2125</v>
      </c>
    </row>
    <row r="220" spans="2:65" s="1" customFormat="1" ht="22.5" customHeight="1">
      <c r="B220" s="133"/>
      <c r="C220" s="195" t="s">
        <v>459</v>
      </c>
      <c r="D220" s="195" t="s">
        <v>415</v>
      </c>
      <c r="E220" s="196" t="s">
        <v>1458</v>
      </c>
      <c r="F220" s="267" t="s">
        <v>1459</v>
      </c>
      <c r="G220" s="267"/>
      <c r="H220" s="267"/>
      <c r="I220" s="267"/>
      <c r="J220" s="197" t="s">
        <v>174</v>
      </c>
      <c r="K220" s="198">
        <v>40.487000000000002</v>
      </c>
      <c r="L220" s="305">
        <v>0</v>
      </c>
      <c r="M220" s="305"/>
      <c r="N220" s="320">
        <f>ROUND(L220*K220,3)</f>
        <v>0</v>
      </c>
      <c r="O220" s="312"/>
      <c r="P220" s="312"/>
      <c r="Q220" s="312"/>
      <c r="R220" s="136"/>
      <c r="T220" s="167" t="s">
        <v>5</v>
      </c>
      <c r="U220" s="45" t="s">
        <v>43</v>
      </c>
      <c r="V220" s="37"/>
      <c r="W220" s="168">
        <f>V220*K220</f>
        <v>0</v>
      </c>
      <c r="X220" s="168">
        <v>8.6999999999999994E-2</v>
      </c>
      <c r="Y220" s="168">
        <f>X220*K220</f>
        <v>3.5223689999999999</v>
      </c>
      <c r="Z220" s="168">
        <v>0</v>
      </c>
      <c r="AA220" s="169">
        <f>Z220*K220</f>
        <v>0</v>
      </c>
      <c r="AR220" s="20" t="s">
        <v>320</v>
      </c>
      <c r="AT220" s="20" t="s">
        <v>415</v>
      </c>
      <c r="AU220" s="20" t="s">
        <v>149</v>
      </c>
      <c r="AY220" s="20" t="s">
        <v>170</v>
      </c>
      <c r="BE220" s="107">
        <f>IF(U220="základná",N220,0)</f>
        <v>0</v>
      </c>
      <c r="BF220" s="107">
        <f>IF(U220="znížená",N220,0)</f>
        <v>0</v>
      </c>
      <c r="BG220" s="107">
        <f>IF(U220="zákl. prenesená",N220,0)</f>
        <v>0</v>
      </c>
      <c r="BH220" s="107">
        <f>IF(U220="zníž. prenesená",N220,0)</f>
        <v>0</v>
      </c>
      <c r="BI220" s="107">
        <f>IF(U220="nulová",N220,0)</f>
        <v>0</v>
      </c>
      <c r="BJ220" s="20" t="s">
        <v>149</v>
      </c>
      <c r="BK220" s="170">
        <f>ROUND(L220*K220,3)</f>
        <v>0</v>
      </c>
      <c r="BL220" s="20" t="s">
        <v>243</v>
      </c>
      <c r="BM220" s="20" t="s">
        <v>2126</v>
      </c>
    </row>
    <row r="221" spans="2:65" s="1" customFormat="1" ht="31.5" customHeight="1">
      <c r="B221" s="133"/>
      <c r="C221" s="162" t="s">
        <v>468</v>
      </c>
      <c r="D221" s="162" t="s">
        <v>171</v>
      </c>
      <c r="E221" s="163" t="s">
        <v>1462</v>
      </c>
      <c r="F221" s="268" t="s">
        <v>1463</v>
      </c>
      <c r="G221" s="268"/>
      <c r="H221" s="268"/>
      <c r="I221" s="268"/>
      <c r="J221" s="164" t="s">
        <v>219</v>
      </c>
      <c r="K221" s="165">
        <v>4.4630000000000001</v>
      </c>
      <c r="L221" s="304">
        <v>0</v>
      </c>
      <c r="M221" s="304"/>
      <c r="N221" s="312">
        <f>ROUND(L221*K221,3)</f>
        <v>0</v>
      </c>
      <c r="O221" s="312"/>
      <c r="P221" s="312"/>
      <c r="Q221" s="312"/>
      <c r="R221" s="136"/>
      <c r="T221" s="167" t="s">
        <v>5</v>
      </c>
      <c r="U221" s="45" t="s">
        <v>43</v>
      </c>
      <c r="V221" s="37"/>
      <c r="W221" s="168">
        <f>V221*K221</f>
        <v>0</v>
      </c>
      <c r="X221" s="168">
        <v>0</v>
      </c>
      <c r="Y221" s="168">
        <f>X221*K221</f>
        <v>0</v>
      </c>
      <c r="Z221" s="168">
        <v>0</v>
      </c>
      <c r="AA221" s="169">
        <f>Z221*K221</f>
        <v>0</v>
      </c>
      <c r="AR221" s="20" t="s">
        <v>243</v>
      </c>
      <c r="AT221" s="20" t="s">
        <v>171</v>
      </c>
      <c r="AU221" s="20" t="s">
        <v>149</v>
      </c>
      <c r="AY221" s="20" t="s">
        <v>170</v>
      </c>
      <c r="BE221" s="107">
        <f>IF(U221="základná",N221,0)</f>
        <v>0</v>
      </c>
      <c r="BF221" s="107">
        <f>IF(U221="znížená",N221,0)</f>
        <v>0</v>
      </c>
      <c r="BG221" s="107">
        <f>IF(U221="zákl. prenesená",N221,0)</f>
        <v>0</v>
      </c>
      <c r="BH221" s="107">
        <f>IF(U221="zníž. prenesená",N221,0)</f>
        <v>0</v>
      </c>
      <c r="BI221" s="107">
        <f>IF(U221="nulová",N221,0)</f>
        <v>0</v>
      </c>
      <c r="BJ221" s="20" t="s">
        <v>149</v>
      </c>
      <c r="BK221" s="170">
        <f>ROUND(L221*K221,3)</f>
        <v>0</v>
      </c>
      <c r="BL221" s="20" t="s">
        <v>243</v>
      </c>
      <c r="BM221" s="20" t="s">
        <v>2127</v>
      </c>
    </row>
    <row r="222" spans="2:65" s="9" customFormat="1" ht="29.85" customHeight="1">
      <c r="B222" s="151"/>
      <c r="C222" s="152"/>
      <c r="D222" s="161" t="s">
        <v>140</v>
      </c>
      <c r="E222" s="161"/>
      <c r="F222" s="161"/>
      <c r="G222" s="161"/>
      <c r="H222" s="161"/>
      <c r="I222" s="161"/>
      <c r="J222" s="161"/>
      <c r="K222" s="161"/>
      <c r="L222" s="161"/>
      <c r="M222" s="161"/>
      <c r="N222" s="316">
        <f>BK222</f>
        <v>0</v>
      </c>
      <c r="O222" s="317"/>
      <c r="P222" s="317"/>
      <c r="Q222" s="317"/>
      <c r="R222" s="154"/>
      <c r="T222" s="155"/>
      <c r="U222" s="152"/>
      <c r="V222" s="152"/>
      <c r="W222" s="156">
        <f>SUM(W223:W224)</f>
        <v>0</v>
      </c>
      <c r="X222" s="152"/>
      <c r="Y222" s="156">
        <f>SUM(Y223:Y224)</f>
        <v>1.4150399999999999E-2</v>
      </c>
      <c r="Z222" s="152"/>
      <c r="AA222" s="157">
        <f>SUM(AA223:AA224)</f>
        <v>0</v>
      </c>
      <c r="AR222" s="158" t="s">
        <v>149</v>
      </c>
      <c r="AT222" s="159" t="s">
        <v>75</v>
      </c>
      <c r="AU222" s="159" t="s">
        <v>84</v>
      </c>
      <c r="AY222" s="158" t="s">
        <v>170</v>
      </c>
      <c r="BK222" s="160">
        <f>SUM(BK223:BK224)</f>
        <v>0</v>
      </c>
    </row>
    <row r="223" spans="2:65" s="1" customFormat="1" ht="44.25" customHeight="1">
      <c r="B223" s="133"/>
      <c r="C223" s="162" t="s">
        <v>472</v>
      </c>
      <c r="D223" s="162" t="s">
        <v>171</v>
      </c>
      <c r="E223" s="163" t="s">
        <v>1466</v>
      </c>
      <c r="F223" s="268" t="s">
        <v>1467</v>
      </c>
      <c r="G223" s="268"/>
      <c r="H223" s="268"/>
      <c r="I223" s="268"/>
      <c r="J223" s="164" t="s">
        <v>174</v>
      </c>
      <c r="K223" s="165">
        <v>32.159999999999997</v>
      </c>
      <c r="L223" s="304">
        <v>0</v>
      </c>
      <c r="M223" s="304"/>
      <c r="N223" s="312">
        <f>ROUND(L223*K223,3)</f>
        <v>0</v>
      </c>
      <c r="O223" s="312"/>
      <c r="P223" s="312"/>
      <c r="Q223" s="312"/>
      <c r="R223" s="136"/>
      <c r="T223" s="167" t="s">
        <v>5</v>
      </c>
      <c r="U223" s="45" t="s">
        <v>43</v>
      </c>
      <c r="V223" s="37"/>
      <c r="W223" s="168">
        <f>V223*K223</f>
        <v>0</v>
      </c>
      <c r="X223" s="168">
        <v>4.4000000000000002E-4</v>
      </c>
      <c r="Y223" s="168">
        <f>X223*K223</f>
        <v>1.4150399999999999E-2</v>
      </c>
      <c r="Z223" s="168">
        <v>0</v>
      </c>
      <c r="AA223" s="169">
        <f>Z223*K223</f>
        <v>0</v>
      </c>
      <c r="AR223" s="20" t="s">
        <v>243</v>
      </c>
      <c r="AT223" s="20" t="s">
        <v>171</v>
      </c>
      <c r="AU223" s="20" t="s">
        <v>149</v>
      </c>
      <c r="AY223" s="20" t="s">
        <v>170</v>
      </c>
      <c r="BE223" s="107">
        <f>IF(U223="základná",N223,0)</f>
        <v>0</v>
      </c>
      <c r="BF223" s="107">
        <f>IF(U223="znížená",N223,0)</f>
        <v>0</v>
      </c>
      <c r="BG223" s="107">
        <f>IF(U223="zákl. prenesená",N223,0)</f>
        <v>0</v>
      </c>
      <c r="BH223" s="107">
        <f>IF(U223="zníž. prenesená",N223,0)</f>
        <v>0</v>
      </c>
      <c r="BI223" s="107">
        <f>IF(U223="nulová",N223,0)</f>
        <v>0</v>
      </c>
      <c r="BJ223" s="20" t="s">
        <v>149</v>
      </c>
      <c r="BK223" s="170">
        <f>ROUND(L223*K223,3)</f>
        <v>0</v>
      </c>
      <c r="BL223" s="20" t="s">
        <v>243</v>
      </c>
      <c r="BM223" s="20" t="s">
        <v>2128</v>
      </c>
    </row>
    <row r="224" spans="2:65" s="10" customFormat="1" ht="22.5" customHeight="1">
      <c r="B224" s="171"/>
      <c r="C224" s="172"/>
      <c r="D224" s="172"/>
      <c r="E224" s="173" t="s">
        <v>5</v>
      </c>
      <c r="F224" s="275" t="s">
        <v>2129</v>
      </c>
      <c r="G224" s="276"/>
      <c r="H224" s="276"/>
      <c r="I224" s="276"/>
      <c r="J224" s="172"/>
      <c r="K224" s="174">
        <v>32.159999999999997</v>
      </c>
      <c r="L224" s="172"/>
      <c r="M224" s="172"/>
      <c r="N224" s="313"/>
      <c r="O224" s="313"/>
      <c r="P224" s="313"/>
      <c r="Q224" s="313"/>
      <c r="R224" s="175"/>
      <c r="T224" s="176"/>
      <c r="U224" s="172"/>
      <c r="V224" s="172"/>
      <c r="W224" s="172"/>
      <c r="X224" s="172"/>
      <c r="Y224" s="172"/>
      <c r="Z224" s="172"/>
      <c r="AA224" s="177"/>
      <c r="AT224" s="178" t="s">
        <v>186</v>
      </c>
      <c r="AU224" s="178" t="s">
        <v>149</v>
      </c>
      <c r="AV224" s="10" t="s">
        <v>149</v>
      </c>
      <c r="AW224" s="10" t="s">
        <v>32</v>
      </c>
      <c r="AX224" s="10" t="s">
        <v>84</v>
      </c>
      <c r="AY224" s="178" t="s">
        <v>170</v>
      </c>
    </row>
    <row r="225" spans="2:65" s="9" customFormat="1" ht="37.35" customHeight="1">
      <c r="B225" s="151"/>
      <c r="C225" s="152"/>
      <c r="D225" s="153" t="s">
        <v>142</v>
      </c>
      <c r="E225" s="153"/>
      <c r="F225" s="153"/>
      <c r="G225" s="153"/>
      <c r="H225" s="153"/>
      <c r="I225" s="153"/>
      <c r="J225" s="153"/>
      <c r="K225" s="153"/>
      <c r="L225" s="153"/>
      <c r="M225" s="153"/>
      <c r="N225" s="308">
        <f>BK225</f>
        <v>0</v>
      </c>
      <c r="O225" s="309"/>
      <c r="P225" s="309"/>
      <c r="Q225" s="309"/>
      <c r="R225" s="154"/>
      <c r="T225" s="155"/>
      <c r="U225" s="152"/>
      <c r="V225" s="152"/>
      <c r="W225" s="156">
        <f>W226</f>
        <v>0</v>
      </c>
      <c r="X225" s="152"/>
      <c r="Y225" s="156">
        <f>Y226</f>
        <v>0</v>
      </c>
      <c r="Z225" s="152"/>
      <c r="AA225" s="157">
        <f>AA226</f>
        <v>0</v>
      </c>
      <c r="AR225" s="158" t="s">
        <v>180</v>
      </c>
      <c r="AT225" s="159" t="s">
        <v>75</v>
      </c>
      <c r="AU225" s="159" t="s">
        <v>76</v>
      </c>
      <c r="AY225" s="158" t="s">
        <v>170</v>
      </c>
      <c r="BK225" s="160">
        <f>BK226</f>
        <v>0</v>
      </c>
    </row>
    <row r="226" spans="2:65" s="9" customFormat="1" ht="19.899999999999999" customHeight="1">
      <c r="B226" s="151"/>
      <c r="C226" s="152"/>
      <c r="D226" s="161" t="s">
        <v>143</v>
      </c>
      <c r="E226" s="161"/>
      <c r="F226" s="161"/>
      <c r="G226" s="161"/>
      <c r="H226" s="161"/>
      <c r="I226" s="161"/>
      <c r="J226" s="161"/>
      <c r="K226" s="161"/>
      <c r="L226" s="161"/>
      <c r="M226" s="161"/>
      <c r="N226" s="310">
        <f>BK226</f>
        <v>0</v>
      </c>
      <c r="O226" s="311"/>
      <c r="P226" s="311"/>
      <c r="Q226" s="311"/>
      <c r="R226" s="154"/>
      <c r="T226" s="155"/>
      <c r="U226" s="152"/>
      <c r="V226" s="152"/>
      <c r="W226" s="156">
        <f>W227</f>
        <v>0</v>
      </c>
      <c r="X226" s="152"/>
      <c r="Y226" s="156">
        <f>Y227</f>
        <v>0</v>
      </c>
      <c r="Z226" s="152"/>
      <c r="AA226" s="157">
        <f>AA227</f>
        <v>0</v>
      </c>
      <c r="AR226" s="158" t="s">
        <v>180</v>
      </c>
      <c r="AT226" s="159" t="s">
        <v>75</v>
      </c>
      <c r="AU226" s="159" t="s">
        <v>84</v>
      </c>
      <c r="AY226" s="158" t="s">
        <v>170</v>
      </c>
      <c r="BK226" s="160">
        <f>BK227</f>
        <v>0</v>
      </c>
    </row>
    <row r="227" spans="2:65" s="1" customFormat="1" ht="22.5" customHeight="1">
      <c r="B227" s="133"/>
      <c r="C227" s="162" t="s">
        <v>476</v>
      </c>
      <c r="D227" s="162" t="s">
        <v>171</v>
      </c>
      <c r="E227" s="163" t="s">
        <v>2130</v>
      </c>
      <c r="F227" s="268" t="s">
        <v>2131</v>
      </c>
      <c r="G227" s="268"/>
      <c r="H227" s="268"/>
      <c r="I227" s="268"/>
      <c r="J227" s="164" t="s">
        <v>1213</v>
      </c>
      <c r="K227" s="165">
        <v>1</v>
      </c>
      <c r="L227" s="304">
        <v>0</v>
      </c>
      <c r="M227" s="304"/>
      <c r="N227" s="312">
        <f>ROUND(L227*K227,3)</f>
        <v>0</v>
      </c>
      <c r="O227" s="312"/>
      <c r="P227" s="312"/>
      <c r="Q227" s="312"/>
      <c r="R227" s="136"/>
      <c r="T227" s="167" t="s">
        <v>5</v>
      </c>
      <c r="U227" s="45" t="s">
        <v>43</v>
      </c>
      <c r="V227" s="37"/>
      <c r="W227" s="168">
        <f>V227*K227</f>
        <v>0</v>
      </c>
      <c r="X227" s="168">
        <v>0</v>
      </c>
      <c r="Y227" s="168">
        <f>X227*K227</f>
        <v>0</v>
      </c>
      <c r="Z227" s="168">
        <v>0</v>
      </c>
      <c r="AA227" s="169">
        <f>Z227*K227</f>
        <v>0</v>
      </c>
      <c r="AR227" s="20" t="s">
        <v>459</v>
      </c>
      <c r="AT227" s="20" t="s">
        <v>171</v>
      </c>
      <c r="AU227" s="20" t="s">
        <v>149</v>
      </c>
      <c r="AY227" s="20" t="s">
        <v>170</v>
      </c>
      <c r="BE227" s="107">
        <f>IF(U227="základná",N227,0)</f>
        <v>0</v>
      </c>
      <c r="BF227" s="107">
        <f>IF(U227="znížená",N227,0)</f>
        <v>0</v>
      </c>
      <c r="BG227" s="107">
        <f>IF(U227="zákl. prenesená",N227,0)</f>
        <v>0</v>
      </c>
      <c r="BH227" s="107">
        <f>IF(U227="zníž. prenesená",N227,0)</f>
        <v>0</v>
      </c>
      <c r="BI227" s="107">
        <f>IF(U227="nulová",N227,0)</f>
        <v>0</v>
      </c>
      <c r="BJ227" s="20" t="s">
        <v>149</v>
      </c>
      <c r="BK227" s="170">
        <f>ROUND(L227*K227,3)</f>
        <v>0</v>
      </c>
      <c r="BL227" s="20" t="s">
        <v>459</v>
      </c>
      <c r="BM227" s="20" t="s">
        <v>2132</v>
      </c>
    </row>
    <row r="228" spans="2:65" s="1" customFormat="1" ht="49.9" customHeight="1">
      <c r="B228" s="36"/>
      <c r="C228" s="37"/>
      <c r="D228" s="153" t="s">
        <v>1981</v>
      </c>
      <c r="E228" s="37"/>
      <c r="F228" s="211" t="s">
        <v>2137</v>
      </c>
      <c r="G228" s="211"/>
      <c r="H228" s="211"/>
      <c r="I228" s="37"/>
      <c r="J228" s="37"/>
      <c r="K228" s="37"/>
      <c r="L228" s="37"/>
      <c r="M228" s="37"/>
      <c r="N228" s="321">
        <f t="shared" ref="N228:N233" si="35">BK228</f>
        <v>0</v>
      </c>
      <c r="O228" s="322"/>
      <c r="P228" s="322"/>
      <c r="Q228" s="322"/>
      <c r="R228" s="38"/>
      <c r="T228" s="199"/>
      <c r="U228" s="37"/>
      <c r="V228" s="37"/>
      <c r="W228" s="37"/>
      <c r="X228" s="37"/>
      <c r="Y228" s="37"/>
      <c r="Z228" s="37"/>
      <c r="AA228" s="75"/>
      <c r="AT228" s="20" t="s">
        <v>75</v>
      </c>
      <c r="AU228" s="20" t="s">
        <v>76</v>
      </c>
      <c r="AY228" s="20" t="s">
        <v>1982</v>
      </c>
      <c r="BK228" s="170">
        <f>SUM(BK229:BK233)</f>
        <v>0</v>
      </c>
    </row>
    <row r="229" spans="2:65" s="1" customFormat="1" ht="22.35" customHeight="1">
      <c r="B229" s="36"/>
      <c r="C229" s="200" t="s">
        <v>5</v>
      </c>
      <c r="D229" s="200" t="s">
        <v>171</v>
      </c>
      <c r="E229" s="201" t="s">
        <v>5</v>
      </c>
      <c r="F229" s="259" t="s">
        <v>5</v>
      </c>
      <c r="G229" s="259"/>
      <c r="H229" s="259"/>
      <c r="I229" s="259"/>
      <c r="J229" s="202" t="s">
        <v>5</v>
      </c>
      <c r="K229" s="166"/>
      <c r="L229" s="260"/>
      <c r="M229" s="261"/>
      <c r="N229" s="323">
        <f t="shared" si="35"/>
        <v>0</v>
      </c>
      <c r="O229" s="323"/>
      <c r="P229" s="323"/>
      <c r="Q229" s="323"/>
      <c r="R229" s="38"/>
      <c r="T229" s="167" t="s">
        <v>5</v>
      </c>
      <c r="U229" s="203" t="s">
        <v>43</v>
      </c>
      <c r="V229" s="37"/>
      <c r="W229" s="37"/>
      <c r="X229" s="37"/>
      <c r="Y229" s="37"/>
      <c r="Z229" s="37"/>
      <c r="AA229" s="75"/>
      <c r="AT229" s="20" t="s">
        <v>1982</v>
      </c>
      <c r="AU229" s="20" t="s">
        <v>84</v>
      </c>
      <c r="AY229" s="20" t="s">
        <v>1982</v>
      </c>
      <c r="BE229" s="107">
        <f>IF(U229="základná",N229,0)</f>
        <v>0</v>
      </c>
      <c r="BF229" s="107">
        <f>IF(U229="znížená",N229,0)</f>
        <v>0</v>
      </c>
      <c r="BG229" s="107">
        <f>IF(U229="zákl. prenesená",N229,0)</f>
        <v>0</v>
      </c>
      <c r="BH229" s="107">
        <f>IF(U229="zníž. prenesená",N229,0)</f>
        <v>0</v>
      </c>
      <c r="BI229" s="107">
        <f>IF(U229="nulová",N229,0)</f>
        <v>0</v>
      </c>
      <c r="BJ229" s="20" t="s">
        <v>149</v>
      </c>
      <c r="BK229" s="170">
        <f>L229*K229</f>
        <v>0</v>
      </c>
    </row>
    <row r="230" spans="2:65" s="1" customFormat="1" ht="22.35" customHeight="1">
      <c r="B230" s="36"/>
      <c r="C230" s="200" t="s">
        <v>5</v>
      </c>
      <c r="D230" s="200" t="s">
        <v>171</v>
      </c>
      <c r="E230" s="201" t="s">
        <v>5</v>
      </c>
      <c r="F230" s="259" t="s">
        <v>5</v>
      </c>
      <c r="G230" s="259"/>
      <c r="H230" s="259"/>
      <c r="I230" s="259"/>
      <c r="J230" s="202" t="s">
        <v>5</v>
      </c>
      <c r="K230" s="166"/>
      <c r="L230" s="260"/>
      <c r="M230" s="261"/>
      <c r="N230" s="323">
        <f t="shared" si="35"/>
        <v>0</v>
      </c>
      <c r="O230" s="323"/>
      <c r="P230" s="323"/>
      <c r="Q230" s="323"/>
      <c r="R230" s="38"/>
      <c r="T230" s="167" t="s">
        <v>5</v>
      </c>
      <c r="U230" s="203" t="s">
        <v>43</v>
      </c>
      <c r="V230" s="37"/>
      <c r="W230" s="37"/>
      <c r="X230" s="37"/>
      <c r="Y230" s="37"/>
      <c r="Z230" s="37"/>
      <c r="AA230" s="75"/>
      <c r="AT230" s="20" t="s">
        <v>1982</v>
      </c>
      <c r="AU230" s="20" t="s">
        <v>84</v>
      </c>
      <c r="AY230" s="20" t="s">
        <v>1982</v>
      </c>
      <c r="BE230" s="107">
        <f>IF(U230="základná",N230,0)</f>
        <v>0</v>
      </c>
      <c r="BF230" s="107">
        <f>IF(U230="znížená",N230,0)</f>
        <v>0</v>
      </c>
      <c r="BG230" s="107">
        <f>IF(U230="zákl. prenesená",N230,0)</f>
        <v>0</v>
      </c>
      <c r="BH230" s="107">
        <f>IF(U230="zníž. prenesená",N230,0)</f>
        <v>0</v>
      </c>
      <c r="BI230" s="107">
        <f>IF(U230="nulová",N230,0)</f>
        <v>0</v>
      </c>
      <c r="BJ230" s="20" t="s">
        <v>149</v>
      </c>
      <c r="BK230" s="170">
        <f>L230*K230</f>
        <v>0</v>
      </c>
    </row>
    <row r="231" spans="2:65" s="1" customFormat="1" ht="22.35" customHeight="1">
      <c r="B231" s="36"/>
      <c r="C231" s="200" t="s">
        <v>5</v>
      </c>
      <c r="D231" s="200" t="s">
        <v>171</v>
      </c>
      <c r="E231" s="201" t="s">
        <v>5</v>
      </c>
      <c r="F231" s="259" t="s">
        <v>5</v>
      </c>
      <c r="G231" s="259"/>
      <c r="H231" s="259"/>
      <c r="I231" s="259"/>
      <c r="J231" s="202" t="s">
        <v>5</v>
      </c>
      <c r="K231" s="166"/>
      <c r="L231" s="260"/>
      <c r="M231" s="261"/>
      <c r="N231" s="323">
        <f t="shared" si="35"/>
        <v>0</v>
      </c>
      <c r="O231" s="323"/>
      <c r="P231" s="323"/>
      <c r="Q231" s="323"/>
      <c r="R231" s="38"/>
      <c r="T231" s="167" t="s">
        <v>5</v>
      </c>
      <c r="U231" s="203" t="s">
        <v>43</v>
      </c>
      <c r="V231" s="37"/>
      <c r="W231" s="37"/>
      <c r="X231" s="37"/>
      <c r="Y231" s="37"/>
      <c r="Z231" s="37"/>
      <c r="AA231" s="75"/>
      <c r="AT231" s="20" t="s">
        <v>1982</v>
      </c>
      <c r="AU231" s="20" t="s">
        <v>84</v>
      </c>
      <c r="AY231" s="20" t="s">
        <v>1982</v>
      </c>
      <c r="BE231" s="107">
        <f>IF(U231="základná",N231,0)</f>
        <v>0</v>
      </c>
      <c r="BF231" s="107">
        <f>IF(U231="znížená",N231,0)</f>
        <v>0</v>
      </c>
      <c r="BG231" s="107">
        <f>IF(U231="zákl. prenesená",N231,0)</f>
        <v>0</v>
      </c>
      <c r="BH231" s="107">
        <f>IF(U231="zníž. prenesená",N231,0)</f>
        <v>0</v>
      </c>
      <c r="BI231" s="107">
        <f>IF(U231="nulová",N231,0)</f>
        <v>0</v>
      </c>
      <c r="BJ231" s="20" t="s">
        <v>149</v>
      </c>
      <c r="BK231" s="170">
        <f>L231*K231</f>
        <v>0</v>
      </c>
    </row>
    <row r="232" spans="2:65" s="1" customFormat="1" ht="22.35" customHeight="1">
      <c r="B232" s="36"/>
      <c r="C232" s="200" t="s">
        <v>5</v>
      </c>
      <c r="D232" s="200" t="s">
        <v>171</v>
      </c>
      <c r="E232" s="201" t="s">
        <v>5</v>
      </c>
      <c r="F232" s="259" t="s">
        <v>5</v>
      </c>
      <c r="G232" s="259"/>
      <c r="H232" s="259"/>
      <c r="I232" s="259"/>
      <c r="J232" s="202" t="s">
        <v>5</v>
      </c>
      <c r="K232" s="166"/>
      <c r="L232" s="260"/>
      <c r="M232" s="261"/>
      <c r="N232" s="323">
        <f t="shared" si="35"/>
        <v>0</v>
      </c>
      <c r="O232" s="323"/>
      <c r="P232" s="323"/>
      <c r="Q232" s="323"/>
      <c r="R232" s="38"/>
      <c r="T232" s="167" t="s">
        <v>5</v>
      </c>
      <c r="U232" s="203" t="s">
        <v>43</v>
      </c>
      <c r="V232" s="37"/>
      <c r="W232" s="37"/>
      <c r="X232" s="37"/>
      <c r="Y232" s="37"/>
      <c r="Z232" s="37"/>
      <c r="AA232" s="75"/>
      <c r="AT232" s="20" t="s">
        <v>1982</v>
      </c>
      <c r="AU232" s="20" t="s">
        <v>84</v>
      </c>
      <c r="AY232" s="20" t="s">
        <v>1982</v>
      </c>
      <c r="BE232" s="107">
        <f>IF(U232="základná",N232,0)</f>
        <v>0</v>
      </c>
      <c r="BF232" s="107">
        <f>IF(U232="znížená",N232,0)</f>
        <v>0</v>
      </c>
      <c r="BG232" s="107">
        <f>IF(U232="zákl. prenesená",N232,0)</f>
        <v>0</v>
      </c>
      <c r="BH232" s="107">
        <f>IF(U232="zníž. prenesená",N232,0)</f>
        <v>0</v>
      </c>
      <c r="BI232" s="107">
        <f>IF(U232="nulová",N232,0)</f>
        <v>0</v>
      </c>
      <c r="BJ232" s="20" t="s">
        <v>149</v>
      </c>
      <c r="BK232" s="170">
        <f>L232*K232</f>
        <v>0</v>
      </c>
    </row>
    <row r="233" spans="2:65" s="1" customFormat="1" ht="22.35" customHeight="1">
      <c r="B233" s="36"/>
      <c r="C233" s="200" t="s">
        <v>5</v>
      </c>
      <c r="D233" s="200" t="s">
        <v>171</v>
      </c>
      <c r="E233" s="201" t="s">
        <v>5</v>
      </c>
      <c r="F233" s="259" t="s">
        <v>5</v>
      </c>
      <c r="G233" s="259"/>
      <c r="H233" s="259"/>
      <c r="I233" s="259"/>
      <c r="J233" s="202" t="s">
        <v>5</v>
      </c>
      <c r="K233" s="166"/>
      <c r="L233" s="260"/>
      <c r="M233" s="261"/>
      <c r="N233" s="323">
        <f t="shared" si="35"/>
        <v>0</v>
      </c>
      <c r="O233" s="323"/>
      <c r="P233" s="323"/>
      <c r="Q233" s="323"/>
      <c r="R233" s="38"/>
      <c r="T233" s="167" t="s">
        <v>5</v>
      </c>
      <c r="U233" s="203" t="s">
        <v>43</v>
      </c>
      <c r="V233" s="57"/>
      <c r="W233" s="57"/>
      <c r="X233" s="57"/>
      <c r="Y233" s="57"/>
      <c r="Z233" s="57"/>
      <c r="AA233" s="59"/>
      <c r="AT233" s="20" t="s">
        <v>1982</v>
      </c>
      <c r="AU233" s="20" t="s">
        <v>84</v>
      </c>
      <c r="AY233" s="20" t="s">
        <v>1982</v>
      </c>
      <c r="BE233" s="107">
        <f>IF(U233="základná",N233,0)</f>
        <v>0</v>
      </c>
      <c r="BF233" s="107">
        <f>IF(U233="znížená",N233,0)</f>
        <v>0</v>
      </c>
      <c r="BG233" s="107">
        <f>IF(U233="zákl. prenesená",N233,0)</f>
        <v>0</v>
      </c>
      <c r="BH233" s="107">
        <f>IF(U233="zníž. prenesená",N233,0)</f>
        <v>0</v>
      </c>
      <c r="BI233" s="107">
        <f>IF(U233="nulová",N233,0)</f>
        <v>0</v>
      </c>
      <c r="BJ233" s="20" t="s">
        <v>149</v>
      </c>
      <c r="BK233" s="170">
        <f>L233*K233</f>
        <v>0</v>
      </c>
    </row>
    <row r="234" spans="2:65" s="1" customFormat="1" ht="6.95" customHeight="1"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2"/>
    </row>
  </sheetData>
  <mergeCells count="32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N111:Q111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F157:I157"/>
    <mergeCell ref="F158:I158"/>
    <mergeCell ref="F159:I159"/>
    <mergeCell ref="F160:I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1:I201"/>
    <mergeCell ref="L201:M201"/>
    <mergeCell ref="N201:Q201"/>
    <mergeCell ref="F202:I202"/>
    <mergeCell ref="L202:M202"/>
    <mergeCell ref="N202:Q202"/>
    <mergeCell ref="N200:Q200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7:I217"/>
    <mergeCell ref="L217:M217"/>
    <mergeCell ref="N217:Q217"/>
    <mergeCell ref="F219:I219"/>
    <mergeCell ref="L219:M219"/>
    <mergeCell ref="N219:Q219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29:I229"/>
    <mergeCell ref="L229:M229"/>
    <mergeCell ref="N229:Q229"/>
    <mergeCell ref="F230:I230"/>
    <mergeCell ref="L230:M230"/>
    <mergeCell ref="N230:Q230"/>
    <mergeCell ref="F220:I220"/>
    <mergeCell ref="L220:M220"/>
    <mergeCell ref="N220:Q220"/>
    <mergeCell ref="F221:I221"/>
    <mergeCell ref="L221:M221"/>
    <mergeCell ref="N221:Q221"/>
    <mergeCell ref="F223:I223"/>
    <mergeCell ref="L223:M223"/>
    <mergeCell ref="N223:Q223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N212:Q212"/>
    <mergeCell ref="N218:Q218"/>
    <mergeCell ref="N222:Q222"/>
    <mergeCell ref="N225:Q225"/>
    <mergeCell ref="N226:Q226"/>
    <mergeCell ref="N228:Q228"/>
    <mergeCell ref="H1:K1"/>
    <mergeCell ref="S2:AC2"/>
    <mergeCell ref="N130:Q130"/>
    <mergeCell ref="N131:Q131"/>
    <mergeCell ref="N132:Q132"/>
    <mergeCell ref="N151:Q151"/>
    <mergeCell ref="N173:Q173"/>
    <mergeCell ref="N175:Q175"/>
    <mergeCell ref="N176:Q176"/>
    <mergeCell ref="N189:Q189"/>
    <mergeCell ref="N195:Q195"/>
    <mergeCell ref="F224:I224"/>
    <mergeCell ref="F227:I227"/>
    <mergeCell ref="L227:M227"/>
    <mergeCell ref="N227:Q227"/>
    <mergeCell ref="F216:I216"/>
    <mergeCell ref="L216:M216"/>
    <mergeCell ref="N216:Q216"/>
  </mergeCells>
  <dataValidations count="2">
    <dataValidation type="list" allowBlank="1" showInputMessage="1" showErrorMessage="1" error="Povolené sú hodnoty K, M." sqref="D229:D234">
      <formula1>"K, M"</formula1>
    </dataValidation>
    <dataValidation type="list" allowBlank="1" showInputMessage="1" showErrorMessage="1" error="Povolené sú hodnoty základná, znížená, nulová." sqref="U229:U234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SO 01 - Prístavba MŠ</vt:lpstr>
      <vt:lpstr>SO 04 - Zateplenie objekt...</vt:lpstr>
      <vt:lpstr>'Rekapitulácia stavby'!Názvy_tlače</vt:lpstr>
      <vt:lpstr>'SO 01 - Prístavba MŠ'!Názvy_tlače</vt:lpstr>
      <vt:lpstr>'SO 04 - Zateplenie objekt...'!Názvy_tlače</vt:lpstr>
      <vt:lpstr>'Rekapitulácia stavby'!Oblasť_tlače</vt:lpstr>
      <vt:lpstr>'SO 01 - Prístavba MŠ'!Oblasť_tlače</vt:lpstr>
      <vt:lpstr>'SO 04 - Zateplenie objekt...'!Oblasť_tlače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Gabčo</dc:creator>
  <cp:lastModifiedBy>Molitor</cp:lastModifiedBy>
  <dcterms:created xsi:type="dcterms:W3CDTF">2017-04-06T12:49:11Z</dcterms:created>
  <dcterms:modified xsi:type="dcterms:W3CDTF">2019-04-03T12:21:57Z</dcterms:modified>
</cp:coreProperties>
</file>