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ovanova\Desktop\e-gov podklady do VO\"/>
    </mc:Choice>
  </mc:AlternateContent>
  <bookViews>
    <workbookView xWindow="0" yWindow="0" windowWidth="38400" windowHeight="17268"/>
  </bookViews>
  <sheets>
    <sheet name="Hárok1" sheetId="1" r:id="rId1"/>
  </sheets>
  <externalReferences>
    <externalReference r:id="rId2"/>
  </externalReferences>
  <definedNames>
    <definedName name="Moduly_2">[1]MODULY_CBA!$B$3:$B$21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7" i="1" l="1"/>
  <c r="N57" i="1"/>
  <c r="M57" i="1"/>
  <c r="L57" i="1"/>
  <c r="K57" i="1"/>
  <c r="O57" i="1" s="1"/>
  <c r="P57" i="1" s="1"/>
  <c r="J57" i="1"/>
  <c r="Q56" i="1"/>
  <c r="N56" i="1"/>
  <c r="M56" i="1"/>
  <c r="L56" i="1"/>
  <c r="K56" i="1"/>
  <c r="J56" i="1"/>
  <c r="Q55" i="1"/>
  <c r="N55" i="1"/>
  <c r="M55" i="1"/>
  <c r="L55" i="1"/>
  <c r="O55" i="1" s="1"/>
  <c r="P55" i="1" s="1"/>
  <c r="K55" i="1"/>
  <c r="J55" i="1"/>
  <c r="Q54" i="1"/>
  <c r="N54" i="1"/>
  <c r="M54" i="1"/>
  <c r="L54" i="1"/>
  <c r="K54" i="1"/>
  <c r="J54" i="1"/>
  <c r="Q53" i="1"/>
  <c r="N53" i="1"/>
  <c r="M53" i="1"/>
  <c r="L53" i="1"/>
  <c r="K53" i="1"/>
  <c r="J53" i="1"/>
  <c r="Q52" i="1"/>
  <c r="N52" i="1"/>
  <c r="M52" i="1"/>
  <c r="O52" i="1" s="1"/>
  <c r="P52" i="1" s="1"/>
  <c r="L52" i="1"/>
  <c r="K52" i="1"/>
  <c r="J52" i="1"/>
  <c r="Q51" i="1"/>
  <c r="N51" i="1"/>
  <c r="M51" i="1"/>
  <c r="L51" i="1"/>
  <c r="K51" i="1"/>
  <c r="J51" i="1"/>
  <c r="Q50" i="1"/>
  <c r="N50" i="1"/>
  <c r="M50" i="1"/>
  <c r="L50" i="1"/>
  <c r="O50" i="1" s="1"/>
  <c r="P50" i="1" s="1"/>
  <c r="K50" i="1"/>
  <c r="J50" i="1"/>
  <c r="Q49" i="1"/>
  <c r="N49" i="1"/>
  <c r="M49" i="1"/>
  <c r="L49" i="1"/>
  <c r="O49" i="1" s="1"/>
  <c r="P49" i="1" s="1"/>
  <c r="K49" i="1"/>
  <c r="J49" i="1"/>
  <c r="Q48" i="1"/>
  <c r="N48" i="1"/>
  <c r="M48" i="1"/>
  <c r="L48" i="1"/>
  <c r="K48" i="1"/>
  <c r="J48" i="1"/>
  <c r="Q47" i="1"/>
  <c r="N47" i="1"/>
  <c r="M47" i="1"/>
  <c r="L47" i="1"/>
  <c r="K47" i="1"/>
  <c r="J47" i="1"/>
  <c r="Q46" i="1"/>
  <c r="N46" i="1"/>
  <c r="M46" i="1"/>
  <c r="L46" i="1"/>
  <c r="O46" i="1" s="1"/>
  <c r="P46" i="1" s="1"/>
  <c r="K46" i="1"/>
  <c r="J46" i="1"/>
  <c r="Q45" i="1"/>
  <c r="N45" i="1"/>
  <c r="M45" i="1"/>
  <c r="L45" i="1"/>
  <c r="K45" i="1"/>
  <c r="J45" i="1"/>
  <c r="Q44" i="1"/>
  <c r="N44" i="1"/>
  <c r="M44" i="1"/>
  <c r="L44" i="1"/>
  <c r="O44" i="1" s="1"/>
  <c r="P44" i="1" s="1"/>
  <c r="K44" i="1"/>
  <c r="J44" i="1"/>
  <c r="Q43" i="1"/>
  <c r="N43" i="1"/>
  <c r="M43" i="1"/>
  <c r="L43" i="1"/>
  <c r="K43" i="1"/>
  <c r="J43" i="1"/>
  <c r="Q42" i="1"/>
  <c r="N42" i="1"/>
  <c r="M42" i="1"/>
  <c r="L42" i="1"/>
  <c r="K42" i="1"/>
  <c r="J42" i="1"/>
  <c r="Q41" i="1"/>
  <c r="N41" i="1"/>
  <c r="M41" i="1"/>
  <c r="L41" i="1"/>
  <c r="K41" i="1"/>
  <c r="J41" i="1"/>
  <c r="Q40" i="1"/>
  <c r="N40" i="1"/>
  <c r="M40" i="1"/>
  <c r="L40" i="1"/>
  <c r="O40" i="1" s="1"/>
  <c r="P40" i="1" s="1"/>
  <c r="K40" i="1"/>
  <c r="J40" i="1"/>
  <c r="Q39" i="1"/>
  <c r="N39" i="1"/>
  <c r="M39" i="1"/>
  <c r="L39" i="1"/>
  <c r="K39" i="1"/>
  <c r="J39" i="1"/>
  <c r="Q38" i="1"/>
  <c r="N38" i="1"/>
  <c r="M38" i="1"/>
  <c r="L38" i="1"/>
  <c r="O38" i="1" s="1"/>
  <c r="P38" i="1" s="1"/>
  <c r="K38" i="1"/>
  <c r="J38" i="1"/>
  <c r="Q37" i="1"/>
  <c r="N37" i="1"/>
  <c r="M37" i="1"/>
  <c r="L37" i="1"/>
  <c r="K37" i="1"/>
  <c r="J37" i="1"/>
  <c r="Q36" i="1"/>
  <c r="N36" i="1"/>
  <c r="M36" i="1"/>
  <c r="L36" i="1"/>
  <c r="K36" i="1"/>
  <c r="J36" i="1"/>
  <c r="Q35" i="1"/>
  <c r="N35" i="1"/>
  <c r="M35" i="1"/>
  <c r="L35" i="1"/>
  <c r="O35" i="1" s="1"/>
  <c r="P35" i="1" s="1"/>
  <c r="K35" i="1"/>
  <c r="J35" i="1"/>
  <c r="Q34" i="1"/>
  <c r="N34" i="1"/>
  <c r="M34" i="1"/>
  <c r="L34" i="1"/>
  <c r="O34" i="1" s="1"/>
  <c r="P34" i="1" s="1"/>
  <c r="K34" i="1"/>
  <c r="J34" i="1"/>
  <c r="Q33" i="1"/>
  <c r="N33" i="1"/>
  <c r="M33" i="1"/>
  <c r="L33" i="1"/>
  <c r="K33" i="1"/>
  <c r="J33" i="1"/>
  <c r="Q32" i="1"/>
  <c r="N32" i="1"/>
  <c r="M32" i="1"/>
  <c r="L32" i="1"/>
  <c r="O32" i="1" s="1"/>
  <c r="P32" i="1" s="1"/>
  <c r="K32" i="1"/>
  <c r="J32" i="1"/>
  <c r="Q31" i="1"/>
  <c r="N31" i="1"/>
  <c r="M31" i="1"/>
  <c r="L31" i="1"/>
  <c r="O31" i="1" s="1"/>
  <c r="P31" i="1" s="1"/>
  <c r="K31" i="1"/>
  <c r="J31" i="1"/>
  <c r="Q30" i="1"/>
  <c r="N30" i="1"/>
  <c r="M30" i="1"/>
  <c r="L30" i="1"/>
  <c r="K30" i="1"/>
  <c r="J30" i="1"/>
  <c r="Q29" i="1"/>
  <c r="N29" i="1"/>
  <c r="M29" i="1"/>
  <c r="L29" i="1"/>
  <c r="K29" i="1"/>
  <c r="J29" i="1"/>
  <c r="Q28" i="1"/>
  <c r="N28" i="1"/>
  <c r="M28" i="1"/>
  <c r="L28" i="1"/>
  <c r="O28" i="1" s="1"/>
  <c r="P28" i="1" s="1"/>
  <c r="K28" i="1"/>
  <c r="J28" i="1"/>
  <c r="Q27" i="1"/>
  <c r="N27" i="1"/>
  <c r="M27" i="1"/>
  <c r="L27" i="1"/>
  <c r="K27" i="1"/>
  <c r="J27" i="1"/>
  <c r="Q26" i="1"/>
  <c r="N26" i="1"/>
  <c r="M26" i="1"/>
  <c r="L26" i="1"/>
  <c r="O26" i="1" s="1"/>
  <c r="P26" i="1" s="1"/>
  <c r="K26" i="1"/>
  <c r="J26" i="1"/>
  <c r="Q25" i="1"/>
  <c r="N25" i="1"/>
  <c r="M25" i="1"/>
  <c r="L25" i="1"/>
  <c r="K25" i="1"/>
  <c r="J25" i="1"/>
  <c r="Q24" i="1"/>
  <c r="N24" i="1"/>
  <c r="M24" i="1"/>
  <c r="L24" i="1"/>
  <c r="K24" i="1"/>
  <c r="J24" i="1"/>
  <c r="Q23" i="1"/>
  <c r="N23" i="1"/>
  <c r="M23" i="1"/>
  <c r="L23" i="1"/>
  <c r="O23" i="1" s="1"/>
  <c r="P23" i="1" s="1"/>
  <c r="K23" i="1"/>
  <c r="J23" i="1"/>
  <c r="Q22" i="1"/>
  <c r="N22" i="1"/>
  <c r="M22" i="1"/>
  <c r="L22" i="1"/>
  <c r="O22" i="1" s="1"/>
  <c r="P22" i="1" s="1"/>
  <c r="K22" i="1"/>
  <c r="J22" i="1"/>
  <c r="Q21" i="1"/>
  <c r="N21" i="1"/>
  <c r="M21" i="1"/>
  <c r="L21" i="1"/>
  <c r="K21" i="1"/>
  <c r="J21" i="1"/>
  <c r="Q20" i="1"/>
  <c r="N20" i="1"/>
  <c r="M20" i="1"/>
  <c r="L20" i="1"/>
  <c r="O20" i="1" s="1"/>
  <c r="P20" i="1" s="1"/>
  <c r="K20" i="1"/>
  <c r="J20" i="1"/>
  <c r="Q19" i="1"/>
  <c r="N19" i="1"/>
  <c r="M19" i="1"/>
  <c r="L19" i="1"/>
  <c r="O19" i="1" s="1"/>
  <c r="P19" i="1" s="1"/>
  <c r="K19" i="1"/>
  <c r="J19" i="1"/>
  <c r="Q18" i="1"/>
  <c r="N18" i="1"/>
  <c r="M18" i="1"/>
  <c r="L18" i="1"/>
  <c r="K18" i="1"/>
  <c r="J18" i="1"/>
  <c r="Q17" i="1"/>
  <c r="N17" i="1"/>
  <c r="M17" i="1"/>
  <c r="L17" i="1"/>
  <c r="K17" i="1"/>
  <c r="J17" i="1"/>
  <c r="Q16" i="1"/>
  <c r="N16" i="1"/>
  <c r="M16" i="1"/>
  <c r="L16" i="1"/>
  <c r="O16" i="1" s="1"/>
  <c r="P16" i="1" s="1"/>
  <c r="K16" i="1"/>
  <c r="J16" i="1"/>
  <c r="Q15" i="1"/>
  <c r="N15" i="1"/>
  <c r="M15" i="1"/>
  <c r="L15" i="1"/>
  <c r="K15" i="1"/>
  <c r="J15" i="1"/>
  <c r="Q14" i="1"/>
  <c r="N14" i="1"/>
  <c r="M14" i="1"/>
  <c r="L14" i="1"/>
  <c r="O14" i="1" s="1"/>
  <c r="P14" i="1" s="1"/>
  <c r="K14" i="1"/>
  <c r="J14" i="1"/>
  <c r="Q13" i="1"/>
  <c r="N13" i="1"/>
  <c r="M13" i="1"/>
  <c r="L13" i="1"/>
  <c r="K13" i="1"/>
  <c r="J13" i="1"/>
  <c r="Q12" i="1"/>
  <c r="N12" i="1"/>
  <c r="M12" i="1"/>
  <c r="L12" i="1"/>
  <c r="K12" i="1"/>
  <c r="J12" i="1"/>
  <c r="Q11" i="1"/>
  <c r="N11" i="1"/>
  <c r="M11" i="1"/>
  <c r="L11" i="1"/>
  <c r="K11" i="1"/>
  <c r="J11" i="1"/>
  <c r="Q10" i="1"/>
  <c r="N10" i="1"/>
  <c r="M10" i="1"/>
  <c r="L10" i="1"/>
  <c r="O10" i="1" s="1"/>
  <c r="P10" i="1" s="1"/>
  <c r="K10" i="1"/>
  <c r="J10" i="1"/>
  <c r="Q9" i="1"/>
  <c r="N9" i="1"/>
  <c r="M9" i="1"/>
  <c r="L9" i="1"/>
  <c r="K9" i="1"/>
  <c r="J9" i="1"/>
  <c r="Q8" i="1"/>
  <c r="N8" i="1"/>
  <c r="M8" i="1"/>
  <c r="L8" i="1"/>
  <c r="O8" i="1" s="1"/>
  <c r="P8" i="1" s="1"/>
  <c r="K8" i="1"/>
  <c r="J8" i="1"/>
  <c r="Q7" i="1"/>
  <c r="N7" i="1"/>
  <c r="M7" i="1"/>
  <c r="L7" i="1"/>
  <c r="K7" i="1"/>
  <c r="J7" i="1"/>
  <c r="Q6" i="1"/>
  <c r="N6" i="1"/>
  <c r="M6" i="1"/>
  <c r="L6" i="1"/>
  <c r="O6" i="1" s="1"/>
  <c r="P6" i="1" s="1"/>
  <c r="K6" i="1"/>
  <c r="J6" i="1"/>
  <c r="Q5" i="1"/>
  <c r="N5" i="1"/>
  <c r="M5" i="1"/>
  <c r="L5" i="1"/>
  <c r="K5" i="1"/>
  <c r="J5" i="1"/>
  <c r="Q4" i="1"/>
  <c r="N4" i="1"/>
  <c r="M4" i="1"/>
  <c r="L4" i="1"/>
  <c r="O4" i="1" s="1"/>
  <c r="P4" i="1" s="1"/>
  <c r="K4" i="1"/>
  <c r="J4" i="1"/>
  <c r="Q3" i="1"/>
  <c r="N3" i="1"/>
  <c r="M3" i="1"/>
  <c r="L3" i="1"/>
  <c r="K3" i="1"/>
  <c r="J3" i="1"/>
  <c r="O15" i="1" l="1"/>
  <c r="P15" i="1" s="1"/>
  <c r="O21" i="1"/>
  <c r="P21" i="1" s="1"/>
  <c r="O27" i="1"/>
  <c r="P27" i="1" s="1"/>
  <c r="O33" i="1"/>
  <c r="P33" i="1" s="1"/>
  <c r="O39" i="1"/>
  <c r="P39" i="1" s="1"/>
  <c r="O45" i="1"/>
  <c r="P45" i="1" s="1"/>
  <c r="O53" i="1"/>
  <c r="P53" i="1" s="1"/>
  <c r="O54" i="1"/>
  <c r="P54" i="1" s="1"/>
  <c r="O56" i="1"/>
  <c r="P56" i="1" s="1"/>
  <c r="O3" i="1"/>
  <c r="P3" i="1" s="1"/>
  <c r="O7" i="1"/>
  <c r="P7" i="1" s="1"/>
  <c r="O11" i="1"/>
  <c r="P11" i="1" s="1"/>
  <c r="O17" i="1"/>
  <c r="P17" i="1" s="1"/>
  <c r="O25" i="1"/>
  <c r="P25" i="1" s="1"/>
  <c r="O29" i="1"/>
  <c r="P29" i="1" s="1"/>
  <c r="O37" i="1"/>
  <c r="P37" i="1" s="1"/>
  <c r="O41" i="1"/>
  <c r="P41" i="1" s="1"/>
  <c r="O47" i="1"/>
  <c r="P47" i="1" s="1"/>
  <c r="O51" i="1"/>
  <c r="P51" i="1" s="1"/>
  <c r="O5" i="1"/>
  <c r="P5" i="1" s="1"/>
  <c r="O9" i="1"/>
  <c r="P9" i="1" s="1"/>
  <c r="O13" i="1"/>
  <c r="P13" i="1" s="1"/>
  <c r="O43" i="1"/>
  <c r="P43" i="1" s="1"/>
  <c r="O12" i="1"/>
  <c r="P12" i="1" s="1"/>
  <c r="O18" i="1"/>
  <c r="P18" i="1" s="1"/>
  <c r="O24" i="1"/>
  <c r="P24" i="1" s="1"/>
  <c r="O30" i="1"/>
  <c r="P30" i="1" s="1"/>
  <c r="O36" i="1"/>
  <c r="P36" i="1" s="1"/>
  <c r="O42" i="1"/>
  <c r="P42" i="1" s="1"/>
  <c r="O48" i="1"/>
  <c r="P48" i="1" s="1"/>
</calcChain>
</file>

<file path=xl/comments1.xml><?xml version="1.0" encoding="utf-8"?>
<comments xmlns="http://schemas.openxmlformats.org/spreadsheetml/2006/main">
  <authors>
    <author>USER1</author>
  </authors>
  <commentList>
    <comment ref="A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stanoviť ID pre danú požiadavku, pričom sa začína od ID_1 a následne sa pokračuje vždy po 1</t>
        </r>
      </text>
    </comment>
    <comment ref="B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vybrať klasifikáciu požiadavky z kombo boxu, pričom sa jedná o:
 - funkčnú požiadvaku
 - technickú požiadavku
 - ne- funkčnú požiadavku
Viac k problematike v metodika časť Definovanie a klasifikácia požiadaviek</t>
        </r>
      </text>
    </comment>
    <comment ref="C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Oblasti požiadaviek si definuje vlastník projektu, pričom by mali byť zvolené tak, aby zahŕňali nejakú ucelenú oblasť - napr. modul, funkčnosť a pod.</t>
        </r>
      </text>
    </comment>
    <comment ref="D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jednoduché nazvanie požiadavky</t>
        </r>
      </text>
    </comment>
    <comment ref="E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Mal by byť určený väčí detail požiadvaky tak, aby bolo jasné o čo sa v danej požiadavke jedná. 
Tento popis bude následne dôležitý aj pre proces verejného obstarávania ako aj pre procesy dodávky, akceptácie a testovania daných požiadaviek</t>
        </r>
      </text>
    </comment>
    <comment ref="F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Mal by byť definovaný vlastník, ktorý je zodpovedný za definovanie danej požiadavky</t>
        </r>
      </text>
    </comment>
    <comment ref="G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V tejto časti vyberie žiadateľ, ku ktorému modulu sa požiadavka viaže. 
Ak jedna požiadavka patrí k viacerým modulom, je potrbené je zadefinovať viac krát.</t>
        </r>
      </text>
    </comment>
    <comment ref="H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Táto časť sa vypĺňa len pre funkčné požiadavky a predstavuje počet prístupových miest pre danú požiadavku:
- Call Centrum
- Integrované obslužné miesto
- Špecializovaný portál
- Klientske centrum štátnej správy
- Podateľná orgánu verenej moci
- Pracovicko OVM
- eGovApps na mobilných platformách
- GoTechApps – komerčné riešenie
- e-mail
- SMS
- Ústredný portál verejnej správy</t>
        </r>
      </text>
    </comment>
    <comment ref="I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Zložitosť požiadavky je vyjadrená hodnotami:
 - 5 - jednoduchá
 - 10 - priemerná
 - 15 - komplexná
Pričom detailné vysvetlenie je v časti Vývoj a úprava SW diela / Aplikácie</t>
        </r>
      </text>
    </comment>
    <comment ref="K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Predstavuje súčim Poctu pristupovych kanalov a Zlozitosti poziadavky</t>
        </r>
      </text>
    </comment>
    <comment ref="L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Dotiahnutá vážená hodnota UAW pre daný modul</t>
        </r>
      </text>
    </comment>
    <comment ref="M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Dotiahntuá hodnota zo záložky Moduly pre daný modul</t>
        </r>
      </text>
    </comment>
    <comment ref="N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Dotiahntuá hodnota zo záložky Moduly pre daný modul</t>
        </r>
      </text>
    </comment>
    <comment ref="O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výpočet počtu Bodov Prípadov použitia, ktorý je základným faktorom pre výpočet následnej náročnosti, pričom výpočet je nasledovny:
(Zlozitost + UAW) * ECF * TCF</t>
        </r>
      </text>
    </comment>
    <comment ref="P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hodinovú náročnosť implementácie danej požiadavky, pričom je hdonota UCP prenásobená PF stanoveným pra daný modul</t>
        </r>
      </text>
    </comment>
    <comment ref="Q2" authorId="0" shapeId="0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automaticky dotihanutá hodnota inkrementu pre daný modul ku každej požiadavke</t>
        </r>
      </text>
    </comment>
  </commentList>
</comments>
</file>

<file path=xl/sharedStrings.xml><?xml version="1.0" encoding="utf-8"?>
<sst xmlns="http://schemas.openxmlformats.org/spreadsheetml/2006/main" count="553" uniqueCount="211">
  <si>
    <r>
      <rPr>
        <b/>
        <sz val="10"/>
        <rFont val="Calibri Light"/>
        <family val="2"/>
        <scheme val="major"/>
      </rPr>
      <t>KROK 1)
INICIAČNÁ FÁZA</t>
    </r>
    <r>
      <rPr>
        <sz val="10"/>
        <rFont val="Calibri Light"/>
        <family val="2"/>
        <scheme val="major"/>
      </rPr>
      <t xml:space="preserve">
(obsah tvorí </t>
    </r>
    <r>
      <rPr>
        <b/>
        <sz val="10"/>
        <rFont val="Calibri Light"/>
        <family val="2"/>
        <scheme val="major"/>
      </rPr>
      <t>OBJEDNÁVATEĽ -</t>
    </r>
    <r>
      <rPr>
        <sz val="10"/>
        <rFont val="Calibri Light"/>
        <family val="2"/>
        <scheme val="major"/>
      </rPr>
      <t xml:space="preserve"> PRED spustením VO)</t>
    </r>
  </si>
  <si>
    <r>
      <t xml:space="preserve">KROK 2)
</t>
    </r>
    <r>
      <rPr>
        <sz val="10"/>
        <rFont val="Calibri Light"/>
        <family val="2"/>
        <scheme val="major"/>
      </rPr>
      <t>VEREJNÉ OBSTARÁVANIE</t>
    </r>
    <r>
      <rPr>
        <b/>
        <sz val="10"/>
        <rFont val="Calibri Light"/>
        <family val="2"/>
        <scheme val="major"/>
      </rPr>
      <t xml:space="preserve">
VYJADRENIE UCHÁDZAČA / ZÁUJEMCU
</t>
    </r>
    <r>
      <rPr>
        <sz val="10"/>
        <rFont val="Calibri Light"/>
        <family val="2"/>
        <scheme val="major"/>
      </rPr>
      <t xml:space="preserve">(PROCES VO - odpovede </t>
    </r>
    <r>
      <rPr>
        <b/>
        <sz val="10"/>
        <rFont val="Calibri Light"/>
        <family val="2"/>
        <scheme val="major"/>
      </rPr>
      <t>UCHÁDZAČA</t>
    </r>
    <r>
      <rPr>
        <sz val="10"/>
        <rFont val="Calibri Light"/>
        <family val="2"/>
        <scheme val="major"/>
      </rPr>
      <t xml:space="preserve"> - potrebné vyplniť za každú požiadavku)</t>
    </r>
  </si>
  <si>
    <r>
      <t xml:space="preserve">KROK 3) 
REALIZAČNÁ FÁZA
</t>
    </r>
    <r>
      <rPr>
        <sz val="10"/>
        <rFont val="Calibri Light"/>
        <family val="2"/>
        <scheme val="major"/>
      </rPr>
      <t xml:space="preserve">(obsah tvorí </t>
    </r>
    <r>
      <rPr>
        <b/>
        <sz val="10"/>
        <rFont val="Calibri Light"/>
        <family val="2"/>
        <scheme val="major"/>
      </rPr>
      <t>DODÁVATEĽ</t>
    </r>
    <r>
      <rPr>
        <sz val="10"/>
        <rFont val="Calibri Light"/>
        <family val="2"/>
        <scheme val="major"/>
      </rPr>
      <t xml:space="preserve"> - po dokončení VO a podpise Zmluvy)</t>
    </r>
  </si>
  <si>
    <r>
      <t xml:space="preserve">KROK 4)
OVERENIE DODANIA
</t>
    </r>
    <r>
      <rPr>
        <sz val="10"/>
        <rFont val="Calibri Light"/>
        <family val="2"/>
        <scheme val="major"/>
      </rPr>
      <t>OBJEDNÁVATEĽOM</t>
    </r>
  </si>
  <si>
    <r>
      <t xml:space="preserve">ID 
POŽIADAVKY
</t>
    </r>
    <r>
      <rPr>
        <sz val="10"/>
        <rFont val="Calibri Light"/>
        <family val="2"/>
        <scheme val="major"/>
      </rPr>
      <t>(zvoľte si konvenciu označovania)</t>
    </r>
  </si>
  <si>
    <r>
      <t xml:space="preserve">KATEGÓRIA POŽIADAVKY
</t>
    </r>
    <r>
      <rPr>
        <sz val="10"/>
        <rFont val="Calibri Light"/>
        <family val="2"/>
        <scheme val="major"/>
      </rPr>
      <t>_funkčná požiadavka
_nefunkčná požiadavka
_technická požiadavka</t>
    </r>
  </si>
  <si>
    <t>OBLASŤ POŽIADAVKY</t>
  </si>
  <si>
    <t>NÁZOV
POŽIADAVKY</t>
  </si>
  <si>
    <t>DETAILNÝ POPIS POŽIADAVKY</t>
  </si>
  <si>
    <t>VLASTNÍK 
POŽIADAVKY</t>
  </si>
  <si>
    <r>
      <t xml:space="preserve">NÁZOV MODULU
</t>
    </r>
    <r>
      <rPr>
        <sz val="10"/>
        <rFont val="Calibri Light"/>
        <family val="2"/>
        <scheme val="major"/>
      </rPr>
      <t>(príslušnosť požiadavky k modulu)</t>
    </r>
  </si>
  <si>
    <t>POCET PRISTUPOVYCH KANALOV / POCET UC</t>
  </si>
  <si>
    <t>ZLOZITOST POZIADAVKY</t>
  </si>
  <si>
    <t>POCET UC</t>
  </si>
  <si>
    <t>VYSLEDOK ZLOZITOSTI</t>
  </si>
  <si>
    <t>UAW</t>
  </si>
  <si>
    <t>ECF</t>
  </si>
  <si>
    <t>TCF</t>
  </si>
  <si>
    <t>UCP</t>
  </si>
  <si>
    <t>ODHADNUTA PRACNOST</t>
  </si>
  <si>
    <t>ČISLO
INKREMENTU</t>
  </si>
  <si>
    <t>ZÁVISLOSŤ
RIZIKO
EXTERNÁ INTEGRÁCIA</t>
  </si>
  <si>
    <r>
      <t xml:space="preserve">POZNÁMKA
</t>
    </r>
    <r>
      <rPr>
        <sz val="10"/>
        <rFont val="Calibri Light"/>
        <family val="2"/>
        <scheme val="major"/>
      </rPr>
      <t>(napr. legislatívne východiská)</t>
    </r>
  </si>
  <si>
    <r>
      <t>Odpoveď UCHÁDZAČA 
v procese VO</t>
    </r>
    <r>
      <rPr>
        <b/>
        <sz val="10"/>
        <rFont val="Tahoma"/>
        <family val="2"/>
      </rPr>
      <t/>
    </r>
  </si>
  <si>
    <t>Kde je vo Vašej PONUKE popísané riešenie ?</t>
  </si>
  <si>
    <r>
      <t>Poznámka</t>
    </r>
    <r>
      <rPr>
        <sz val="10"/>
        <rFont val="Calibri Light"/>
        <family val="2"/>
        <scheme val="major"/>
      </rPr>
      <t xml:space="preserve">
(doplňujúci popis; príp. ODKAZ na popis v ponuke)</t>
    </r>
  </si>
  <si>
    <t>ID návrhu riešenia z 
detailný návrh riešenia (DNR)</t>
  </si>
  <si>
    <r>
      <t xml:space="preserve">SPôSOB DODANIA
</t>
    </r>
    <r>
      <rPr>
        <sz val="10"/>
        <rFont val="Calibri Light"/>
        <family val="2"/>
        <scheme val="major"/>
      </rPr>
      <t xml:space="preserve"> (implementácia dodávateľom)</t>
    </r>
  </si>
  <si>
    <t>Identifikácia
USE CASE</t>
  </si>
  <si>
    <t>Identifikácia 
TEST CASE</t>
  </si>
  <si>
    <r>
      <t xml:space="preserve">Použité 
TESTOVACIE DÁTA
</t>
    </r>
    <r>
      <rPr>
        <sz val="10"/>
        <rFont val="Calibri Light"/>
        <family val="2"/>
        <scheme val="major"/>
      </rPr>
      <t>pri teste</t>
    </r>
  </si>
  <si>
    <r>
      <t xml:space="preserve">Použité 
PROSTREDIE
</t>
    </r>
    <r>
      <rPr>
        <sz val="10"/>
        <rFont val="Calibri Light"/>
        <family val="2"/>
        <scheme val="major"/>
      </rPr>
      <t>pre test
(overenie funkčnosti)</t>
    </r>
  </si>
  <si>
    <t>SPôSOB OVERENIA
ODBERATEĽOM</t>
  </si>
  <si>
    <r>
      <t xml:space="preserve">VÝSLEDKY TESTOV
</t>
    </r>
    <r>
      <rPr>
        <sz val="10"/>
        <rFont val="Calibri Light"/>
        <family val="2"/>
        <scheme val="major"/>
      </rPr>
      <t>(status)</t>
    </r>
  </si>
  <si>
    <t>POZNÁMKA</t>
  </si>
  <si>
    <t>ID_1</t>
  </si>
  <si>
    <t>Funkcna poziadavka</t>
  </si>
  <si>
    <t>Portál SVP</t>
  </si>
  <si>
    <t>Elektronický formulár pre podávanie poplatkového priznania za odbery povrchovej / podzemnej vody a vypúšťanie odpadových vôd do povrchových vôd</t>
  </si>
  <si>
    <t xml:space="preserve">Vytvorenie webového rozhrania pre podanie štruktúrovaného podania prostredníctvom el. formuláru na webovom sídle organizácie v súlade s ID-SK pre ks_333666 </t>
  </si>
  <si>
    <t>SVP</t>
  </si>
  <si>
    <t>El. formuláre</t>
  </si>
  <si>
    <t>ID_2</t>
  </si>
  <si>
    <t>Elektronický formulár pre podávanie poplatkového oznámenia za odbery povrchovej / podzemnej vody a vypúšťanie odpadových vôd do povrchových vôd</t>
  </si>
  <si>
    <t xml:space="preserve">Vytvorenie webového rozhrania pre podanie štruktúrovaného podania prostredníctvom el. formuláru na webovom sídle organizácie v súlade s ID-SK pre ks_333665 </t>
  </si>
  <si>
    <t>ID_3</t>
  </si>
  <si>
    <t>Elektronický formulár pre vyžiadanie záväzného stanoviska správcu vodného toku</t>
  </si>
  <si>
    <t>Vytvorenie webového rozhrania pre podanie štruktúrovaného podania prostredníctvom el. formuláru na webovom sídle organizácie v súlade s ID-SK pre ks_350588</t>
  </si>
  <si>
    <t>ID_4</t>
  </si>
  <si>
    <t xml:space="preserve">Sprístupnenie elektronických služieb na verejnom portáli SVP </t>
  </si>
  <si>
    <t>Do časti portálu https://www.svp.sk/sk/uvodna-stranka/sluzby/ bude doplnená voľba pre elektronické služby</t>
  </si>
  <si>
    <t>ID_5</t>
  </si>
  <si>
    <t>Validácia obsahu</t>
  </si>
  <si>
    <t>Elektronické formuláre umožňujú aplikovať validácie obsahu a formátu</t>
  </si>
  <si>
    <t>ID_6</t>
  </si>
  <si>
    <t>Priloženie príloh</t>
  </si>
  <si>
    <t>Elektronický formulár poskytuje funkciu priloženie elektronického dokumentu z lokálneho úložiska podateľa</t>
  </si>
  <si>
    <t>ID_7</t>
  </si>
  <si>
    <t>Tlač dokumentu formuláru</t>
  </si>
  <si>
    <t>Elektronický formulár poskytuje funkciu vytlačiť dokument</t>
  </si>
  <si>
    <t>ID_8</t>
  </si>
  <si>
    <t>Uloženie rozpracovanej verzie</t>
  </si>
  <si>
    <t>Systém umožňuje uložiť rozpracovanú verziu el. formuláru, z dôvodu prerušenia jeho komplexného vyplnenia a následného dokončenia.</t>
  </si>
  <si>
    <t>ID_9</t>
  </si>
  <si>
    <t>Dizajnovanie formulárov</t>
  </si>
  <si>
    <t>Riešenie poskytuje používateľský nástroj na dizajnovanie resp. redizajn elektronických formulárov v zmysle ID SK</t>
  </si>
  <si>
    <t>ID_10</t>
  </si>
  <si>
    <t>Podpísanie vyplneného formuláru</t>
  </si>
  <si>
    <t>Elektronický formulár je možné podpísať  prostredníctvo eID</t>
  </si>
  <si>
    <t>ID_11</t>
  </si>
  <si>
    <t>Odoslanie el formuláru</t>
  </si>
  <si>
    <t xml:space="preserve">Systém umožní odoslať elektronický formulár prostredníctvom ÚPVS </t>
  </si>
  <si>
    <t>ID_12</t>
  </si>
  <si>
    <t>Konverzia do správy SKTalk</t>
  </si>
  <si>
    <t xml:space="preserve">Systém zabezpečí konverziu vyplneného a podpísaného  elektronického formuláru a jeho príloh do formátu, ktorý je spracovateľný modulmi ÚPVS </t>
  </si>
  <si>
    <t>Centrálna registratúra</t>
  </si>
  <si>
    <t>ID_13</t>
  </si>
  <si>
    <t>Technicka poziadavka</t>
  </si>
  <si>
    <t>Správa registratúry</t>
  </si>
  <si>
    <t>Konsolidácia prevádzkovej infraštruktúry systému pre správu registratúry</t>
  </si>
  <si>
    <t xml:space="preserve">Systém pre elektronickú správu registratúry je konsolidovaný na jednu technologickú infraštruktúru </t>
  </si>
  <si>
    <t>ID_14</t>
  </si>
  <si>
    <t>Centralizácia databázy systému pre správu registratúry</t>
  </si>
  <si>
    <t>Systém správy registratúry využíva pre všetky logické inštancie systému spoločnú databázu</t>
  </si>
  <si>
    <t>ID_15</t>
  </si>
  <si>
    <t>Ukladanie dokumentov</t>
  </si>
  <si>
    <t>Systém pre správu registratúry ukladá dokumenty príloh registratúrnych záznamov do spoločného file systému</t>
  </si>
  <si>
    <t>ID_16</t>
  </si>
  <si>
    <t>Podateľňa</t>
  </si>
  <si>
    <t>Oddelenie procesu skenovania a indexácie</t>
  </si>
  <si>
    <t>Skenovacie pracovisko správy registratúry umožní fyzicky oddeliť úkony skenovania dokumentov a ich následnej indexácie</t>
  </si>
  <si>
    <t>ID_17</t>
  </si>
  <si>
    <t>Automatizácia zakladania registratúrnych záznamov z doručených elektronických podaní</t>
  </si>
  <si>
    <t>Podania realizované prostredníctvom el. formulárov umožnia automatizované zakladanie registratúrnych záznamov a ich príloh</t>
  </si>
  <si>
    <t>...</t>
  </si>
  <si>
    <t>ID_18</t>
  </si>
  <si>
    <t>Iniciácia schvaľovacieho procesu</t>
  </si>
  <si>
    <t>Automatizácia založenia registratúrneho záznamu súčasne iniciuje schvaľovací proces vo veci žiadostí a oznámení</t>
  </si>
  <si>
    <t>ID_19</t>
  </si>
  <si>
    <t>Monitorovanie výkonnosti procesov správy registratúry</t>
  </si>
  <si>
    <t>Systém správy registratúry poskytne údaje pre monitorovanie kľúčových parametrov výkonnosti procesov správy registratúry - vybavenia žiadostí a oznámení</t>
  </si>
  <si>
    <t>ID_20</t>
  </si>
  <si>
    <t>Registratúrne stredisko</t>
  </si>
  <si>
    <t>Systém správy registratúry poskytne funkcionality registratúrneho strediska</t>
  </si>
  <si>
    <t>ID_21</t>
  </si>
  <si>
    <t>Dôveryhodné ukladanie dokumentov</t>
  </si>
  <si>
    <t>Systém správy registratúry poskytne dôveryhodné úložisko dokumentov</t>
  </si>
  <si>
    <t>ID_22</t>
  </si>
  <si>
    <t>Napojenie na certifikačnú autoritu časovej pečiatky</t>
  </si>
  <si>
    <t>Systém správy registratúry bude prepojený na TSA</t>
  </si>
  <si>
    <t>ID_23</t>
  </si>
  <si>
    <t>Konverzia Office formátov do PDF/A-1A</t>
  </si>
  <si>
    <t>Systém správy registratúry poskytuje služby Konverzia Office formátov do PDF/A-1A</t>
  </si>
  <si>
    <t>ID_24</t>
  </si>
  <si>
    <t xml:space="preserve">evidencia správ do správy registratúry </t>
  </si>
  <si>
    <t>Systém správy registratúry umožňuje evidovať správy z emailového klienta a aplikácie MS Word</t>
  </si>
  <si>
    <t>ID_25</t>
  </si>
  <si>
    <t>Integrácia skenovdokumentov prostredníctvom čiarového kódu</t>
  </si>
  <si>
    <t>Systém správy registratúry umožní spárovať registratúrny záznam so skenom papierového dokumentu</t>
  </si>
  <si>
    <t>ID_26</t>
  </si>
  <si>
    <t>Centralizované služby podateľne</t>
  </si>
  <si>
    <t>Používateľ podateľne pracuje v centralizovanom prostredí bez potreby "prepínania" medzi jednotlivými organizačnými zložkami</t>
  </si>
  <si>
    <t>ID_27</t>
  </si>
  <si>
    <t>Indexácia dokumentov na podateľní</t>
  </si>
  <si>
    <t xml:space="preserve">Indexácia hromadne oskenovaných papierových dokumentov dokumentov prebieha ako oddlený úkon od skenovania </t>
  </si>
  <si>
    <t>ID_28</t>
  </si>
  <si>
    <t>Hromadné skenovanie</t>
  </si>
  <si>
    <t>Služby podateľne umožňujú hromadne skenovať doručené papierové podania a rozpoznanie čiarového kódu</t>
  </si>
  <si>
    <t>ID_29</t>
  </si>
  <si>
    <t>Vlastný dizajn indexačného formuláru</t>
  </si>
  <si>
    <t>Služby podateľne umožnia užívateľsky prispôsobiť indexačný formulár</t>
  </si>
  <si>
    <t>ID_30</t>
  </si>
  <si>
    <t>Smerovanie ďalšieho spracovania dokumentu</t>
  </si>
  <si>
    <t>Oskenovaný dokument je v systéme zaradený do procesu jeho ďalšieho spracovania podľa identifikácie obsiahnutej v čiarovom kóde</t>
  </si>
  <si>
    <t>ID_31</t>
  </si>
  <si>
    <t xml:space="preserve">Integrácia </t>
  </si>
  <si>
    <t>Integrácie na moduly ÚPVS</t>
  </si>
  <si>
    <t>Integračný modul umožní pripojenie systému na moduly ÚPVS: IAM, CEP, MED, eForm, eDesk, G2G, CUD, MDU, MEP</t>
  </si>
  <si>
    <t>ID_32</t>
  </si>
  <si>
    <t>Integrácia na agendový systém</t>
  </si>
  <si>
    <t xml:space="preserve">systém poskytne OpenApi pre automatizáciu zakladania údajov z doručených podaní do Agendového ISVS_6924
</t>
  </si>
  <si>
    <t>ID_33</t>
  </si>
  <si>
    <t>Podpisovací nástroj pre odosielené elektronické záznamy</t>
  </si>
  <si>
    <t>Spoločné podpisovanie formulárov, elektronických dokumentov a príloh prostredníctvom eID</t>
  </si>
  <si>
    <t>ID_34</t>
  </si>
  <si>
    <t>Integrácia na CEP</t>
  </si>
  <si>
    <t>V procese odosielania záznamu priradenie časovej pečiatky pomocou integrácie na modul CEP</t>
  </si>
  <si>
    <t>ID_35</t>
  </si>
  <si>
    <t>Podpísanie viacerými osobami</t>
  </si>
  <si>
    <t>Systém umožní podpísať správu viacerými osobami</t>
  </si>
  <si>
    <t>ID_36</t>
  </si>
  <si>
    <t>Procesy</t>
  </si>
  <si>
    <t>Definovanie pravidiel podľa typov dokumentov</t>
  </si>
  <si>
    <t>Systém umožní definovať pravidlá procesov spracovania/rozhodovania podľa typov dokumentov</t>
  </si>
  <si>
    <t>Automatizácia rozhodnutí</t>
  </si>
  <si>
    <t>ID_37</t>
  </si>
  <si>
    <t>Spracovanie podľa organizačnej štruktúry</t>
  </si>
  <si>
    <t xml:space="preserve">Systém umožní definovať pravidlá procesov spracovania/rozhodovania podľa organizačnej štruktúry </t>
  </si>
  <si>
    <t>ID_38</t>
  </si>
  <si>
    <t>Doplnenie procesov</t>
  </si>
  <si>
    <t>Systém umožní definovať procesy flexibilne podľa požiadaviek, nie je uzatvorený iba pre definovanú množinu procesov</t>
  </si>
  <si>
    <t>ID_39</t>
  </si>
  <si>
    <t>Vytvorenie OpenApi pre zaslanie "Doložky právoplatnosti"</t>
  </si>
  <si>
    <t>Systém poskytne  Open API pre možnosť prepojenia procesu odosielania „Doložky právoplatnosti“ pre platbu prijatú Eniromentálnym fondom</t>
  </si>
  <si>
    <t>ID_40</t>
  </si>
  <si>
    <t>Automatizácia založenia záznamu v ISVS_6924</t>
  </si>
  <si>
    <t>Automatizácia zakladania údajov/záznamov od systému na základe konzumácie OpenApi rozhrania poskytovaného ISVS_9171</t>
  </si>
  <si>
    <t>ID_41</t>
  </si>
  <si>
    <t>Vizualizácia štatistických dát</t>
  </si>
  <si>
    <t xml:space="preserve">Systém poskytne nástroj na spracovanie a vizualizáciu dát štatistík a prehľadov správy registratúry a automatizácie procesov pre potreby manažérskeho riadenia a sledovania výkonnosti procesov. Jedným z výstupov budú aj štatistické dáta vo formáte OpenData, ktoré budú vo forme štruktúrovaných datasetov verejne sprístupnené. Obsah týchto štatistických výstupov bude upresnený vo fáze Analýza a dizajn. </t>
  </si>
  <si>
    <t>ID_42</t>
  </si>
  <si>
    <t>Automatizácia tvorby rozhodnutia</t>
  </si>
  <si>
    <t>V rámci procesu je implementovaná automatizácia tvorby dokumentu rozhodnutia, ktoré bude tvoriť štruktúrovanú správu zaslanú prostredníctvom EKS žiadateľovi</t>
  </si>
  <si>
    <t>ID_43</t>
  </si>
  <si>
    <t>Podpísanie rozhodnutia</t>
  </si>
  <si>
    <t>Systém poskytne nástroj na podpísanie dokumentu rozhodnutia prostredníctvom eID</t>
  </si>
  <si>
    <t>ID_44</t>
  </si>
  <si>
    <t>Generovanie rozhodnutia</t>
  </si>
  <si>
    <t>Systém vygeneruje podľa výsledku rozhodovacieho procesu editovateľný formulár rozhodnutia</t>
  </si>
  <si>
    <t>ID_45</t>
  </si>
  <si>
    <t>Editácia rozhodnutia</t>
  </si>
  <si>
    <t>Vygenerované rozhodnutie umožní editovať položku odvôvodnenie</t>
  </si>
  <si>
    <t>ID_46</t>
  </si>
  <si>
    <t>Používateľ môže k vygenerovanému rozhodnutiu priložiť objekty príloh z lokálneho úložiska dokumentov</t>
  </si>
  <si>
    <t>ID_47</t>
  </si>
  <si>
    <t>Registrovanie rozhodnutia</t>
  </si>
  <si>
    <t>Použitím funkcie odoslať bude v správe registrtúry vytvorený registratúrny záznam o odoslaní rozhodnutia</t>
  </si>
  <si>
    <t>ID_48</t>
  </si>
  <si>
    <t>Odoslanie rozhodnutia do EKS</t>
  </si>
  <si>
    <t xml:space="preserve">Dokumenty rozhodnutia budú podpísané eID a konvertované do správy SkTalk odoslanej prostredníctvom integrácie na ÚPVS </t>
  </si>
  <si>
    <t>ID_49</t>
  </si>
  <si>
    <t>Spätná väzba externého použivateľa</t>
  </si>
  <si>
    <t>Po ukončení procesu podania el. formuláru žiadosti bude zobrazený krátky dotazník na zber používateľskej spätnej väzby s vyjadrením stupňa spokojnosti s poskytnutou el. službou</t>
  </si>
  <si>
    <t>ID_50</t>
  </si>
  <si>
    <t>Ne-Funkcna poziadavka</t>
  </si>
  <si>
    <t>Legislatíva</t>
  </si>
  <si>
    <t>Súlad s legislatívou pre tvorbu a prevádzku IS VS</t>
  </si>
  <si>
    <t>Zlepšené moduly IS SVP, ktoré sú predmetom realizácie projektu sú budované a rozvíjané v súlade so zákonom o IS VS, vyhláškou č.85/2020 o riadení projektov a č.78/2020 o štandardoch pre IT VS</t>
  </si>
  <si>
    <t>ID_51</t>
  </si>
  <si>
    <t>Súlad s GDPR</t>
  </si>
  <si>
    <t>Tvorba a aplikácia nových komponentov bude zohľadňovať nariadenia GDPR a zákon o ochrane OÚ</t>
  </si>
  <si>
    <t>ID_52</t>
  </si>
  <si>
    <t>Bezpečnosť systému</t>
  </si>
  <si>
    <t>Realizácia projektu bude v súlade s platnou Metodikou zabezpečenia IKT (požiadavky CSIRT)</t>
  </si>
  <si>
    <t>ID_53</t>
  </si>
  <si>
    <t>Jednotný dizajn pre elektronické služby</t>
  </si>
  <si>
    <t>Používateľské rozhrania elektronických služieb sú dizajnované v zmysle Jednotného dizajn manuálu elektronických služieb (ID-SK)</t>
  </si>
  <si>
    <t>ID_54</t>
  </si>
  <si>
    <t>Prevádzka</t>
  </si>
  <si>
    <t>Dostupnosť elektronických služieb</t>
  </si>
  <si>
    <t>Dostupnosť elektronických služieb bude na úrovni 98% v rozsahu 24/7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</si>
</sst>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ahoma"/>
      <family val="2"/>
    </font>
    <font>
      <sz val="10"/>
      <name val="Calibri Light"/>
      <family val="2"/>
      <charset val="238"/>
      <scheme val="major"/>
    </font>
    <font>
      <u/>
      <sz val="10"/>
      <color indexed="12"/>
      <name val="Arial"/>
      <family val="2"/>
    </font>
    <font>
      <sz val="10"/>
      <color theme="1"/>
      <name val="Calibri Light"/>
      <family val="2"/>
      <scheme val="major"/>
    </font>
    <font>
      <sz val="10"/>
      <color theme="1"/>
      <name val="Calibri Light"/>
      <family val="2"/>
      <charset val="238"/>
      <scheme val="major"/>
    </font>
    <font>
      <sz val="9"/>
      <name val="Calibri Light"/>
      <family val="2"/>
      <scheme val="maj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2" borderId="4" xfId="1" applyFont="1" applyFill="1" applyBorder="1" applyAlignment="1">
      <alignment horizontal="center" vertical="top" wrapText="1"/>
    </xf>
    <xf numFmtId="0" fontId="3" fillId="6" borderId="4" xfId="1" applyFont="1" applyFill="1" applyBorder="1" applyAlignment="1">
      <alignment horizontal="center" vertical="top" wrapText="1"/>
    </xf>
    <xf numFmtId="49" fontId="3" fillId="3" borderId="4" xfId="1" applyNumberFormat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4" borderId="4" xfId="1" applyFont="1" applyFill="1" applyBorder="1" applyAlignment="1">
      <alignment horizontal="center" vertical="top" wrapText="1"/>
    </xf>
    <xf numFmtId="0" fontId="3" fillId="5" borderId="4" xfId="1" applyFont="1" applyFill="1" applyBorder="1" applyAlignment="1">
      <alignment horizontal="center" vertical="top" wrapText="1"/>
    </xf>
    <xf numFmtId="0" fontId="3" fillId="5" borderId="4" xfId="1" applyFont="1" applyFill="1" applyBorder="1" applyAlignment="1">
      <alignment horizontal="center" vertical="top"/>
    </xf>
    <xf numFmtId="0" fontId="2" fillId="5" borderId="4" xfId="1" applyFont="1" applyFill="1" applyBorder="1" applyAlignment="1">
      <alignment vertical="top" wrapText="1"/>
    </xf>
    <xf numFmtId="0" fontId="2" fillId="5" borderId="4" xfId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7" borderId="4" xfId="1" applyFont="1" applyFill="1" applyBorder="1" applyAlignment="1">
      <alignment horizontal="center" vertical="top" wrapText="1"/>
    </xf>
    <xf numFmtId="2" fontId="2" fillId="7" borderId="4" xfId="1" applyNumberFormat="1" applyFont="1" applyFill="1" applyBorder="1" applyAlignment="1">
      <alignment horizontal="center" vertical="top" wrapText="1"/>
    </xf>
    <xf numFmtId="2" fontId="2" fillId="7" borderId="4" xfId="1" applyNumberFormat="1" applyFont="1" applyFill="1" applyBorder="1" applyAlignment="1">
      <alignment horizontal="right" vertical="top" wrapText="1"/>
    </xf>
    <xf numFmtId="0" fontId="2" fillId="3" borderId="4" xfId="1" applyFont="1" applyFill="1" applyBorder="1" applyAlignment="1">
      <alignment horizontal="left" vertical="top" wrapText="1"/>
    </xf>
    <xf numFmtId="0" fontId="2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0" fontId="5" fillId="5" borderId="4" xfId="1" applyFont="1" applyFill="1" applyBorder="1" applyAlignment="1">
      <alignment horizontal="left" vertical="top" wrapText="1"/>
    </xf>
    <xf numFmtId="0" fontId="5" fillId="5" borderId="4" xfId="2" applyFont="1" applyFill="1" applyBorder="1" applyAlignment="1" applyProtection="1">
      <alignment horizontal="left" vertical="top" wrapText="1"/>
    </xf>
    <xf numFmtId="0" fontId="7" fillId="5" borderId="4" xfId="1" applyFont="1" applyFill="1" applyBorder="1" applyAlignment="1">
      <alignment vertical="top"/>
    </xf>
    <xf numFmtId="2" fontId="2" fillId="0" borderId="4" xfId="1" applyNumberFormat="1" applyFont="1" applyBorder="1" applyAlignment="1">
      <alignment horizontal="center" vertical="top" wrapText="1"/>
    </xf>
    <xf numFmtId="2" fontId="2" fillId="0" borderId="4" xfId="1" applyNumberFormat="1" applyFont="1" applyBorder="1" applyAlignment="1">
      <alignment horizontal="right" vertical="top" wrapText="1"/>
    </xf>
    <xf numFmtId="0" fontId="7" fillId="0" borderId="4" xfId="1" applyFont="1" applyBorder="1" applyAlignment="1">
      <alignment vertical="top"/>
    </xf>
    <xf numFmtId="0" fontId="7" fillId="5" borderId="4" xfId="1" applyFont="1" applyFill="1" applyBorder="1" applyAlignment="1">
      <alignment horizontal="left" vertical="top" wrapText="1"/>
    </xf>
    <xf numFmtId="0" fontId="8" fillId="5" borderId="4" xfId="1" applyFont="1" applyFill="1" applyBorder="1" applyAlignment="1">
      <alignment horizontal="left" vertical="top" wrapText="1"/>
    </xf>
    <xf numFmtId="0" fontId="2" fillId="5" borderId="4" xfId="1" applyFont="1" applyFill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5" fillId="5" borderId="4" xfId="1" applyFont="1" applyFill="1" applyBorder="1" applyAlignment="1">
      <alignment vertical="top" wrapText="1"/>
    </xf>
    <xf numFmtId="0" fontId="2" fillId="5" borderId="4" xfId="1" applyFont="1" applyFill="1" applyBorder="1" applyAlignment="1">
      <alignment vertical="top"/>
    </xf>
    <xf numFmtId="0" fontId="2" fillId="0" borderId="4" xfId="1" applyFont="1" applyBorder="1" applyAlignment="1">
      <alignment vertical="top"/>
    </xf>
    <xf numFmtId="0" fontId="9" fillId="5" borderId="4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  <xf numFmtId="0" fontId="3" fillId="3" borderId="3" xfId="1" applyFont="1" applyFill="1" applyBorder="1" applyAlignment="1">
      <alignment horizontal="center" vertical="top" wrapText="1"/>
    </xf>
    <xf numFmtId="0" fontId="3" fillId="4" borderId="1" xfId="1" applyFont="1" applyFill="1" applyBorder="1" applyAlignment="1">
      <alignment horizontal="center" vertical="top" wrapText="1"/>
    </xf>
    <xf numFmtId="0" fontId="3" fillId="4" borderId="2" xfId="1" applyFont="1" applyFill="1" applyBorder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5" borderId="1" xfId="1" applyFont="1" applyFill="1" applyBorder="1" applyAlignment="1">
      <alignment horizontal="center" vertical="top" wrapText="1"/>
    </xf>
    <xf numFmtId="0" fontId="3" fillId="5" borderId="3" xfId="1" applyFont="1" applyFill="1" applyBorder="1" applyAlignment="1">
      <alignment horizontal="center" vertical="top" wrapText="1"/>
    </xf>
  </cellXfs>
  <cellStyles count="3">
    <cellStyle name="Hypertextové prepojenie 2" xfId="2"/>
    <cellStyle name="Normálna" xfId="0" builtinId="0"/>
    <cellStyle name="Normálna 2" xfId="1"/>
  </cellStyles>
  <dxfs count="2">
    <dxf>
      <fill>
        <patternFill>
          <bgColor theme="7" tint="0.79998168889431442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mbro&#353;\NFP\VO\I_02_BC_CBA_PRILOHA_Mal&#233;%20zlep&#353;enia%20slu&#382;ieb_SVP_20220204_v_1.4.2_rev&#237;zia%20&#8211;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Zoznam_Harkov"/>
      <sheetName val="Sumarizácia"/>
      <sheetName val="Zdroje Financovania"/>
      <sheetName val="CBA - Agendové IS"/>
      <sheetName val="Výdavky - Agendové IS"/>
      <sheetName val="Parametre - Agendové IS"/>
      <sheetName val="MODULY_CBA"/>
      <sheetName val="Parametre_ECF_TCF"/>
      <sheetName val="INKREMENTY"/>
      <sheetName val="TCF_v02"/>
      <sheetName val="ECF_v02"/>
      <sheetName val="UAW_v02"/>
      <sheetName val="KATALOG_POZIADAVKY"/>
      <sheetName val="AKTIVITY_POZICIE"/>
      <sheetName val="POZICIE_INTERNE"/>
      <sheetName val="Rozpocet - Vyvoj aplikacii"/>
      <sheetName val="ISCO_Prevodnik"/>
      <sheetName val="Rozpočet - HW a licencie"/>
      <sheetName val="Harmonogram"/>
      <sheetName val="ROZPOCET_NFP"/>
      <sheetName val="LIMITY"/>
      <sheetName val="Kontrola"/>
      <sheetName val="TCO"/>
      <sheetName val="TCO AS IS - SW"/>
      <sheetName val="TCO AS IS - HW"/>
      <sheetName val="TCO TO BE- SW"/>
      <sheetName val="TCO TO BE - HW"/>
      <sheetName val="Faktory"/>
      <sheetName val="Prínosy - Agendové IS"/>
      <sheetName val="Ciselnik"/>
      <sheetName val="Procesné mapy"/>
      <sheetName val="Procesy - AS IS"/>
      <sheetName val="Procesy - TO BE"/>
      <sheetName val="Analyza citlivosti - AgendovéIS"/>
      <sheetName val="Rozdelenie prínos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El. formuláre</v>
          </cell>
          <cell r="C3">
            <v>0.98499999999999999</v>
          </cell>
          <cell r="D3">
            <v>0.87499999999999989</v>
          </cell>
          <cell r="E3">
            <v>12</v>
          </cell>
          <cell r="F3">
            <v>25</v>
          </cell>
          <cell r="G3" t="str">
            <v>Inkrement 1</v>
          </cell>
          <cell r="H3">
            <v>2023</v>
          </cell>
          <cell r="I3">
            <v>2</v>
          </cell>
        </row>
        <row r="4">
          <cell r="B4" t="str">
            <v>Automatizácia rozhodnutí</v>
          </cell>
          <cell r="C4">
            <v>0.98499999999999999</v>
          </cell>
          <cell r="D4">
            <v>0.87499999999999989</v>
          </cell>
          <cell r="E4">
            <v>15</v>
          </cell>
          <cell r="F4">
            <v>25</v>
          </cell>
          <cell r="G4" t="str">
            <v>Inkrement 1</v>
          </cell>
          <cell r="H4">
            <v>2023</v>
          </cell>
          <cell r="I4">
            <v>2</v>
          </cell>
        </row>
        <row r="5">
          <cell r="B5" t="str">
            <v>Centrálna registratúra</v>
          </cell>
          <cell r="C5">
            <v>0.98499999999999999</v>
          </cell>
          <cell r="D5">
            <v>0.87499999999999989</v>
          </cell>
          <cell r="E5">
            <v>15</v>
          </cell>
          <cell r="F5">
            <v>20</v>
          </cell>
          <cell r="G5" t="str">
            <v>Inkrement 1</v>
          </cell>
          <cell r="H5">
            <v>2023</v>
          </cell>
          <cell r="I5">
            <v>2</v>
          </cell>
        </row>
        <row r="6">
          <cell r="B6"/>
          <cell r="C6" t="str">
            <v/>
          </cell>
          <cell r="D6" t="str">
            <v/>
          </cell>
          <cell r="E6" t="str">
            <v/>
          </cell>
          <cell r="F6"/>
          <cell r="G6"/>
          <cell r="H6" t="str">
            <v/>
          </cell>
          <cell r="I6" t="str">
            <v/>
          </cell>
        </row>
        <row r="7">
          <cell r="B7"/>
          <cell r="C7" t="str">
            <v/>
          </cell>
          <cell r="D7" t="str">
            <v/>
          </cell>
          <cell r="E7" t="str">
            <v/>
          </cell>
          <cell r="F7"/>
          <cell r="G7"/>
          <cell r="H7" t="str">
            <v/>
          </cell>
          <cell r="I7" t="str">
            <v/>
          </cell>
        </row>
        <row r="8">
          <cell r="B8"/>
          <cell r="C8" t="str">
            <v/>
          </cell>
          <cell r="D8" t="str">
            <v/>
          </cell>
          <cell r="E8" t="str">
            <v/>
          </cell>
          <cell r="F8"/>
          <cell r="G8"/>
          <cell r="H8" t="str">
            <v/>
          </cell>
          <cell r="I8" t="str">
            <v/>
          </cell>
        </row>
        <row r="9">
          <cell r="B9"/>
          <cell r="C9" t="str">
            <v/>
          </cell>
          <cell r="D9" t="str">
            <v/>
          </cell>
          <cell r="E9" t="str">
            <v/>
          </cell>
          <cell r="F9"/>
          <cell r="G9"/>
          <cell r="H9" t="str">
            <v/>
          </cell>
          <cell r="I9" t="str">
            <v/>
          </cell>
        </row>
        <row r="10">
          <cell r="B10"/>
          <cell r="C10" t="str">
            <v/>
          </cell>
          <cell r="D10" t="str">
            <v/>
          </cell>
          <cell r="E10" t="str">
            <v/>
          </cell>
          <cell r="F10"/>
          <cell r="G10"/>
          <cell r="H10" t="str">
            <v/>
          </cell>
          <cell r="I10" t="str">
            <v/>
          </cell>
        </row>
        <row r="11">
          <cell r="B11"/>
          <cell r="C11" t="str">
            <v/>
          </cell>
          <cell r="D11" t="str">
            <v/>
          </cell>
          <cell r="E11" t="str">
            <v/>
          </cell>
          <cell r="F11"/>
          <cell r="G11"/>
          <cell r="H11" t="str">
            <v/>
          </cell>
          <cell r="I11" t="str">
            <v/>
          </cell>
        </row>
        <row r="12">
          <cell r="B12"/>
          <cell r="C12" t="str">
            <v/>
          </cell>
          <cell r="D12" t="str">
            <v/>
          </cell>
          <cell r="E12" t="str">
            <v/>
          </cell>
          <cell r="F12"/>
          <cell r="G12"/>
          <cell r="H12" t="str">
            <v/>
          </cell>
          <cell r="I12" t="str">
            <v/>
          </cell>
        </row>
        <row r="13">
          <cell r="B13"/>
          <cell r="C13" t="str">
            <v/>
          </cell>
          <cell r="D13" t="str">
            <v/>
          </cell>
          <cell r="E13" t="str">
            <v/>
          </cell>
          <cell r="F13"/>
          <cell r="G13"/>
          <cell r="H13" t="str">
            <v/>
          </cell>
          <cell r="I13" t="str">
            <v/>
          </cell>
        </row>
        <row r="14">
          <cell r="B14"/>
          <cell r="C14" t="str">
            <v/>
          </cell>
          <cell r="D14" t="str">
            <v/>
          </cell>
          <cell r="E14" t="str">
            <v/>
          </cell>
          <cell r="F14"/>
          <cell r="G14"/>
          <cell r="H14" t="str">
            <v/>
          </cell>
          <cell r="I14" t="str">
            <v/>
          </cell>
        </row>
        <row r="15">
          <cell r="B15"/>
          <cell r="C15" t="str">
            <v/>
          </cell>
          <cell r="D15" t="str">
            <v/>
          </cell>
          <cell r="E15" t="str">
            <v/>
          </cell>
          <cell r="F15"/>
          <cell r="G15"/>
          <cell r="H15" t="str">
            <v/>
          </cell>
          <cell r="I15" t="str">
            <v/>
          </cell>
        </row>
        <row r="16">
          <cell r="B16"/>
          <cell r="C16" t="str">
            <v/>
          </cell>
          <cell r="D16" t="str">
            <v/>
          </cell>
          <cell r="E16" t="str">
            <v/>
          </cell>
          <cell r="F16"/>
          <cell r="G16"/>
          <cell r="H16" t="str">
            <v/>
          </cell>
          <cell r="I16" t="str">
            <v/>
          </cell>
        </row>
        <row r="17">
          <cell r="B17"/>
          <cell r="C17" t="str">
            <v/>
          </cell>
          <cell r="D17" t="str">
            <v/>
          </cell>
          <cell r="E17" t="str">
            <v/>
          </cell>
          <cell r="F17"/>
          <cell r="G17"/>
          <cell r="H17" t="str">
            <v/>
          </cell>
          <cell r="I17" t="str">
            <v/>
          </cell>
        </row>
        <row r="18">
          <cell r="B18"/>
          <cell r="C18" t="str">
            <v/>
          </cell>
          <cell r="D18" t="str">
            <v/>
          </cell>
          <cell r="E18" t="str">
            <v/>
          </cell>
          <cell r="F18"/>
          <cell r="G18"/>
          <cell r="H18" t="str">
            <v/>
          </cell>
          <cell r="I18" t="str">
            <v/>
          </cell>
        </row>
        <row r="19">
          <cell r="B19"/>
          <cell r="C19" t="str">
            <v/>
          </cell>
          <cell r="D19" t="str">
            <v/>
          </cell>
          <cell r="E19" t="str">
            <v/>
          </cell>
          <cell r="F19"/>
          <cell r="G19"/>
          <cell r="H19" t="str">
            <v/>
          </cell>
          <cell r="I19" t="str">
            <v/>
          </cell>
        </row>
        <row r="20">
          <cell r="B20"/>
          <cell r="C20" t="str">
            <v/>
          </cell>
          <cell r="D20" t="str">
            <v/>
          </cell>
          <cell r="E20" t="str">
            <v/>
          </cell>
          <cell r="F20"/>
          <cell r="G20"/>
          <cell r="H20" t="str">
            <v/>
          </cell>
          <cell r="I20" t="str">
            <v/>
          </cell>
        </row>
        <row r="21">
          <cell r="B21"/>
          <cell r="C21" t="str">
            <v/>
          </cell>
          <cell r="D21" t="str">
            <v/>
          </cell>
          <cell r="E21" t="str">
            <v/>
          </cell>
          <cell r="F21"/>
          <cell r="G21"/>
          <cell r="H21" t="str">
            <v/>
          </cell>
          <cell r="I21" t="str">
            <v/>
          </cell>
        </row>
        <row r="22">
          <cell r="B22"/>
          <cell r="C22" t="str">
            <v/>
          </cell>
          <cell r="D22" t="str">
            <v/>
          </cell>
          <cell r="E22" t="str">
            <v/>
          </cell>
          <cell r="F22"/>
          <cell r="G22"/>
          <cell r="H22" t="str">
            <v/>
          </cell>
          <cell r="I22" t="str">
            <v/>
          </cell>
        </row>
        <row r="23">
          <cell r="B23"/>
          <cell r="C23" t="str">
            <v/>
          </cell>
          <cell r="D23" t="str">
            <v/>
          </cell>
          <cell r="E23" t="str">
            <v/>
          </cell>
          <cell r="F23"/>
          <cell r="G23"/>
          <cell r="H23" t="str">
            <v/>
          </cell>
          <cell r="I23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7"/>
  <sheetViews>
    <sheetView tabSelected="1" workbookViewId="0">
      <selection activeCell="B52" sqref="B52"/>
    </sheetView>
  </sheetViews>
  <sheetFormatPr defaultRowHeight="14.4" x14ac:dyDescent="0.3"/>
  <cols>
    <col min="1" max="1" width="18.21875" customWidth="1"/>
    <col min="2" max="2" width="46.33203125" customWidth="1"/>
    <col min="3" max="3" width="58.6640625" customWidth="1"/>
    <col min="4" max="4" width="50" customWidth="1"/>
    <col min="5" max="5" width="57.77734375" customWidth="1"/>
    <col min="6" max="6" width="27.44140625" customWidth="1"/>
    <col min="7" max="7" width="19.33203125" customWidth="1"/>
    <col min="8" max="9" width="16.88671875" customWidth="1"/>
    <col min="10" max="10" width="0" hidden="1" customWidth="1"/>
    <col min="11" max="11" width="16.88671875" customWidth="1"/>
    <col min="12" max="15" width="13.77734375" customWidth="1"/>
    <col min="16" max="16" width="14.33203125" customWidth="1"/>
    <col min="17" max="17" width="27.44140625" customWidth="1"/>
    <col min="18" max="18" width="34.21875" customWidth="1"/>
    <col min="19" max="19" width="64.44140625" customWidth="1"/>
    <col min="20" max="20" width="34.44140625" customWidth="1"/>
    <col min="21" max="21" width="30.33203125" customWidth="1"/>
    <col min="22" max="22" width="26.33203125" customWidth="1"/>
    <col min="23" max="24" width="44.33203125" customWidth="1"/>
    <col min="25" max="26" width="36.21875" customWidth="1"/>
    <col min="27" max="28" width="37.88671875" customWidth="1"/>
    <col min="29" max="29" width="52.6640625" customWidth="1"/>
    <col min="30" max="30" width="35.33203125" customWidth="1"/>
    <col min="31" max="31" width="30.21875" customWidth="1"/>
  </cols>
  <sheetData>
    <row r="1" spans="1:31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T1" s="36" t="s">
        <v>1</v>
      </c>
      <c r="U1" s="37"/>
      <c r="V1" s="38"/>
      <c r="W1" s="39" t="s">
        <v>2</v>
      </c>
      <c r="X1" s="40"/>
      <c r="Y1" s="40"/>
      <c r="Z1" s="40"/>
      <c r="AA1" s="40"/>
      <c r="AB1" s="40"/>
      <c r="AC1" s="41"/>
      <c r="AD1" s="42" t="s">
        <v>3</v>
      </c>
      <c r="AE1" s="43"/>
    </row>
    <row r="2" spans="1:31" ht="55.2" x14ac:dyDescent="0.3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1" t="s">
        <v>20</v>
      </c>
      <c r="R2" s="1" t="s">
        <v>21</v>
      </c>
      <c r="S2" s="1" t="s">
        <v>22</v>
      </c>
      <c r="T2" s="3" t="s">
        <v>23</v>
      </c>
      <c r="U2" s="3" t="s">
        <v>24</v>
      </c>
      <c r="V2" s="4" t="s">
        <v>25</v>
      </c>
      <c r="W2" s="5" t="s">
        <v>26</v>
      </c>
      <c r="X2" s="5" t="s">
        <v>27</v>
      </c>
      <c r="Y2" s="5" t="s">
        <v>28</v>
      </c>
      <c r="Z2" s="5" t="s">
        <v>29</v>
      </c>
      <c r="AA2" s="5" t="s">
        <v>30</v>
      </c>
      <c r="AB2" s="5" t="s">
        <v>31</v>
      </c>
      <c r="AC2" s="5" t="s">
        <v>32</v>
      </c>
      <c r="AD2" s="6" t="s">
        <v>33</v>
      </c>
      <c r="AE2" s="7" t="s">
        <v>34</v>
      </c>
    </row>
    <row r="3" spans="1:31" ht="41.4" x14ac:dyDescent="0.3">
      <c r="A3" s="6" t="s">
        <v>35</v>
      </c>
      <c r="B3" s="6" t="s">
        <v>36</v>
      </c>
      <c r="C3" s="8" t="s">
        <v>37</v>
      </c>
      <c r="D3" s="9" t="s">
        <v>38</v>
      </c>
      <c r="E3" s="9" t="s">
        <v>39</v>
      </c>
      <c r="F3" s="9" t="s">
        <v>40</v>
      </c>
      <c r="G3" s="9" t="s">
        <v>41</v>
      </c>
      <c r="H3" s="10">
        <v>1</v>
      </c>
      <c r="I3" s="10">
        <v>5</v>
      </c>
      <c r="J3" s="11">
        <f t="shared" ref="J3:J57" si="0">IF(ISNUMBER(H3),H3,)</f>
        <v>1</v>
      </c>
      <c r="K3" s="12">
        <f>H3*I3</f>
        <v>5</v>
      </c>
      <c r="L3" s="13">
        <f>IFERROR(IF(B3="funkcna poziadavka",VLOOKUP(G3,[1]MODULY_CBA!$B$3:$E$23,4,0)*H3/SUMIFS($H$3:$H$199,$G$3:$G$199,G3,$B$3:$B$199,B3),),)</f>
        <v>1</v>
      </c>
      <c r="M3" s="12">
        <f>IFERROR(IF(B3="Funkcna poziadavka",VLOOKUP(G3,[1]MODULY_CBA!$B$3:$E$23,3,0),),)</f>
        <v>0.87499999999999989</v>
      </c>
      <c r="N3" s="12">
        <f>IFERROR(IF(B3="funkcna poziadavka",VLOOKUP(G3,[1]MODULY_CBA!$B$3:$E$23,2,0),),)</f>
        <v>0.98499999999999999</v>
      </c>
      <c r="O3" s="13">
        <f>(I3+L3)*M3*N3*H3</f>
        <v>5.1712499999999988</v>
      </c>
      <c r="P3" s="14">
        <f>IFERROR(O3*VLOOKUP(G3,[1]MODULY_CBA!$B$3:$F$23,5,0),)</f>
        <v>129.28124999999997</v>
      </c>
      <c r="Q3" s="15" t="str">
        <f>IFERROR(VLOOKUP(G3,[1]MODULY_CBA!$B$3:$I$23,6,0),"")</f>
        <v>Inkrement 1</v>
      </c>
      <c r="R3" s="16"/>
      <c r="S3" s="16"/>
      <c r="T3" s="16"/>
      <c r="U3" s="16"/>
      <c r="V3" s="17"/>
      <c r="W3" s="18"/>
      <c r="X3" s="18"/>
      <c r="Y3" s="16"/>
      <c r="Z3" s="16"/>
      <c r="AA3" s="16"/>
      <c r="AB3" s="16"/>
      <c r="AC3" s="16"/>
      <c r="AD3" s="16"/>
      <c r="AE3" s="16"/>
    </row>
    <row r="4" spans="1:31" ht="41.4" x14ac:dyDescent="0.3">
      <c r="A4" s="6" t="s">
        <v>42</v>
      </c>
      <c r="B4" s="6" t="s">
        <v>36</v>
      </c>
      <c r="C4" s="8" t="s">
        <v>37</v>
      </c>
      <c r="D4" s="9" t="s">
        <v>43</v>
      </c>
      <c r="E4" s="19" t="s">
        <v>44</v>
      </c>
      <c r="F4" s="9" t="s">
        <v>40</v>
      </c>
      <c r="G4" s="9" t="s">
        <v>41</v>
      </c>
      <c r="H4" s="10">
        <v>1</v>
      </c>
      <c r="I4" s="10">
        <v>5</v>
      </c>
      <c r="J4" s="11">
        <f t="shared" si="0"/>
        <v>1</v>
      </c>
      <c r="K4" s="12">
        <f t="shared" ref="K4:K57" si="1">H4*I4</f>
        <v>5</v>
      </c>
      <c r="L4" s="13">
        <f>IFERROR(IF(B4="funkcna poziadavka",VLOOKUP(G4,[1]MODULY_CBA!$B$3:$E$23,4,0)*H4/SUMIFS($H$3:$H$199,$G$3:$G$199,G4,$B$3:$B$199,B4),),)</f>
        <v>1</v>
      </c>
      <c r="M4" s="12">
        <f>IFERROR(IF(B4="Funkcna poziadavka",VLOOKUP(G4,[1]MODULY_CBA!$B$3:$E$23,3,0),),)</f>
        <v>0.87499999999999989</v>
      </c>
      <c r="N4" s="12">
        <f>IFERROR(IF(B4="funkcna poziadavka",VLOOKUP(G4,[1]MODULY_CBA!$B$3:$E$23,2,0),),)</f>
        <v>0.98499999999999999</v>
      </c>
      <c r="O4" s="13">
        <f t="shared" ref="O4:O11" si="2">(I4+L4)*M4*N4*H4</f>
        <v>5.1712499999999988</v>
      </c>
      <c r="P4" s="14">
        <f>IFERROR(O4*VLOOKUP(G4,[1]MODULY_CBA!$B$3:$F$23,5,0),)</f>
        <v>129.28124999999997</v>
      </c>
      <c r="Q4" s="15" t="str">
        <f>IFERROR(VLOOKUP(G4,[1]MODULY_CBA!$B$3:$I$23,6,0),"")</f>
        <v>Inkrement 1</v>
      </c>
      <c r="R4" s="16"/>
      <c r="S4" s="16"/>
      <c r="T4" s="16"/>
      <c r="U4" s="16"/>
      <c r="V4" s="17"/>
      <c r="W4" s="18"/>
      <c r="X4" s="18"/>
      <c r="Y4" s="16"/>
      <c r="Z4" s="16"/>
      <c r="AA4" s="16"/>
      <c r="AB4" s="16"/>
      <c r="AC4" s="16"/>
      <c r="AD4" s="16"/>
      <c r="AE4" s="16"/>
    </row>
    <row r="5" spans="1:31" ht="41.4" x14ac:dyDescent="0.3">
      <c r="A5" s="6" t="s">
        <v>45</v>
      </c>
      <c r="B5" s="6" t="s">
        <v>36</v>
      </c>
      <c r="C5" s="8" t="s">
        <v>37</v>
      </c>
      <c r="D5" s="9" t="s">
        <v>46</v>
      </c>
      <c r="E5" s="9" t="s">
        <v>47</v>
      </c>
      <c r="F5" s="9" t="s">
        <v>40</v>
      </c>
      <c r="G5" s="9" t="s">
        <v>41</v>
      </c>
      <c r="H5" s="10">
        <v>1</v>
      </c>
      <c r="I5" s="10">
        <v>5</v>
      </c>
      <c r="J5" s="11">
        <f t="shared" si="0"/>
        <v>1</v>
      </c>
      <c r="K5" s="12">
        <f t="shared" si="1"/>
        <v>5</v>
      </c>
      <c r="L5" s="13">
        <f>IFERROR(IF(B5="funkcna poziadavka",VLOOKUP(G5,[1]MODULY_CBA!$B$3:$E$23,4,0)*H5/SUMIFS($H$3:$H$199,$G$3:$G$199,G5,$B$3:$B$199,B5),),)</f>
        <v>1</v>
      </c>
      <c r="M5" s="12">
        <f>IFERROR(IF(B5="Funkcna poziadavka",VLOOKUP(G5,[1]MODULY_CBA!$B$3:$E$23,3,0),),)</f>
        <v>0.87499999999999989</v>
      </c>
      <c r="N5" s="12">
        <f>IFERROR(IF(B5="funkcna poziadavka",VLOOKUP(G5,[1]MODULY_CBA!$B$3:$E$23,2,0),),)</f>
        <v>0.98499999999999999</v>
      </c>
      <c r="O5" s="13">
        <f t="shared" si="2"/>
        <v>5.1712499999999988</v>
      </c>
      <c r="P5" s="14">
        <f>IFERROR(O5*VLOOKUP(G5,[1]MODULY_CBA!$B$3:$F$23,5,0),)</f>
        <v>129.28124999999997</v>
      </c>
      <c r="Q5" s="15" t="str">
        <f>IFERROR(VLOOKUP(G5,[1]MODULY_CBA!$B$3:$I$23,6,0),"")</f>
        <v>Inkrement 1</v>
      </c>
      <c r="R5" s="16"/>
      <c r="S5" s="16"/>
      <c r="T5" s="16"/>
      <c r="U5" s="16"/>
      <c r="V5" s="17"/>
      <c r="W5" s="18"/>
      <c r="X5" s="18"/>
      <c r="Y5" s="16"/>
      <c r="Z5" s="16"/>
      <c r="AA5" s="16"/>
      <c r="AB5" s="16"/>
      <c r="AC5" s="16"/>
      <c r="AD5" s="16"/>
      <c r="AE5" s="16"/>
    </row>
    <row r="6" spans="1:31" ht="27.6" x14ac:dyDescent="0.3">
      <c r="A6" s="6" t="s">
        <v>48</v>
      </c>
      <c r="B6" s="6" t="s">
        <v>36</v>
      </c>
      <c r="C6" s="8" t="s">
        <v>37</v>
      </c>
      <c r="D6" s="9" t="s">
        <v>49</v>
      </c>
      <c r="E6" s="9" t="s">
        <v>50</v>
      </c>
      <c r="F6" s="9" t="s">
        <v>40</v>
      </c>
      <c r="G6" s="9" t="s">
        <v>41</v>
      </c>
      <c r="H6" s="10">
        <v>1</v>
      </c>
      <c r="I6" s="10">
        <v>5</v>
      </c>
      <c r="J6" s="11">
        <f t="shared" si="0"/>
        <v>1</v>
      </c>
      <c r="K6" s="12">
        <f t="shared" si="1"/>
        <v>5</v>
      </c>
      <c r="L6" s="13">
        <f>IFERROR(IF(B6="funkcna poziadavka",VLOOKUP(G6,[1]MODULY_CBA!$B$3:$E$23,4,0)*H6/SUMIFS($H$3:$H$199,$G$3:$G$199,G6,$B$3:$B$199,B6),),)</f>
        <v>1</v>
      </c>
      <c r="M6" s="12">
        <f>IFERROR(IF(B6="Funkcna poziadavka",VLOOKUP(G6,[1]MODULY_CBA!$B$3:$E$23,3,0),),)</f>
        <v>0.87499999999999989</v>
      </c>
      <c r="N6" s="12">
        <f>IFERROR(IF(B6="funkcna poziadavka",VLOOKUP(G6,[1]MODULY_CBA!$B$3:$E$23,2,0),),)</f>
        <v>0.98499999999999999</v>
      </c>
      <c r="O6" s="13">
        <f t="shared" si="2"/>
        <v>5.1712499999999988</v>
      </c>
      <c r="P6" s="14">
        <f>IFERROR(O6*VLOOKUP(G6,[1]MODULY_CBA!$B$3:$F$23,5,0),)</f>
        <v>129.28124999999997</v>
      </c>
      <c r="Q6" s="15" t="str">
        <f>IFERROR(VLOOKUP(G6,[1]MODULY_CBA!$B$3:$I$23,6,0),"")</f>
        <v>Inkrement 1</v>
      </c>
      <c r="R6" s="16"/>
      <c r="S6" s="16"/>
      <c r="T6" s="16"/>
      <c r="U6" s="16"/>
      <c r="V6" s="17"/>
      <c r="W6" s="18"/>
      <c r="X6" s="18"/>
      <c r="Y6" s="16"/>
      <c r="Z6" s="16"/>
      <c r="AA6" s="16"/>
      <c r="AB6" s="16"/>
      <c r="AC6" s="16"/>
      <c r="AD6" s="16"/>
      <c r="AE6" s="16"/>
    </row>
    <row r="7" spans="1:31" x14ac:dyDescent="0.3">
      <c r="A7" s="6" t="s">
        <v>51</v>
      </c>
      <c r="B7" s="6" t="s">
        <v>36</v>
      </c>
      <c r="C7" s="8" t="s">
        <v>41</v>
      </c>
      <c r="D7" s="9" t="s">
        <v>52</v>
      </c>
      <c r="E7" s="19" t="s">
        <v>53</v>
      </c>
      <c r="F7" s="9" t="s">
        <v>40</v>
      </c>
      <c r="G7" s="9" t="s">
        <v>41</v>
      </c>
      <c r="H7" s="10">
        <v>1</v>
      </c>
      <c r="I7" s="10">
        <v>5</v>
      </c>
      <c r="J7" s="11">
        <f t="shared" si="0"/>
        <v>1</v>
      </c>
      <c r="K7" s="12">
        <f t="shared" si="1"/>
        <v>5</v>
      </c>
      <c r="L7" s="13">
        <f>IFERROR(IF(B7="funkcna poziadavka",VLOOKUP(G7,[1]MODULY_CBA!$B$3:$E$23,4,0)*H7/SUMIFS($H$3:$H$199,$G$3:$G$199,G7,$B$3:$B$199,B7),),)</f>
        <v>1</v>
      </c>
      <c r="M7" s="12">
        <f>IFERROR(IF(B7="Funkcna poziadavka",VLOOKUP(G7,[1]MODULY_CBA!$B$3:$E$23,3,0),),)</f>
        <v>0.87499999999999989</v>
      </c>
      <c r="N7" s="12">
        <f>IFERROR(IF(B7="funkcna poziadavka",VLOOKUP(G7,[1]MODULY_CBA!$B$3:$E$23,2,0),),)</f>
        <v>0.98499999999999999</v>
      </c>
      <c r="O7" s="13">
        <f t="shared" si="2"/>
        <v>5.1712499999999988</v>
      </c>
      <c r="P7" s="14">
        <f>IFERROR(O7*VLOOKUP(G7,[1]MODULY_CBA!$B$3:$F$23,5,0),)</f>
        <v>129.28124999999997</v>
      </c>
      <c r="Q7" s="15" t="str">
        <f>IFERROR(VLOOKUP(G7,[1]MODULY_CBA!$B$3:$I$23,6,0),"")</f>
        <v>Inkrement 1</v>
      </c>
      <c r="R7" s="16"/>
      <c r="S7" s="16"/>
      <c r="T7" s="16"/>
      <c r="U7" s="16"/>
      <c r="V7" s="17"/>
      <c r="W7" s="18"/>
      <c r="X7" s="18"/>
      <c r="Y7" s="16"/>
      <c r="Z7" s="16"/>
      <c r="AA7" s="16"/>
      <c r="AB7" s="16"/>
      <c r="AC7" s="16"/>
      <c r="AD7" s="16"/>
      <c r="AE7" s="16"/>
    </row>
    <row r="8" spans="1:31" ht="27.6" x14ac:dyDescent="0.3">
      <c r="A8" s="6" t="s">
        <v>54</v>
      </c>
      <c r="B8" s="6" t="s">
        <v>36</v>
      </c>
      <c r="C8" s="8" t="s">
        <v>41</v>
      </c>
      <c r="D8" s="9" t="s">
        <v>55</v>
      </c>
      <c r="E8" s="19" t="s">
        <v>56</v>
      </c>
      <c r="F8" s="9" t="s">
        <v>40</v>
      </c>
      <c r="G8" s="9" t="s">
        <v>41</v>
      </c>
      <c r="H8" s="10">
        <v>1</v>
      </c>
      <c r="I8" s="10">
        <v>5</v>
      </c>
      <c r="J8" s="11">
        <f t="shared" si="0"/>
        <v>1</v>
      </c>
      <c r="K8" s="12">
        <f t="shared" si="1"/>
        <v>5</v>
      </c>
      <c r="L8" s="13">
        <f>IFERROR(IF(B8="funkcna poziadavka",VLOOKUP(G8,[1]MODULY_CBA!$B$3:$E$23,4,0)*H8/SUMIFS($H$3:$H$199,$G$3:$G$199,G8,$B$3:$B$199,B8),),)</f>
        <v>1</v>
      </c>
      <c r="M8" s="12">
        <f>IFERROR(IF(B8="Funkcna poziadavka",VLOOKUP(G8,[1]MODULY_CBA!$B$3:$E$23,3,0),),)</f>
        <v>0.87499999999999989</v>
      </c>
      <c r="N8" s="12">
        <f>IFERROR(IF(B8="funkcna poziadavka",VLOOKUP(G8,[1]MODULY_CBA!$B$3:$E$23,2,0),),)</f>
        <v>0.98499999999999999</v>
      </c>
      <c r="O8" s="13">
        <f t="shared" si="2"/>
        <v>5.1712499999999988</v>
      </c>
      <c r="P8" s="14">
        <f>IFERROR(O8*VLOOKUP(G8,[1]MODULY_CBA!$B$3:$F$23,5,0),)</f>
        <v>129.28124999999997</v>
      </c>
      <c r="Q8" s="15" t="str">
        <f>IFERROR(VLOOKUP(G8,[1]MODULY_CBA!$B$3:$I$23,6,0),"")</f>
        <v>Inkrement 1</v>
      </c>
      <c r="R8" s="16"/>
      <c r="S8" s="16"/>
      <c r="T8" s="16"/>
      <c r="U8" s="16"/>
      <c r="V8" s="17"/>
      <c r="W8" s="18"/>
      <c r="X8" s="18"/>
      <c r="Y8" s="16"/>
      <c r="Z8" s="16"/>
      <c r="AA8" s="16"/>
      <c r="AB8" s="16"/>
      <c r="AC8" s="16"/>
      <c r="AD8" s="16"/>
      <c r="AE8" s="16"/>
    </row>
    <row r="9" spans="1:31" x14ac:dyDescent="0.3">
      <c r="A9" s="6" t="s">
        <v>57</v>
      </c>
      <c r="B9" s="6" t="s">
        <v>36</v>
      </c>
      <c r="C9" s="8" t="s">
        <v>41</v>
      </c>
      <c r="D9" s="9" t="s">
        <v>58</v>
      </c>
      <c r="E9" s="19" t="s">
        <v>59</v>
      </c>
      <c r="F9" s="9" t="s">
        <v>40</v>
      </c>
      <c r="G9" s="9" t="s">
        <v>41</v>
      </c>
      <c r="H9" s="10">
        <v>1</v>
      </c>
      <c r="I9" s="10">
        <v>5</v>
      </c>
      <c r="J9" s="11">
        <f t="shared" si="0"/>
        <v>1</v>
      </c>
      <c r="K9" s="12">
        <f t="shared" si="1"/>
        <v>5</v>
      </c>
      <c r="L9" s="13">
        <f>IFERROR(IF(B9="funkcna poziadavka",VLOOKUP(G9,[1]MODULY_CBA!$B$3:$E$23,4,0)*H9/SUMIFS($H$3:$H$199,$G$3:$G$199,G9,$B$3:$B$199,B9),),)</f>
        <v>1</v>
      </c>
      <c r="M9" s="12">
        <f>IFERROR(IF(B9="Funkcna poziadavka",VLOOKUP(G9,[1]MODULY_CBA!$B$3:$E$23,3,0),),)</f>
        <v>0.87499999999999989</v>
      </c>
      <c r="N9" s="12">
        <f>IFERROR(IF(B9="funkcna poziadavka",VLOOKUP(G9,[1]MODULY_CBA!$B$3:$E$23,2,0),),)</f>
        <v>0.98499999999999999</v>
      </c>
      <c r="O9" s="13">
        <f t="shared" si="2"/>
        <v>5.1712499999999988</v>
      </c>
      <c r="P9" s="14">
        <f>IFERROR(O9*VLOOKUP(G9,[1]MODULY_CBA!$B$3:$F$23,5,0),)</f>
        <v>129.28124999999997</v>
      </c>
      <c r="Q9" s="15" t="str">
        <f>IFERROR(VLOOKUP(G9,[1]MODULY_CBA!$B$3:$I$23,6,0),"")</f>
        <v>Inkrement 1</v>
      </c>
      <c r="R9" s="16"/>
      <c r="S9" s="16"/>
      <c r="T9" s="16"/>
      <c r="U9" s="16"/>
      <c r="V9" s="17"/>
      <c r="W9" s="18"/>
      <c r="X9" s="18"/>
      <c r="Y9" s="16"/>
      <c r="Z9" s="16"/>
      <c r="AA9" s="16"/>
      <c r="AB9" s="16"/>
      <c r="AC9" s="16"/>
      <c r="AD9" s="16"/>
      <c r="AE9" s="16"/>
    </row>
    <row r="10" spans="1:31" ht="27.6" x14ac:dyDescent="0.3">
      <c r="A10" s="6" t="s">
        <v>60</v>
      </c>
      <c r="B10" s="6" t="s">
        <v>36</v>
      </c>
      <c r="C10" s="8" t="s">
        <v>41</v>
      </c>
      <c r="D10" s="9" t="s">
        <v>61</v>
      </c>
      <c r="E10" s="19" t="s">
        <v>62</v>
      </c>
      <c r="F10" s="9" t="s">
        <v>40</v>
      </c>
      <c r="G10" s="9" t="s">
        <v>41</v>
      </c>
      <c r="H10" s="10">
        <v>1</v>
      </c>
      <c r="I10" s="10">
        <v>5</v>
      </c>
      <c r="J10" s="11">
        <f t="shared" si="0"/>
        <v>1</v>
      </c>
      <c r="K10" s="12">
        <f t="shared" si="1"/>
        <v>5</v>
      </c>
      <c r="L10" s="13">
        <f>IFERROR(IF(B10="funkcna poziadavka",VLOOKUP(G10,[1]MODULY_CBA!$B$3:$E$23,4,0)*H10/SUMIFS($H$3:$H$199,$G$3:$G$199,G10,$B$3:$B$199,B10),),)</f>
        <v>1</v>
      </c>
      <c r="M10" s="12">
        <f>IFERROR(IF(B10="Funkcna poziadavka",VLOOKUP(G10,[1]MODULY_CBA!$B$3:$E$23,3,0),),)</f>
        <v>0.87499999999999989</v>
      </c>
      <c r="N10" s="12">
        <f>IFERROR(IF(B10="funkcna poziadavka",VLOOKUP(G10,[1]MODULY_CBA!$B$3:$E$23,2,0),),)</f>
        <v>0.98499999999999999</v>
      </c>
      <c r="O10" s="13">
        <f t="shared" si="2"/>
        <v>5.1712499999999988</v>
      </c>
      <c r="P10" s="14">
        <f>IFERROR(O10*VLOOKUP(G10,[1]MODULY_CBA!$B$3:$F$23,5,0),)</f>
        <v>129.28124999999997</v>
      </c>
      <c r="Q10" s="15" t="str">
        <f>IFERROR(VLOOKUP(G10,[1]MODULY_CBA!$B$3:$I$23,6,0),"")</f>
        <v>Inkrement 1</v>
      </c>
      <c r="R10" s="16"/>
      <c r="S10" s="16"/>
      <c r="T10" s="16"/>
      <c r="U10" s="16"/>
      <c r="V10" s="17"/>
      <c r="W10" s="18"/>
      <c r="X10" s="18"/>
      <c r="Y10" s="16"/>
      <c r="Z10" s="16"/>
      <c r="AA10" s="16"/>
      <c r="AB10" s="16"/>
      <c r="AC10" s="16"/>
      <c r="AD10" s="16"/>
      <c r="AE10" s="16"/>
    </row>
    <row r="11" spans="1:31" ht="27.6" x14ac:dyDescent="0.3">
      <c r="A11" s="6" t="s">
        <v>63</v>
      </c>
      <c r="B11" s="6" t="s">
        <v>36</v>
      </c>
      <c r="C11" s="8" t="s">
        <v>41</v>
      </c>
      <c r="D11" s="9" t="s">
        <v>64</v>
      </c>
      <c r="E11" s="9" t="s">
        <v>65</v>
      </c>
      <c r="F11" s="9" t="s">
        <v>40</v>
      </c>
      <c r="G11" s="9" t="s">
        <v>41</v>
      </c>
      <c r="H11" s="10">
        <v>1</v>
      </c>
      <c r="I11" s="10">
        <v>5</v>
      </c>
      <c r="J11" s="11">
        <f t="shared" si="0"/>
        <v>1</v>
      </c>
      <c r="K11" s="12">
        <f t="shared" si="1"/>
        <v>5</v>
      </c>
      <c r="L11" s="13">
        <f>IFERROR(IF(B11="funkcna poziadavka",VLOOKUP(G11,[1]MODULY_CBA!$B$3:$E$23,4,0)*H11/SUMIFS($H$3:$H$199,$G$3:$G$199,G11,$B$3:$B$199,B11),),)</f>
        <v>1</v>
      </c>
      <c r="M11" s="12">
        <f>IFERROR(IF(B11="Funkcna poziadavka",VLOOKUP(G11,[1]MODULY_CBA!$B$3:$E$23,3,0),),)</f>
        <v>0.87499999999999989</v>
      </c>
      <c r="N11" s="12">
        <f>IFERROR(IF(B11="funkcna poziadavka",VLOOKUP(G11,[1]MODULY_CBA!$B$3:$E$23,2,0),),)</f>
        <v>0.98499999999999999</v>
      </c>
      <c r="O11" s="13">
        <f t="shared" si="2"/>
        <v>5.1712499999999988</v>
      </c>
      <c r="P11" s="14">
        <f>IFERROR(O11*VLOOKUP(G11,[1]MODULY_CBA!$B$3:$F$23,5,0),)</f>
        <v>129.28124999999997</v>
      </c>
      <c r="Q11" s="15" t="str">
        <f>IFERROR(VLOOKUP(G11,[1]MODULY_CBA!$B$3:$I$23,6,0),"")</f>
        <v>Inkrement 1</v>
      </c>
      <c r="R11" s="16"/>
      <c r="S11" s="16"/>
      <c r="T11" s="16"/>
      <c r="U11" s="16"/>
      <c r="V11" s="17"/>
      <c r="W11" s="18"/>
      <c r="X11" s="18"/>
      <c r="Y11" s="16"/>
      <c r="Z11" s="16"/>
      <c r="AA11" s="16"/>
      <c r="AB11" s="16"/>
      <c r="AC11" s="16"/>
      <c r="AD11" s="16"/>
      <c r="AE11" s="16"/>
    </row>
    <row r="12" spans="1:31" x14ac:dyDescent="0.3">
      <c r="A12" s="6" t="s">
        <v>66</v>
      </c>
      <c r="B12" s="6" t="s">
        <v>36</v>
      </c>
      <c r="C12" s="8" t="s">
        <v>41</v>
      </c>
      <c r="D12" s="9" t="s">
        <v>67</v>
      </c>
      <c r="E12" s="20" t="s">
        <v>68</v>
      </c>
      <c r="F12" s="21" t="s">
        <v>40</v>
      </c>
      <c r="G12" s="9" t="s">
        <v>41</v>
      </c>
      <c r="H12" s="10">
        <v>1</v>
      </c>
      <c r="I12" s="10">
        <v>5</v>
      </c>
      <c r="J12" s="11">
        <f t="shared" si="0"/>
        <v>1</v>
      </c>
      <c r="K12" s="11">
        <f t="shared" si="1"/>
        <v>5</v>
      </c>
      <c r="L12" s="13">
        <f>IFERROR(IF(B12="funkcna poziadavka",VLOOKUP(G12,[1]MODULY_CBA!$B$3:$E$23,4,0)*H12/SUMIFS($H$3:$H$199,$G$3:$G$199,G12,$B$3:$B$199,B12),),)</f>
        <v>1</v>
      </c>
      <c r="M12" s="11">
        <f>IFERROR(IF(B12="Funkcna poziadavka",VLOOKUP(G12,[1]MODULY_CBA!$B$3:$E$23,3,0),),)</f>
        <v>0.87499999999999989</v>
      </c>
      <c r="N12" s="11">
        <f>IFERROR(IF(B12="funkcna poziadavka",VLOOKUP(G12,[1]MODULY_CBA!$B$3:$E$23,2,0),),)</f>
        <v>0.98499999999999999</v>
      </c>
      <c r="O12" s="22">
        <f t="shared" ref="O12:O57" si="3">(K12+L12)*M12*N12</f>
        <v>5.1712499999999988</v>
      </c>
      <c r="P12" s="23">
        <f>IFERROR(O12*VLOOKUP(G12,[1]MODULY_CBA!$B$3:$F$23,5,0),)</f>
        <v>129.28124999999997</v>
      </c>
      <c r="Q12" s="15" t="str">
        <f>IFERROR(VLOOKUP(G12,[1]MODULY_CBA!$B$3:$I$23,6,0),"")</f>
        <v>Inkrement 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1" x14ac:dyDescent="0.3">
      <c r="A13" s="6" t="s">
        <v>69</v>
      </c>
      <c r="B13" s="6" t="s">
        <v>36</v>
      </c>
      <c r="C13" s="8" t="s">
        <v>41</v>
      </c>
      <c r="D13" s="9" t="s">
        <v>70</v>
      </c>
      <c r="E13" s="19" t="s">
        <v>71</v>
      </c>
      <c r="F13" s="21" t="s">
        <v>40</v>
      </c>
      <c r="G13" s="9" t="s">
        <v>41</v>
      </c>
      <c r="H13" s="10">
        <v>1</v>
      </c>
      <c r="I13" s="10">
        <v>5</v>
      </c>
      <c r="J13" s="11">
        <f t="shared" si="0"/>
        <v>1</v>
      </c>
      <c r="K13" s="11">
        <f t="shared" si="1"/>
        <v>5</v>
      </c>
      <c r="L13" s="13">
        <f>IFERROR(IF(B13="funkcna poziadavka",VLOOKUP(G13,[1]MODULY_CBA!$B$3:$E$23,4,0)*H13/SUMIFS($H$3:$H$199,$G$3:$G$199,G13,$B$3:$B$199,B13),),)</f>
        <v>1</v>
      </c>
      <c r="M13" s="11">
        <f>IFERROR(IF(B13="Funkcna poziadavka",VLOOKUP(G13,[1]MODULY_CBA!$B$3:$E$23,3,0),),)</f>
        <v>0.87499999999999989</v>
      </c>
      <c r="N13" s="11">
        <f>IFERROR(IF(B13="funkcna poziadavka",VLOOKUP(G13,[1]MODULY_CBA!$B$3:$E$23,2,0),),)</f>
        <v>0.98499999999999999</v>
      </c>
      <c r="O13" s="22">
        <f t="shared" si="3"/>
        <v>5.1712499999999988</v>
      </c>
      <c r="P13" s="23">
        <f>IFERROR(O13*VLOOKUP(G13,[1]MODULY_CBA!$B$3:$F$23,5,0),)</f>
        <v>129.28124999999997</v>
      </c>
      <c r="Q13" s="15" t="str">
        <f>IFERROR(VLOOKUP(G13,[1]MODULY_CBA!$B$3:$I$23,6,0),"")</f>
        <v>Inkrement 1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1" ht="41.4" x14ac:dyDescent="0.3">
      <c r="A14" s="6" t="s">
        <v>72</v>
      </c>
      <c r="B14" s="6" t="s">
        <v>36</v>
      </c>
      <c r="C14" s="8" t="s">
        <v>41</v>
      </c>
      <c r="D14" s="9" t="s">
        <v>73</v>
      </c>
      <c r="E14" s="20" t="s">
        <v>74</v>
      </c>
      <c r="F14" s="21" t="s">
        <v>40</v>
      </c>
      <c r="G14" s="9" t="s">
        <v>75</v>
      </c>
      <c r="H14" s="10">
        <v>1</v>
      </c>
      <c r="I14" s="10">
        <v>5</v>
      </c>
      <c r="J14" s="11">
        <f t="shared" si="0"/>
        <v>1</v>
      </c>
      <c r="K14" s="11">
        <f t="shared" si="1"/>
        <v>5</v>
      </c>
      <c r="L14" s="13">
        <f>IFERROR(IF(B14="funkcna poziadavka",VLOOKUP(G14,[1]MODULY_CBA!$B$3:$E$23,4,0)*H14/SUMIFS($H$3:$H$199,$G$3:$G$199,G14,$B$3:$B$199,B14),),)</f>
        <v>0.625</v>
      </c>
      <c r="M14" s="11">
        <f>IFERROR(IF(B14="Funkcna poziadavka",VLOOKUP(G14,[1]MODULY_CBA!$B$3:$E$23,3,0),),)</f>
        <v>0.87499999999999989</v>
      </c>
      <c r="N14" s="11">
        <f>IFERROR(IF(B14="funkcna poziadavka",VLOOKUP(G14,[1]MODULY_CBA!$B$3:$E$23,2,0),),)</f>
        <v>0.98499999999999999</v>
      </c>
      <c r="O14" s="22">
        <f t="shared" si="3"/>
        <v>4.8480468749999988</v>
      </c>
      <c r="P14" s="23">
        <f>IFERROR(O14*VLOOKUP(G14,[1]MODULY_CBA!$B$3:$F$23,5,0),)</f>
        <v>96.960937499999972</v>
      </c>
      <c r="Q14" s="15" t="str">
        <f>IFERROR(VLOOKUP(G14,[1]MODULY_CBA!$B$3:$I$23,6,0),"")</f>
        <v>Inkrement 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1" ht="27.6" x14ac:dyDescent="0.3">
      <c r="A15" s="6" t="s">
        <v>76</v>
      </c>
      <c r="B15" s="6" t="s">
        <v>77</v>
      </c>
      <c r="C15" s="8" t="s">
        <v>78</v>
      </c>
      <c r="D15" s="9" t="s">
        <v>79</v>
      </c>
      <c r="E15" s="20" t="s">
        <v>80</v>
      </c>
      <c r="F15" s="21" t="s">
        <v>40</v>
      </c>
      <c r="G15" s="9" t="s">
        <v>75</v>
      </c>
      <c r="H15" s="10"/>
      <c r="I15" s="10"/>
      <c r="J15" s="11">
        <f t="shared" si="0"/>
        <v>0</v>
      </c>
      <c r="K15" s="11">
        <f t="shared" si="1"/>
        <v>0</v>
      </c>
      <c r="L15" s="13">
        <f>IFERROR(IF(B15="funkcna poziadavka",VLOOKUP(G15,[1]MODULY_CBA!$B$3:$E$23,4,0)*H15/SUMIFS($H$3:$H$199,$G$3:$G$199,G15,$B$3:$B$199,B15),),)</f>
        <v>0</v>
      </c>
      <c r="M15" s="11">
        <f>IFERROR(IF(B15="Funkcna poziadavka",VLOOKUP(G15,[1]MODULY_CBA!$B$3:$E$23,3,0),),)</f>
        <v>0</v>
      </c>
      <c r="N15" s="11">
        <f>IFERROR(IF(B15="funkcna poziadavka",VLOOKUP(G15,[1]MODULY_CBA!$B$3:$E$23,2,0),),)</f>
        <v>0</v>
      </c>
      <c r="O15" s="22">
        <f t="shared" si="3"/>
        <v>0</v>
      </c>
      <c r="P15" s="23">
        <f>IFERROR(O15*VLOOKUP(G15,[1]MODULY_CBA!$B$3:$F$23,5,0),)</f>
        <v>0</v>
      </c>
      <c r="Q15" s="15" t="str">
        <f>IFERROR(VLOOKUP(G15,[1]MODULY_CBA!$B$3:$I$23,6,0),"")</f>
        <v>Inkrement 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ht="27.6" x14ac:dyDescent="0.3">
      <c r="A16" s="6" t="s">
        <v>81</v>
      </c>
      <c r="B16" s="6" t="s">
        <v>77</v>
      </c>
      <c r="C16" s="8" t="s">
        <v>78</v>
      </c>
      <c r="D16" s="9" t="s">
        <v>82</v>
      </c>
      <c r="E16" s="20" t="s">
        <v>83</v>
      </c>
      <c r="F16" s="21" t="s">
        <v>40</v>
      </c>
      <c r="G16" s="9" t="s">
        <v>75</v>
      </c>
      <c r="H16" s="10"/>
      <c r="I16" s="10"/>
      <c r="J16" s="11">
        <f t="shared" si="0"/>
        <v>0</v>
      </c>
      <c r="K16" s="11">
        <f t="shared" si="1"/>
        <v>0</v>
      </c>
      <c r="L16" s="13">
        <f>IFERROR(IF(B16="funkcna poziadavka",VLOOKUP(G16,[1]MODULY_CBA!$B$3:$E$23,4,0)*H16/SUMIFS($H$3:$H$199,$G$3:$G$199,G16,$B$3:$B$199,B16),),)</f>
        <v>0</v>
      </c>
      <c r="M16" s="11">
        <f>IFERROR(IF(B16="Funkcna poziadavka",VLOOKUP(G16,[1]MODULY_CBA!$B$3:$E$23,3,0),),)</f>
        <v>0</v>
      </c>
      <c r="N16" s="11">
        <f>IFERROR(IF(B16="funkcna poziadavka",VLOOKUP(G16,[1]MODULY_CBA!$B$3:$E$23,2,0),),)</f>
        <v>0</v>
      </c>
      <c r="O16" s="22">
        <f t="shared" si="3"/>
        <v>0</v>
      </c>
      <c r="P16" s="23">
        <f>IFERROR(O16*VLOOKUP(G16,[1]MODULY_CBA!$B$3:$F$23,5,0),)</f>
        <v>0</v>
      </c>
      <c r="Q16" s="15" t="str">
        <f>IFERROR(VLOOKUP(G16,[1]MODULY_CBA!$B$3:$I$23,6,0),"")</f>
        <v>Inkrement 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ht="27.6" x14ac:dyDescent="0.3">
      <c r="A17" s="6" t="s">
        <v>84</v>
      </c>
      <c r="B17" s="6" t="s">
        <v>36</v>
      </c>
      <c r="C17" s="8" t="s">
        <v>78</v>
      </c>
      <c r="D17" s="25" t="s">
        <v>85</v>
      </c>
      <c r="E17" s="26" t="s">
        <v>86</v>
      </c>
      <c r="F17" s="21" t="s">
        <v>40</v>
      </c>
      <c r="G17" s="9" t="s">
        <v>75</v>
      </c>
      <c r="H17" s="10">
        <v>1</v>
      </c>
      <c r="I17" s="10">
        <v>5</v>
      </c>
      <c r="J17" s="11">
        <f t="shared" si="0"/>
        <v>1</v>
      </c>
      <c r="K17" s="11">
        <f t="shared" si="1"/>
        <v>5</v>
      </c>
      <c r="L17" s="13">
        <f>IFERROR(IF(B17="funkcna poziadavka",VLOOKUP(G17,[1]MODULY_CBA!$B$3:$E$23,4,0)*H17/SUMIFS($H$3:$H$199,$G$3:$G$199,G17,$B$3:$B$199,B17),),)</f>
        <v>0.625</v>
      </c>
      <c r="M17" s="11">
        <f>IFERROR(IF(B17="Funkcna poziadavka",VLOOKUP(G17,[1]MODULY_CBA!$B$3:$E$23,3,0),),)</f>
        <v>0.87499999999999989</v>
      </c>
      <c r="N17" s="11">
        <f>IFERROR(IF(B17="funkcna poziadavka",VLOOKUP(G17,[1]MODULY_CBA!$B$3:$E$23,2,0),),)</f>
        <v>0.98499999999999999</v>
      </c>
      <c r="O17" s="22">
        <f t="shared" si="3"/>
        <v>4.8480468749999988</v>
      </c>
      <c r="P17" s="23">
        <f>IFERROR(O17*VLOOKUP(G17,[1]MODULY_CBA!$B$3:$F$23,5,0),)</f>
        <v>96.960937499999972</v>
      </c>
      <c r="Q17" s="15" t="str">
        <f>IFERROR(VLOOKUP(G17,[1]MODULY_CBA!$B$3:$I$23,6,0),"")</f>
        <v>Inkrement 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ht="27.6" x14ac:dyDescent="0.3">
      <c r="A18" s="6" t="s">
        <v>87</v>
      </c>
      <c r="B18" s="6" t="s">
        <v>36</v>
      </c>
      <c r="C18" s="8" t="s">
        <v>88</v>
      </c>
      <c r="D18" s="25" t="s">
        <v>89</v>
      </c>
      <c r="E18" s="26" t="s">
        <v>90</v>
      </c>
      <c r="F18" s="21" t="s">
        <v>40</v>
      </c>
      <c r="G18" s="9" t="s">
        <v>75</v>
      </c>
      <c r="H18" s="10">
        <v>1</v>
      </c>
      <c r="I18" s="10">
        <v>5</v>
      </c>
      <c r="J18" s="11">
        <f t="shared" si="0"/>
        <v>1</v>
      </c>
      <c r="K18" s="11">
        <f t="shared" si="1"/>
        <v>5</v>
      </c>
      <c r="L18" s="13">
        <f>IFERROR(IF(B18="funkcna poziadavka",VLOOKUP(G18,[1]MODULY_CBA!$B$3:$E$23,4,0)*H18/SUMIFS($H$3:$H$199,$G$3:$G$199,G18,$B$3:$B$199,B18),),)</f>
        <v>0.625</v>
      </c>
      <c r="M18" s="11">
        <f>IFERROR(IF(B18="Funkcna poziadavka",VLOOKUP(G18,[1]MODULY_CBA!$B$3:$E$23,3,0),),)</f>
        <v>0.87499999999999989</v>
      </c>
      <c r="N18" s="11">
        <f>IFERROR(IF(B18="funkcna poziadavka",VLOOKUP(G18,[1]MODULY_CBA!$B$3:$E$23,2,0),),)</f>
        <v>0.98499999999999999</v>
      </c>
      <c r="O18" s="22">
        <f t="shared" si="3"/>
        <v>4.8480468749999988</v>
      </c>
      <c r="P18" s="23">
        <f>IFERROR(O18*VLOOKUP(G18,[1]MODULY_CBA!$B$3:$F$23,5,0),)</f>
        <v>96.960937499999972</v>
      </c>
      <c r="Q18" s="15" t="str">
        <f>IFERROR(VLOOKUP(G18,[1]MODULY_CBA!$B$3:$I$23,6,0),"")</f>
        <v>Inkrement 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pans="1:31" ht="27.6" x14ac:dyDescent="0.3">
      <c r="A19" s="6" t="s">
        <v>91</v>
      </c>
      <c r="B19" s="6" t="s">
        <v>36</v>
      </c>
      <c r="C19" s="8" t="s">
        <v>88</v>
      </c>
      <c r="D19" s="8" t="s">
        <v>92</v>
      </c>
      <c r="E19" s="19" t="s">
        <v>93</v>
      </c>
      <c r="F19" s="27" t="s">
        <v>40</v>
      </c>
      <c r="G19" s="9" t="s">
        <v>75</v>
      </c>
      <c r="H19" s="10">
        <v>1</v>
      </c>
      <c r="I19" s="10">
        <v>10</v>
      </c>
      <c r="J19" s="11">
        <f t="shared" si="0"/>
        <v>1</v>
      </c>
      <c r="K19" s="11">
        <f t="shared" si="1"/>
        <v>10</v>
      </c>
      <c r="L19" s="13">
        <f>IFERROR(IF(B19="funkcna poziadavka",VLOOKUP(G19,[1]MODULY_CBA!$B$3:$E$23,4,0)*H19/SUMIFS($H$3:$H$199,$G$3:$G$199,G19,$B$3:$B$199,B19),),)</f>
        <v>0.625</v>
      </c>
      <c r="M19" s="11">
        <f>IFERROR(IF(B19="Funkcna poziadavka",VLOOKUP(G19,[1]MODULY_CBA!$B$3:$E$23,3,0),),)</f>
        <v>0.87499999999999989</v>
      </c>
      <c r="N19" s="11">
        <f>IFERROR(IF(B19="funkcna poziadavka",VLOOKUP(G19,[1]MODULY_CBA!$B$3:$E$23,2,0),),)</f>
        <v>0.98499999999999999</v>
      </c>
      <c r="O19" s="22">
        <f t="shared" si="3"/>
        <v>9.1574218749999989</v>
      </c>
      <c r="P19" s="23">
        <f>IFERROR(O19*VLOOKUP(G19,[1]MODULY_CBA!$B$3:$F$23,5,0),)</f>
        <v>183.14843749999997</v>
      </c>
      <c r="Q19" s="15" t="str">
        <f>IFERROR(VLOOKUP(G19,[1]MODULY_CBA!$B$3:$I$23,6,0),"")</f>
        <v>Inkrement 1</v>
      </c>
      <c r="R19" s="28" t="s">
        <v>94</v>
      </c>
      <c r="S19" s="28" t="s">
        <v>94</v>
      </c>
      <c r="T19" s="28" t="s">
        <v>94</v>
      </c>
      <c r="U19" s="28" t="s">
        <v>94</v>
      </c>
      <c r="V19" s="28" t="s">
        <v>94</v>
      </c>
      <c r="W19" s="28" t="s">
        <v>94</v>
      </c>
      <c r="X19" s="28" t="s">
        <v>94</v>
      </c>
      <c r="Y19" s="28" t="s">
        <v>94</v>
      </c>
      <c r="Z19" s="28" t="s">
        <v>94</v>
      </c>
      <c r="AA19" s="28" t="s">
        <v>94</v>
      </c>
      <c r="AB19" s="28" t="s">
        <v>94</v>
      </c>
      <c r="AC19" s="28" t="s">
        <v>94</v>
      </c>
      <c r="AD19" s="28" t="s">
        <v>94</v>
      </c>
      <c r="AE19" s="28" t="s">
        <v>94</v>
      </c>
    </row>
    <row r="20" spans="1:31" ht="27.6" x14ac:dyDescent="0.3">
      <c r="A20" s="6" t="s">
        <v>95</v>
      </c>
      <c r="B20" s="6" t="s">
        <v>36</v>
      </c>
      <c r="C20" s="8" t="s">
        <v>78</v>
      </c>
      <c r="D20" s="8" t="s">
        <v>96</v>
      </c>
      <c r="E20" s="19" t="s">
        <v>97</v>
      </c>
      <c r="F20" s="27" t="s">
        <v>40</v>
      </c>
      <c r="G20" s="9" t="s">
        <v>75</v>
      </c>
      <c r="H20" s="10">
        <v>1</v>
      </c>
      <c r="I20" s="10">
        <v>10</v>
      </c>
      <c r="J20" s="11">
        <f t="shared" si="0"/>
        <v>1</v>
      </c>
      <c r="K20" s="11">
        <f t="shared" si="1"/>
        <v>10</v>
      </c>
      <c r="L20" s="13">
        <f>IFERROR(IF(B20="funkcna poziadavka",VLOOKUP(G20,[1]MODULY_CBA!$B$3:$E$23,4,0)*H20/SUMIFS($H$3:$H$199,$G$3:$G$199,G20,$B$3:$B$199,B20),),)</f>
        <v>0.625</v>
      </c>
      <c r="M20" s="11">
        <f>IFERROR(IF(B20="Funkcna poziadavka",VLOOKUP(G20,[1]MODULY_CBA!$B$3:$E$23,3,0),),)</f>
        <v>0.87499999999999989</v>
      </c>
      <c r="N20" s="11">
        <f>IFERROR(IF(B20="funkcna poziadavka",VLOOKUP(G20,[1]MODULY_CBA!$B$3:$E$23,2,0),),)</f>
        <v>0.98499999999999999</v>
      </c>
      <c r="O20" s="22">
        <f t="shared" si="3"/>
        <v>9.1574218749999989</v>
      </c>
      <c r="P20" s="23">
        <f>IFERROR(O20*VLOOKUP(G20,[1]MODULY_CBA!$B$3:$F$23,5,0),)</f>
        <v>183.14843749999997</v>
      </c>
      <c r="Q20" s="15" t="str">
        <f>IFERROR(VLOOKUP(G20,[1]MODULY_CBA!$B$3:$I$23,6,0),"")</f>
        <v>Inkrement 1</v>
      </c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ht="41.4" x14ac:dyDescent="0.3">
      <c r="A21" s="6" t="s">
        <v>98</v>
      </c>
      <c r="B21" s="6" t="s">
        <v>36</v>
      </c>
      <c r="C21" s="8" t="s">
        <v>78</v>
      </c>
      <c r="D21" s="8" t="s">
        <v>99</v>
      </c>
      <c r="E21" s="19" t="s">
        <v>100</v>
      </c>
      <c r="F21" s="27" t="s">
        <v>40</v>
      </c>
      <c r="G21" s="9" t="s">
        <v>75</v>
      </c>
      <c r="H21" s="10">
        <v>1</v>
      </c>
      <c r="I21" s="10">
        <v>5</v>
      </c>
      <c r="J21" s="11">
        <f t="shared" si="0"/>
        <v>1</v>
      </c>
      <c r="K21" s="11">
        <f t="shared" si="1"/>
        <v>5</v>
      </c>
      <c r="L21" s="13">
        <f>IFERROR(IF(B21="funkcna poziadavka",VLOOKUP(G21,[1]MODULY_CBA!$B$3:$E$23,4,0)*H21/SUMIFS($H$3:$H$199,$G$3:$G$199,G21,$B$3:$B$199,B21),),)</f>
        <v>0.625</v>
      </c>
      <c r="M21" s="11">
        <f>IFERROR(IF(B21="Funkcna poziadavka",VLOOKUP(G21,[1]MODULY_CBA!$B$3:$E$23,3,0),),)</f>
        <v>0.87499999999999989</v>
      </c>
      <c r="N21" s="11">
        <f>IFERROR(IF(B21="funkcna poziadavka",VLOOKUP(G21,[1]MODULY_CBA!$B$3:$E$23,2,0),),)</f>
        <v>0.98499999999999999</v>
      </c>
      <c r="O21" s="22">
        <f t="shared" si="3"/>
        <v>4.8480468749999988</v>
      </c>
      <c r="P21" s="23">
        <f>IFERROR(O21*VLOOKUP(G21,[1]MODULY_CBA!$B$3:$F$23,5,0),)</f>
        <v>96.960937499999972</v>
      </c>
      <c r="Q21" s="15" t="str">
        <f>IFERROR(VLOOKUP(G21,[1]MODULY_CBA!$B$3:$I$23,6,0),"")</f>
        <v>Inkrement 1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ht="27.6" x14ac:dyDescent="0.3">
      <c r="A22" s="6" t="s">
        <v>101</v>
      </c>
      <c r="B22" s="6" t="s">
        <v>36</v>
      </c>
      <c r="C22" s="8" t="s">
        <v>78</v>
      </c>
      <c r="D22" s="8" t="s">
        <v>102</v>
      </c>
      <c r="E22" s="19" t="s">
        <v>103</v>
      </c>
      <c r="F22" s="27" t="s">
        <v>40</v>
      </c>
      <c r="G22" s="9" t="s">
        <v>75</v>
      </c>
      <c r="H22" s="10">
        <v>1</v>
      </c>
      <c r="I22" s="10">
        <v>5</v>
      </c>
      <c r="J22" s="11">
        <f t="shared" si="0"/>
        <v>1</v>
      </c>
      <c r="K22" s="11">
        <f t="shared" si="1"/>
        <v>5</v>
      </c>
      <c r="L22" s="13">
        <f>IFERROR(IF(B22="funkcna poziadavka",VLOOKUP(G22,[1]MODULY_CBA!$B$3:$E$23,4,0)*H22/SUMIFS($H$3:$H$199,$G$3:$G$199,G22,$B$3:$B$199,B22),),)</f>
        <v>0.625</v>
      </c>
      <c r="M22" s="11">
        <f>IFERROR(IF(B22="Funkcna poziadavka",VLOOKUP(G22,[1]MODULY_CBA!$B$3:$E$23,3,0),),)</f>
        <v>0.87499999999999989</v>
      </c>
      <c r="N22" s="11">
        <f>IFERROR(IF(B22="funkcna poziadavka",VLOOKUP(G22,[1]MODULY_CBA!$B$3:$E$23,2,0),),)</f>
        <v>0.98499999999999999</v>
      </c>
      <c r="O22" s="22">
        <f t="shared" si="3"/>
        <v>4.8480468749999988</v>
      </c>
      <c r="P22" s="23">
        <f>IFERROR(O22*VLOOKUP(G22,[1]MODULY_CBA!$B$3:$F$23,5,0),)</f>
        <v>96.960937499999972</v>
      </c>
      <c r="Q22" s="15" t="str">
        <f>IFERROR(VLOOKUP(G22,[1]MODULY_CBA!$B$3:$I$23,6,0),"")</f>
        <v>Inkrement 1</v>
      </c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x14ac:dyDescent="0.3">
      <c r="A23" s="6" t="s">
        <v>104</v>
      </c>
      <c r="B23" s="6" t="s">
        <v>36</v>
      </c>
      <c r="C23" s="8" t="s">
        <v>78</v>
      </c>
      <c r="D23" s="8" t="s">
        <v>105</v>
      </c>
      <c r="E23" s="19" t="s">
        <v>106</v>
      </c>
      <c r="F23" s="27" t="s">
        <v>40</v>
      </c>
      <c r="G23" s="9" t="s">
        <v>75</v>
      </c>
      <c r="H23" s="10">
        <v>1</v>
      </c>
      <c r="I23" s="10">
        <v>10</v>
      </c>
      <c r="J23" s="11">
        <f t="shared" si="0"/>
        <v>1</v>
      </c>
      <c r="K23" s="11">
        <f t="shared" si="1"/>
        <v>10</v>
      </c>
      <c r="L23" s="13">
        <f>IFERROR(IF(B23="funkcna poziadavka",VLOOKUP(G23,[1]MODULY_CBA!$B$3:$E$23,4,0)*H23/SUMIFS($H$3:$H$199,$G$3:$G$199,G23,$B$3:$B$199,B23),),)</f>
        <v>0.625</v>
      </c>
      <c r="M23" s="11">
        <f>IFERROR(IF(B23="Funkcna poziadavka",VLOOKUP(G23,[1]MODULY_CBA!$B$3:$E$23,3,0),),)</f>
        <v>0.87499999999999989</v>
      </c>
      <c r="N23" s="11">
        <f>IFERROR(IF(B23="funkcna poziadavka",VLOOKUP(G23,[1]MODULY_CBA!$B$3:$E$23,2,0),),)</f>
        <v>0.98499999999999999</v>
      </c>
      <c r="O23" s="22">
        <f t="shared" si="3"/>
        <v>9.1574218749999989</v>
      </c>
      <c r="P23" s="23">
        <f>IFERROR(O23*VLOOKUP(G23,[1]MODULY_CBA!$B$3:$F$23,5,0),)</f>
        <v>183.14843749999997</v>
      </c>
      <c r="Q23" s="15" t="str">
        <f>IFERROR(VLOOKUP(G23,[1]MODULY_CBA!$B$3:$I$23,6,0),"")</f>
        <v>Inkrement 1</v>
      </c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x14ac:dyDescent="0.3">
      <c r="A24" s="6" t="s">
        <v>107</v>
      </c>
      <c r="B24" s="6" t="s">
        <v>36</v>
      </c>
      <c r="C24" s="8" t="s">
        <v>78</v>
      </c>
      <c r="D24" s="8" t="s">
        <v>108</v>
      </c>
      <c r="E24" s="29" t="s">
        <v>109</v>
      </c>
      <c r="F24" s="27" t="s">
        <v>40</v>
      </c>
      <c r="G24" s="9" t="s">
        <v>75</v>
      </c>
      <c r="H24" s="10">
        <v>1</v>
      </c>
      <c r="I24" s="10">
        <v>10</v>
      </c>
      <c r="J24" s="11">
        <f t="shared" si="0"/>
        <v>1</v>
      </c>
      <c r="K24" s="11">
        <f t="shared" si="1"/>
        <v>10</v>
      </c>
      <c r="L24" s="13">
        <f>IFERROR(IF(B24="funkcna poziadavka",VLOOKUP(G24,[1]MODULY_CBA!$B$3:$E$23,4,0)*H24/SUMIFS($H$3:$H$199,$G$3:$G$199,G24,$B$3:$B$199,B24),),)</f>
        <v>0.625</v>
      </c>
      <c r="M24" s="11">
        <f>IFERROR(IF(B24="Funkcna poziadavka",VLOOKUP(G24,[1]MODULY_CBA!$B$3:$E$23,3,0),),)</f>
        <v>0.87499999999999989</v>
      </c>
      <c r="N24" s="11">
        <f>IFERROR(IF(B24="funkcna poziadavka",VLOOKUP(G24,[1]MODULY_CBA!$B$3:$E$23,2,0),),)</f>
        <v>0.98499999999999999</v>
      </c>
      <c r="O24" s="22">
        <f t="shared" si="3"/>
        <v>9.1574218749999989</v>
      </c>
      <c r="P24" s="23">
        <f>IFERROR(O24*VLOOKUP(G24,[1]MODULY_CBA!$B$3:$F$23,5,0),)</f>
        <v>183.14843749999997</v>
      </c>
      <c r="Q24" s="15" t="str">
        <f>IFERROR(VLOOKUP(G24,[1]MODULY_CBA!$B$3:$I$23,6,0),"")</f>
        <v>Inkrement 1</v>
      </c>
      <c r="R24" s="28" t="s">
        <v>94</v>
      </c>
      <c r="S24" s="28" t="s">
        <v>94</v>
      </c>
      <c r="T24" s="28" t="s">
        <v>94</v>
      </c>
      <c r="U24" s="28" t="s">
        <v>94</v>
      </c>
      <c r="V24" s="28" t="s">
        <v>94</v>
      </c>
      <c r="W24" s="28" t="s">
        <v>94</v>
      </c>
      <c r="X24" s="28" t="s">
        <v>94</v>
      </c>
      <c r="Y24" s="28" t="s">
        <v>94</v>
      </c>
      <c r="Z24" s="28" t="s">
        <v>94</v>
      </c>
      <c r="AA24" s="28" t="s">
        <v>94</v>
      </c>
      <c r="AB24" s="28" t="s">
        <v>94</v>
      </c>
      <c r="AC24" s="28" t="s">
        <v>94</v>
      </c>
      <c r="AD24" s="28" t="s">
        <v>94</v>
      </c>
      <c r="AE24" s="28" t="s">
        <v>94</v>
      </c>
    </row>
    <row r="25" spans="1:31" ht="27.6" x14ac:dyDescent="0.3">
      <c r="A25" s="6" t="s">
        <v>110</v>
      </c>
      <c r="B25" s="6" t="s">
        <v>36</v>
      </c>
      <c r="C25" s="8" t="s">
        <v>78</v>
      </c>
      <c r="D25" s="8" t="s">
        <v>111</v>
      </c>
      <c r="E25" s="29" t="s">
        <v>112</v>
      </c>
      <c r="F25" s="27" t="s">
        <v>40</v>
      </c>
      <c r="G25" s="9" t="s">
        <v>75</v>
      </c>
      <c r="H25" s="10">
        <v>1</v>
      </c>
      <c r="I25" s="10">
        <v>5</v>
      </c>
      <c r="J25" s="11">
        <f t="shared" si="0"/>
        <v>1</v>
      </c>
      <c r="K25" s="11">
        <f t="shared" si="1"/>
        <v>5</v>
      </c>
      <c r="L25" s="13">
        <f>IFERROR(IF(B25="funkcna poziadavka",VLOOKUP(G25,[1]MODULY_CBA!$B$3:$E$23,4,0)*H25/SUMIFS($H$3:$H$199,$G$3:$G$199,G25,$B$3:$B$199,B25),),)</f>
        <v>0.625</v>
      </c>
      <c r="M25" s="11">
        <f>IFERROR(IF(B25="Funkcna poziadavka",VLOOKUP(G25,[1]MODULY_CBA!$B$3:$E$23,3,0),),)</f>
        <v>0.87499999999999989</v>
      </c>
      <c r="N25" s="11">
        <f>IFERROR(IF(B25="funkcna poziadavka",VLOOKUP(G25,[1]MODULY_CBA!$B$3:$E$23,2,0),),)</f>
        <v>0.98499999999999999</v>
      </c>
      <c r="O25" s="22">
        <f t="shared" si="3"/>
        <v>4.8480468749999988</v>
      </c>
      <c r="P25" s="23">
        <f>IFERROR(O25*VLOOKUP(G25,[1]MODULY_CBA!$B$3:$F$23,5,0),)</f>
        <v>96.960937499999972</v>
      </c>
      <c r="Q25" s="15" t="str">
        <f>IFERROR(VLOOKUP(G25,[1]MODULY_CBA!$B$3:$I$23,6,0),"")</f>
        <v>Inkrement 1</v>
      </c>
      <c r="R25" s="28" t="s">
        <v>94</v>
      </c>
      <c r="S25" s="28" t="s">
        <v>94</v>
      </c>
      <c r="T25" s="28" t="s">
        <v>94</v>
      </c>
      <c r="U25" s="28" t="s">
        <v>94</v>
      </c>
      <c r="V25" s="28" t="s">
        <v>94</v>
      </c>
      <c r="W25" s="28" t="s">
        <v>94</v>
      </c>
      <c r="X25" s="28" t="s">
        <v>94</v>
      </c>
      <c r="Y25" s="28" t="s">
        <v>94</v>
      </c>
      <c r="Z25" s="28" t="s">
        <v>94</v>
      </c>
      <c r="AA25" s="28" t="s">
        <v>94</v>
      </c>
      <c r="AB25" s="28" t="s">
        <v>94</v>
      </c>
      <c r="AC25" s="28" t="s">
        <v>94</v>
      </c>
      <c r="AD25" s="28" t="s">
        <v>94</v>
      </c>
      <c r="AE25" s="28" t="s">
        <v>94</v>
      </c>
    </row>
    <row r="26" spans="1:31" ht="27.6" x14ac:dyDescent="0.3">
      <c r="A26" s="6" t="s">
        <v>113</v>
      </c>
      <c r="B26" s="6" t="s">
        <v>36</v>
      </c>
      <c r="C26" s="8" t="s">
        <v>78</v>
      </c>
      <c r="D26" s="8" t="s">
        <v>114</v>
      </c>
      <c r="E26" s="29" t="s">
        <v>115</v>
      </c>
      <c r="F26" s="27" t="s">
        <v>40</v>
      </c>
      <c r="G26" s="9" t="s">
        <v>75</v>
      </c>
      <c r="H26" s="10">
        <v>1</v>
      </c>
      <c r="I26" s="10">
        <v>10</v>
      </c>
      <c r="J26" s="11">
        <f t="shared" si="0"/>
        <v>1</v>
      </c>
      <c r="K26" s="11">
        <f t="shared" si="1"/>
        <v>10</v>
      </c>
      <c r="L26" s="13">
        <f>IFERROR(IF(B26="funkcna poziadavka",VLOOKUP(G26,[1]MODULY_CBA!$B$3:$E$23,4,0)*H26/SUMIFS($H$3:$H$199,$G$3:$G$199,G26,$B$3:$B$199,B26),),)</f>
        <v>0.625</v>
      </c>
      <c r="M26" s="11">
        <f>IFERROR(IF(B26="Funkcna poziadavka",VLOOKUP(G26,[1]MODULY_CBA!$B$3:$E$23,3,0),),)</f>
        <v>0.87499999999999989</v>
      </c>
      <c r="N26" s="11">
        <f>IFERROR(IF(B26="funkcna poziadavka",VLOOKUP(G26,[1]MODULY_CBA!$B$3:$E$23,2,0),),)</f>
        <v>0.98499999999999999</v>
      </c>
      <c r="O26" s="22">
        <f t="shared" si="3"/>
        <v>9.1574218749999989</v>
      </c>
      <c r="P26" s="23">
        <f>IFERROR(O26*VLOOKUP(G26,[1]MODULY_CBA!$B$3:$F$23,5,0),)</f>
        <v>183.14843749999997</v>
      </c>
      <c r="Q26" s="15" t="str">
        <f>IFERROR(VLOOKUP(G26,[1]MODULY_CBA!$B$3:$I$23,6,0),"")</f>
        <v>Inkrement 1</v>
      </c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27.6" x14ac:dyDescent="0.3">
      <c r="A27" s="6" t="s">
        <v>116</v>
      </c>
      <c r="B27" s="6" t="s">
        <v>36</v>
      </c>
      <c r="C27" s="8" t="s">
        <v>78</v>
      </c>
      <c r="D27" s="8" t="s">
        <v>117</v>
      </c>
      <c r="E27" s="19" t="s">
        <v>118</v>
      </c>
      <c r="F27" s="27" t="s">
        <v>40</v>
      </c>
      <c r="G27" s="9" t="s">
        <v>75</v>
      </c>
      <c r="H27" s="10">
        <v>1</v>
      </c>
      <c r="I27" s="10">
        <v>5</v>
      </c>
      <c r="J27" s="11">
        <f t="shared" si="0"/>
        <v>1</v>
      </c>
      <c r="K27" s="11">
        <f t="shared" si="1"/>
        <v>5</v>
      </c>
      <c r="L27" s="13">
        <f>IFERROR(IF(B27="funkcna poziadavka",VLOOKUP(G27,[1]MODULY_CBA!$B$3:$E$23,4,0)*H27/SUMIFS($H$3:$H$199,$G$3:$G$199,G27,$B$3:$B$199,B27),),)</f>
        <v>0.625</v>
      </c>
      <c r="M27" s="11">
        <f>IFERROR(IF(B27="Funkcna poziadavka",VLOOKUP(G27,[1]MODULY_CBA!$B$3:$E$23,3,0),),)</f>
        <v>0.87499999999999989</v>
      </c>
      <c r="N27" s="11">
        <f>IFERROR(IF(B27="funkcna poziadavka",VLOOKUP(G27,[1]MODULY_CBA!$B$3:$E$23,2,0),),)</f>
        <v>0.98499999999999999</v>
      </c>
      <c r="O27" s="22">
        <f t="shared" si="3"/>
        <v>4.8480468749999988</v>
      </c>
      <c r="P27" s="23">
        <f>IFERROR(O27*VLOOKUP(G27,[1]MODULY_CBA!$B$3:$F$23,5,0),)</f>
        <v>96.960937499999972</v>
      </c>
      <c r="Q27" s="15" t="str">
        <f>IFERROR(VLOOKUP(G27,[1]MODULY_CBA!$B$3:$I$23,6,0),"")</f>
        <v>Inkrement 1</v>
      </c>
      <c r="R27" s="28" t="s">
        <v>94</v>
      </c>
      <c r="S27" s="28" t="s">
        <v>94</v>
      </c>
      <c r="T27" s="28" t="s">
        <v>94</v>
      </c>
      <c r="U27" s="28" t="s">
        <v>94</v>
      </c>
      <c r="V27" s="28" t="s">
        <v>94</v>
      </c>
      <c r="W27" s="28" t="s">
        <v>94</v>
      </c>
      <c r="X27" s="28" t="s">
        <v>94</v>
      </c>
      <c r="Y27" s="28" t="s">
        <v>94</v>
      </c>
      <c r="Z27" s="28" t="s">
        <v>94</v>
      </c>
      <c r="AA27" s="28" t="s">
        <v>94</v>
      </c>
      <c r="AB27" s="28" t="s">
        <v>94</v>
      </c>
      <c r="AC27" s="28" t="s">
        <v>94</v>
      </c>
      <c r="AD27" s="28" t="s">
        <v>94</v>
      </c>
      <c r="AE27" s="28" t="s">
        <v>94</v>
      </c>
    </row>
    <row r="28" spans="1:31" ht="27.6" x14ac:dyDescent="0.3">
      <c r="A28" s="6" t="s">
        <v>119</v>
      </c>
      <c r="B28" s="6" t="s">
        <v>36</v>
      </c>
      <c r="C28" s="8" t="s">
        <v>88</v>
      </c>
      <c r="D28" s="8" t="s">
        <v>120</v>
      </c>
      <c r="E28" s="19" t="s">
        <v>121</v>
      </c>
      <c r="F28" s="30" t="s">
        <v>40</v>
      </c>
      <c r="G28" s="9" t="s">
        <v>75</v>
      </c>
      <c r="H28" s="10">
        <v>1</v>
      </c>
      <c r="I28" s="10">
        <v>5</v>
      </c>
      <c r="J28" s="11">
        <f t="shared" si="0"/>
        <v>1</v>
      </c>
      <c r="K28" s="11">
        <f t="shared" si="1"/>
        <v>5</v>
      </c>
      <c r="L28" s="13">
        <f>IFERROR(IF(B28="funkcna poziadavka",VLOOKUP(G28,[1]MODULY_CBA!$B$3:$E$23,4,0)*H28/SUMIFS($H$3:$H$199,$G$3:$G$199,G28,$B$3:$B$199,B28),),)</f>
        <v>0.625</v>
      </c>
      <c r="M28" s="11">
        <f>IFERROR(IF(B28="Funkcna poziadavka",VLOOKUP(G28,[1]MODULY_CBA!$B$3:$E$23,3,0),),)</f>
        <v>0.87499999999999989</v>
      </c>
      <c r="N28" s="11">
        <f>IFERROR(IF(B28="funkcna poziadavka",VLOOKUP(G28,[1]MODULY_CBA!$B$3:$E$23,2,0),),)</f>
        <v>0.98499999999999999</v>
      </c>
      <c r="O28" s="22">
        <f t="shared" si="3"/>
        <v>4.8480468749999988</v>
      </c>
      <c r="P28" s="23">
        <f>IFERROR(O28*VLOOKUP(G28,[1]MODULY_CBA!$B$3:$F$23,5,0),)</f>
        <v>96.960937499999972</v>
      </c>
      <c r="Q28" s="15" t="str">
        <f>IFERROR(VLOOKUP(G28,[1]MODULY_CBA!$B$3:$I$23,6,0),"")</f>
        <v>Inkrement 1</v>
      </c>
      <c r="R28" s="31" t="s">
        <v>94</v>
      </c>
      <c r="S28" s="31" t="s">
        <v>94</v>
      </c>
      <c r="T28" s="31" t="s">
        <v>94</v>
      </c>
      <c r="U28" s="31" t="s">
        <v>94</v>
      </c>
      <c r="V28" s="31" t="s">
        <v>94</v>
      </c>
      <c r="W28" s="31" t="s">
        <v>94</v>
      </c>
      <c r="X28" s="31" t="s">
        <v>94</v>
      </c>
      <c r="Y28" s="31" t="s">
        <v>94</v>
      </c>
      <c r="Z28" s="31" t="s">
        <v>94</v>
      </c>
      <c r="AA28" s="31" t="s">
        <v>94</v>
      </c>
      <c r="AB28" s="31" t="s">
        <v>94</v>
      </c>
      <c r="AC28" s="31" t="s">
        <v>94</v>
      </c>
      <c r="AD28" s="31" t="s">
        <v>94</v>
      </c>
      <c r="AE28" s="31" t="s">
        <v>94</v>
      </c>
    </row>
    <row r="29" spans="1:31" ht="27.6" x14ac:dyDescent="0.3">
      <c r="A29" s="6" t="s">
        <v>122</v>
      </c>
      <c r="B29" s="6" t="s">
        <v>36</v>
      </c>
      <c r="C29" s="8" t="s">
        <v>88</v>
      </c>
      <c r="D29" s="8" t="s">
        <v>123</v>
      </c>
      <c r="E29" s="19" t="s">
        <v>124</v>
      </c>
      <c r="F29" s="30" t="s">
        <v>40</v>
      </c>
      <c r="G29" s="9" t="s">
        <v>75</v>
      </c>
      <c r="H29" s="10">
        <v>1</v>
      </c>
      <c r="I29" s="10">
        <v>5</v>
      </c>
      <c r="J29" s="11">
        <f t="shared" si="0"/>
        <v>1</v>
      </c>
      <c r="K29" s="11">
        <f t="shared" si="1"/>
        <v>5</v>
      </c>
      <c r="L29" s="13">
        <f>IFERROR(IF(B29="funkcna poziadavka",VLOOKUP(G29,[1]MODULY_CBA!$B$3:$E$23,4,0)*H29/SUMIFS($H$3:$H$199,$G$3:$G$199,G29,$B$3:$B$199,B29),),)</f>
        <v>0.625</v>
      </c>
      <c r="M29" s="11">
        <f>IFERROR(IF(B29="Funkcna poziadavka",VLOOKUP(G29,[1]MODULY_CBA!$B$3:$E$23,3,0),),)</f>
        <v>0.87499999999999989</v>
      </c>
      <c r="N29" s="11">
        <f>IFERROR(IF(B29="funkcna poziadavka",VLOOKUP(G29,[1]MODULY_CBA!$B$3:$E$23,2,0),),)</f>
        <v>0.98499999999999999</v>
      </c>
      <c r="O29" s="22">
        <f t="shared" si="3"/>
        <v>4.8480468749999988</v>
      </c>
      <c r="P29" s="23">
        <f>IFERROR(O29*VLOOKUP(G29,[1]MODULY_CBA!$B$3:$F$23,5,0),)</f>
        <v>96.960937499999972</v>
      </c>
      <c r="Q29" s="15" t="str">
        <f>IFERROR(VLOOKUP(G29,[1]MODULY_CBA!$B$3:$I$23,6,0),"")</f>
        <v>Inkrement 1</v>
      </c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ht="27.6" x14ac:dyDescent="0.3">
      <c r="A30" s="6" t="s">
        <v>125</v>
      </c>
      <c r="B30" s="6" t="s">
        <v>36</v>
      </c>
      <c r="C30" s="8" t="s">
        <v>88</v>
      </c>
      <c r="D30" s="8" t="s">
        <v>126</v>
      </c>
      <c r="E30" s="19" t="s">
        <v>127</v>
      </c>
      <c r="F30" s="30" t="s">
        <v>40</v>
      </c>
      <c r="G30" s="9" t="s">
        <v>75</v>
      </c>
      <c r="H30" s="10">
        <v>1</v>
      </c>
      <c r="I30" s="10">
        <v>5</v>
      </c>
      <c r="J30" s="11">
        <f t="shared" si="0"/>
        <v>1</v>
      </c>
      <c r="K30" s="11">
        <f t="shared" si="1"/>
        <v>5</v>
      </c>
      <c r="L30" s="13">
        <f>IFERROR(IF(B30="funkcna poziadavka",VLOOKUP(G30,[1]MODULY_CBA!$B$3:$E$23,4,0)*H30/SUMIFS($H$3:$H$199,$G$3:$G$199,G30,$B$3:$B$199,B30),),)</f>
        <v>0.625</v>
      </c>
      <c r="M30" s="11">
        <f>IFERROR(IF(B30="Funkcna poziadavka",VLOOKUP(G30,[1]MODULY_CBA!$B$3:$E$23,3,0),),)</f>
        <v>0.87499999999999989</v>
      </c>
      <c r="N30" s="11">
        <f>IFERROR(IF(B30="funkcna poziadavka",VLOOKUP(G30,[1]MODULY_CBA!$B$3:$E$23,2,0),),)</f>
        <v>0.98499999999999999</v>
      </c>
      <c r="O30" s="22">
        <f t="shared" si="3"/>
        <v>4.8480468749999988</v>
      </c>
      <c r="P30" s="23">
        <f>IFERROR(O30*VLOOKUP(G30,[1]MODULY_CBA!$B$3:$F$23,5,0),)</f>
        <v>96.960937499999972</v>
      </c>
      <c r="Q30" s="15" t="str">
        <f>IFERROR(VLOOKUP(G30,[1]MODULY_CBA!$B$3:$I$23,6,0),"")</f>
        <v>Inkrement 1</v>
      </c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x14ac:dyDescent="0.3">
      <c r="A31" s="6" t="s">
        <v>128</v>
      </c>
      <c r="B31" s="6" t="s">
        <v>36</v>
      </c>
      <c r="C31" s="8" t="s">
        <v>88</v>
      </c>
      <c r="D31" s="8" t="s">
        <v>129</v>
      </c>
      <c r="E31" s="19" t="s">
        <v>130</v>
      </c>
      <c r="F31" s="30" t="s">
        <v>40</v>
      </c>
      <c r="G31" s="9" t="s">
        <v>75</v>
      </c>
      <c r="H31" s="10">
        <v>1</v>
      </c>
      <c r="I31" s="10">
        <v>5</v>
      </c>
      <c r="J31" s="11">
        <f t="shared" si="0"/>
        <v>1</v>
      </c>
      <c r="K31" s="11">
        <f t="shared" si="1"/>
        <v>5</v>
      </c>
      <c r="L31" s="13">
        <f>IFERROR(IF(B31="funkcna poziadavka",VLOOKUP(G31,[1]MODULY_CBA!$B$3:$E$23,4,0)*H31/SUMIFS($H$3:$H$199,$G$3:$G$199,G31,$B$3:$B$199,B31),),)</f>
        <v>0.625</v>
      </c>
      <c r="M31" s="11">
        <f>IFERROR(IF(B31="Funkcna poziadavka",VLOOKUP(G31,[1]MODULY_CBA!$B$3:$E$23,3,0),),)</f>
        <v>0.87499999999999989</v>
      </c>
      <c r="N31" s="11">
        <f>IFERROR(IF(B31="funkcna poziadavka",VLOOKUP(G31,[1]MODULY_CBA!$B$3:$E$23,2,0),),)</f>
        <v>0.98499999999999999</v>
      </c>
      <c r="O31" s="22">
        <f t="shared" si="3"/>
        <v>4.8480468749999988</v>
      </c>
      <c r="P31" s="23">
        <f>IFERROR(O31*VLOOKUP(G31,[1]MODULY_CBA!$B$3:$F$23,5,0),)</f>
        <v>96.960937499999972</v>
      </c>
      <c r="Q31" s="15" t="str">
        <f>IFERROR(VLOOKUP(G31,[1]MODULY_CBA!$B$3:$I$23,6,0),"")</f>
        <v>Inkrement 1</v>
      </c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ht="27.6" x14ac:dyDescent="0.3">
      <c r="A32" s="6" t="s">
        <v>131</v>
      </c>
      <c r="B32" s="6" t="s">
        <v>36</v>
      </c>
      <c r="C32" s="8" t="s">
        <v>88</v>
      </c>
      <c r="D32" s="8" t="s">
        <v>132</v>
      </c>
      <c r="E32" s="19" t="s">
        <v>133</v>
      </c>
      <c r="F32" s="30" t="s">
        <v>40</v>
      </c>
      <c r="G32" s="9" t="s">
        <v>75</v>
      </c>
      <c r="H32" s="10">
        <v>1</v>
      </c>
      <c r="I32" s="10">
        <v>5</v>
      </c>
      <c r="J32" s="11">
        <f t="shared" si="0"/>
        <v>1</v>
      </c>
      <c r="K32" s="11">
        <f t="shared" si="1"/>
        <v>5</v>
      </c>
      <c r="L32" s="13">
        <f>IFERROR(IF(B32="funkcna poziadavka",VLOOKUP(G32,[1]MODULY_CBA!$B$3:$E$23,4,0)*H32/SUMIFS($H$3:$H$199,$G$3:$G$199,G32,$B$3:$B$199,B32),),)</f>
        <v>0.625</v>
      </c>
      <c r="M32" s="11">
        <f>IFERROR(IF(B32="Funkcna poziadavka",VLOOKUP(G32,[1]MODULY_CBA!$B$3:$E$23,3,0),),)</f>
        <v>0.87499999999999989</v>
      </c>
      <c r="N32" s="11">
        <f>IFERROR(IF(B32="funkcna poziadavka",VLOOKUP(G32,[1]MODULY_CBA!$B$3:$E$23,2,0),),)</f>
        <v>0.98499999999999999</v>
      </c>
      <c r="O32" s="22">
        <f t="shared" si="3"/>
        <v>4.8480468749999988</v>
      </c>
      <c r="P32" s="23">
        <f>IFERROR(O32*VLOOKUP(G32,[1]MODULY_CBA!$B$3:$F$23,5,0),)</f>
        <v>96.960937499999972</v>
      </c>
      <c r="Q32" s="15" t="str">
        <f>IFERROR(VLOOKUP(G32,[1]MODULY_CBA!$B$3:$I$23,6,0),"")</f>
        <v>Inkrement 1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ht="27.6" x14ac:dyDescent="0.3">
      <c r="A33" s="6" t="s">
        <v>134</v>
      </c>
      <c r="B33" s="6" t="s">
        <v>36</v>
      </c>
      <c r="C33" s="8" t="s">
        <v>135</v>
      </c>
      <c r="D33" s="8" t="s">
        <v>136</v>
      </c>
      <c r="E33" s="8" t="s">
        <v>137</v>
      </c>
      <c r="F33" s="30" t="s">
        <v>40</v>
      </c>
      <c r="G33" s="9" t="s">
        <v>75</v>
      </c>
      <c r="H33" s="10">
        <v>1</v>
      </c>
      <c r="I33" s="10">
        <v>10</v>
      </c>
      <c r="J33" s="11">
        <f t="shared" si="0"/>
        <v>1</v>
      </c>
      <c r="K33" s="11">
        <f t="shared" si="1"/>
        <v>10</v>
      </c>
      <c r="L33" s="13">
        <f>IFERROR(IF(B33="funkcna poziadavka",VLOOKUP(G33,[1]MODULY_CBA!$B$3:$E$23,4,0)*H33/SUMIFS($H$3:$H$199,$G$3:$G$199,G33,$B$3:$B$199,B33),),)</f>
        <v>0.625</v>
      </c>
      <c r="M33" s="11">
        <f>IFERROR(IF(B33="Funkcna poziadavka",VLOOKUP(G33,[1]MODULY_CBA!$B$3:$E$23,3,0),),)</f>
        <v>0.87499999999999989</v>
      </c>
      <c r="N33" s="11">
        <f>IFERROR(IF(B33="funkcna poziadavka",VLOOKUP(G33,[1]MODULY_CBA!$B$3:$E$23,2,0),),)</f>
        <v>0.98499999999999999</v>
      </c>
      <c r="O33" s="22">
        <f t="shared" si="3"/>
        <v>9.1574218749999989</v>
      </c>
      <c r="P33" s="23">
        <f>IFERROR(O33*VLOOKUP(G33,[1]MODULY_CBA!$B$3:$F$23,5,0),)</f>
        <v>183.14843749999997</v>
      </c>
      <c r="Q33" s="15" t="str">
        <f>IFERROR(VLOOKUP(G33,[1]MODULY_CBA!$B$3:$I$23,6,0),"")</f>
        <v>Inkrement 1</v>
      </c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ht="41.4" x14ac:dyDescent="0.3">
      <c r="A34" s="6" t="s">
        <v>138</v>
      </c>
      <c r="B34" s="6" t="s">
        <v>36</v>
      </c>
      <c r="C34" s="8" t="s">
        <v>78</v>
      </c>
      <c r="D34" s="8" t="s">
        <v>139</v>
      </c>
      <c r="E34" s="8" t="s">
        <v>140</v>
      </c>
      <c r="F34" s="30" t="s">
        <v>40</v>
      </c>
      <c r="G34" s="9" t="s">
        <v>75</v>
      </c>
      <c r="H34" s="10">
        <v>1</v>
      </c>
      <c r="I34" s="10">
        <v>5</v>
      </c>
      <c r="J34" s="11">
        <f t="shared" si="0"/>
        <v>1</v>
      </c>
      <c r="K34" s="11">
        <f t="shared" si="1"/>
        <v>5</v>
      </c>
      <c r="L34" s="13">
        <f>IFERROR(IF(B34="funkcna poziadavka",VLOOKUP(G34,[1]MODULY_CBA!$B$3:$E$23,4,0)*H34/SUMIFS($H$3:$H$199,$G$3:$G$199,G34,$B$3:$B$199,B34),),)</f>
        <v>0.625</v>
      </c>
      <c r="M34" s="11">
        <f>IFERROR(IF(B34="Funkcna poziadavka",VLOOKUP(G34,[1]MODULY_CBA!$B$3:$E$23,3,0),),)</f>
        <v>0.87499999999999989</v>
      </c>
      <c r="N34" s="11">
        <f>IFERROR(IF(B34="funkcna poziadavka",VLOOKUP(G34,[1]MODULY_CBA!$B$3:$E$23,2,0),),)</f>
        <v>0.98499999999999999</v>
      </c>
      <c r="O34" s="22">
        <f t="shared" si="3"/>
        <v>4.8480468749999988</v>
      </c>
      <c r="P34" s="23">
        <f>IFERROR(O34*VLOOKUP(G34,[1]MODULY_CBA!$B$3:$F$23,5,0),)</f>
        <v>96.960937499999972</v>
      </c>
      <c r="Q34" s="15" t="str">
        <f>IFERROR(VLOOKUP(G34,[1]MODULY_CBA!$B$3:$I$23,6,0),"")</f>
        <v>Inkrement 1</v>
      </c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ht="27.6" x14ac:dyDescent="0.3">
      <c r="A35" s="6" t="s">
        <v>141</v>
      </c>
      <c r="B35" s="6" t="s">
        <v>36</v>
      </c>
      <c r="C35" s="8" t="s">
        <v>88</v>
      </c>
      <c r="D35" s="8" t="s">
        <v>142</v>
      </c>
      <c r="E35" s="8" t="s">
        <v>143</v>
      </c>
      <c r="F35" s="30" t="s">
        <v>40</v>
      </c>
      <c r="G35" s="9" t="s">
        <v>75</v>
      </c>
      <c r="H35" s="10">
        <v>1</v>
      </c>
      <c r="I35" s="10">
        <v>10</v>
      </c>
      <c r="J35" s="11">
        <f t="shared" si="0"/>
        <v>1</v>
      </c>
      <c r="K35" s="11">
        <f t="shared" si="1"/>
        <v>10</v>
      </c>
      <c r="L35" s="13">
        <f>IFERROR(IF(B35="funkcna poziadavka",VLOOKUP(G35,[1]MODULY_CBA!$B$3:$E$23,4,0)*H35/SUMIFS($H$3:$H$199,$G$3:$G$199,G35,$B$3:$B$199,B35),),)</f>
        <v>0.625</v>
      </c>
      <c r="M35" s="11">
        <f>IFERROR(IF(B35="Funkcna poziadavka",VLOOKUP(G35,[1]MODULY_CBA!$B$3:$E$23,3,0),),)</f>
        <v>0.87499999999999989</v>
      </c>
      <c r="N35" s="11">
        <f>IFERROR(IF(B35="funkcna poziadavka",VLOOKUP(G35,[1]MODULY_CBA!$B$3:$E$23,2,0),),)</f>
        <v>0.98499999999999999</v>
      </c>
      <c r="O35" s="22">
        <f t="shared" si="3"/>
        <v>9.1574218749999989</v>
      </c>
      <c r="P35" s="23">
        <f>IFERROR(O35*VLOOKUP(G35,[1]MODULY_CBA!$B$3:$F$23,5,0),)</f>
        <v>183.14843749999997</v>
      </c>
      <c r="Q35" s="15" t="str">
        <f>IFERROR(VLOOKUP(G35,[1]MODULY_CBA!$B$3:$I$23,6,0),"")</f>
        <v>Inkrement 1</v>
      </c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ht="27.6" x14ac:dyDescent="0.3">
      <c r="A36" s="6" t="s">
        <v>144</v>
      </c>
      <c r="B36" s="6" t="s">
        <v>36</v>
      </c>
      <c r="C36" s="8" t="s">
        <v>88</v>
      </c>
      <c r="D36" s="8" t="s">
        <v>145</v>
      </c>
      <c r="E36" s="8" t="s">
        <v>146</v>
      </c>
      <c r="F36" s="30" t="s">
        <v>40</v>
      </c>
      <c r="G36" s="9" t="s">
        <v>75</v>
      </c>
      <c r="H36" s="10">
        <v>1</v>
      </c>
      <c r="I36" s="10">
        <v>10</v>
      </c>
      <c r="J36" s="11">
        <f t="shared" si="0"/>
        <v>1</v>
      </c>
      <c r="K36" s="11">
        <f t="shared" si="1"/>
        <v>10</v>
      </c>
      <c r="L36" s="13">
        <f>IFERROR(IF(B36="funkcna poziadavka",VLOOKUP(G36,[1]MODULY_CBA!$B$3:$E$23,4,0)*H36/SUMIFS($H$3:$H$199,$G$3:$G$199,G36,$B$3:$B$199,B36),),)</f>
        <v>0.625</v>
      </c>
      <c r="M36" s="11">
        <f>IFERROR(IF(B36="Funkcna poziadavka",VLOOKUP(G36,[1]MODULY_CBA!$B$3:$E$23,3,0),),)</f>
        <v>0.87499999999999989</v>
      </c>
      <c r="N36" s="11">
        <f>IFERROR(IF(B36="funkcna poziadavka",VLOOKUP(G36,[1]MODULY_CBA!$B$3:$E$23,2,0),),)</f>
        <v>0.98499999999999999</v>
      </c>
      <c r="O36" s="22">
        <f t="shared" si="3"/>
        <v>9.1574218749999989</v>
      </c>
      <c r="P36" s="23">
        <f>IFERROR(O36*VLOOKUP(G36,[1]MODULY_CBA!$B$3:$F$23,5,0),)</f>
        <v>183.14843749999997</v>
      </c>
      <c r="Q36" s="15" t="str">
        <f>IFERROR(VLOOKUP(G36,[1]MODULY_CBA!$B$3:$I$23,6,0),"")</f>
        <v>Inkrement 1</v>
      </c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x14ac:dyDescent="0.3">
      <c r="A37" s="6" t="s">
        <v>147</v>
      </c>
      <c r="B37" s="6" t="s">
        <v>36</v>
      </c>
      <c r="C37" s="8" t="s">
        <v>88</v>
      </c>
      <c r="D37" s="8" t="s">
        <v>148</v>
      </c>
      <c r="E37" s="8" t="s">
        <v>149</v>
      </c>
      <c r="F37" s="30" t="s">
        <v>40</v>
      </c>
      <c r="G37" s="9" t="s">
        <v>75</v>
      </c>
      <c r="H37" s="10">
        <v>1</v>
      </c>
      <c r="I37" s="10">
        <v>5</v>
      </c>
      <c r="J37" s="11">
        <f t="shared" si="0"/>
        <v>1</v>
      </c>
      <c r="K37" s="11">
        <f t="shared" si="1"/>
        <v>5</v>
      </c>
      <c r="L37" s="13">
        <f>IFERROR(IF(B37="funkcna poziadavka",VLOOKUP(G37,[1]MODULY_CBA!$B$3:$E$23,4,0)*H37/SUMIFS($H$3:$H$199,$G$3:$G$199,G37,$B$3:$B$199,B37),),)</f>
        <v>0.625</v>
      </c>
      <c r="M37" s="11">
        <f>IFERROR(IF(B37="Funkcna poziadavka",VLOOKUP(G37,[1]MODULY_CBA!$B$3:$E$23,3,0),),)</f>
        <v>0.87499999999999989</v>
      </c>
      <c r="N37" s="11">
        <f>IFERROR(IF(B37="funkcna poziadavka",VLOOKUP(G37,[1]MODULY_CBA!$B$3:$E$23,2,0),),)</f>
        <v>0.98499999999999999</v>
      </c>
      <c r="O37" s="22">
        <f t="shared" si="3"/>
        <v>4.8480468749999988</v>
      </c>
      <c r="P37" s="23">
        <f>IFERROR(O37*VLOOKUP(G37,[1]MODULY_CBA!$B$3:$F$23,5,0),)</f>
        <v>96.960937499999972</v>
      </c>
      <c r="Q37" s="15" t="str">
        <f>IFERROR(VLOOKUP(G37,[1]MODULY_CBA!$B$3:$I$23,6,0),"")</f>
        <v>Inkrement 1</v>
      </c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ht="27.6" x14ac:dyDescent="0.3">
      <c r="A38" s="6" t="s">
        <v>150</v>
      </c>
      <c r="B38" s="6" t="s">
        <v>36</v>
      </c>
      <c r="C38" s="8" t="s">
        <v>151</v>
      </c>
      <c r="D38" s="8" t="s">
        <v>152</v>
      </c>
      <c r="E38" s="8" t="s">
        <v>153</v>
      </c>
      <c r="F38" s="30" t="s">
        <v>40</v>
      </c>
      <c r="G38" s="9" t="s">
        <v>154</v>
      </c>
      <c r="H38" s="10">
        <v>1</v>
      </c>
      <c r="I38" s="10">
        <v>5</v>
      </c>
      <c r="J38" s="11">
        <f t="shared" si="0"/>
        <v>1</v>
      </c>
      <c r="K38" s="11">
        <f t="shared" si="1"/>
        <v>5</v>
      </c>
      <c r="L38" s="13">
        <f>IFERROR(IF(B38="funkcna poziadavka",VLOOKUP(G38,[1]MODULY_CBA!$B$3:$E$23,4,0)*H38/SUMIFS($H$3:$H$199,$G$3:$G$199,G38,$B$3:$B$199,B38),),)</f>
        <v>1.3636363636363635</v>
      </c>
      <c r="M38" s="11">
        <f>IFERROR(IF(B38="Funkcna poziadavka",VLOOKUP(G38,[1]MODULY_CBA!$B$3:$E$23,3,0),),)</f>
        <v>0.87499999999999989</v>
      </c>
      <c r="N38" s="11">
        <f>IFERROR(IF(B38="funkcna poziadavka",VLOOKUP(G38,[1]MODULY_CBA!$B$3:$E$23,2,0),),)</f>
        <v>0.98499999999999999</v>
      </c>
      <c r="O38" s="22">
        <f t="shared" si="3"/>
        <v>5.4846590909090898</v>
      </c>
      <c r="P38" s="23">
        <f>IFERROR(O38*VLOOKUP(G38,[1]MODULY_CBA!$B$3:$F$23,5,0),)</f>
        <v>137.11647727272725</v>
      </c>
      <c r="Q38" s="15" t="str">
        <f>IFERROR(VLOOKUP(G38,[1]MODULY_CBA!$B$3:$I$23,6,0),"")</f>
        <v>Inkrement 1</v>
      </c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ht="27.6" x14ac:dyDescent="0.3">
      <c r="A39" s="6" t="s">
        <v>155</v>
      </c>
      <c r="B39" s="6" t="s">
        <v>36</v>
      </c>
      <c r="C39" s="8" t="s">
        <v>151</v>
      </c>
      <c r="D39" s="8" t="s">
        <v>156</v>
      </c>
      <c r="E39" s="8" t="s">
        <v>157</v>
      </c>
      <c r="F39" s="30" t="s">
        <v>40</v>
      </c>
      <c r="G39" s="9" t="s">
        <v>154</v>
      </c>
      <c r="H39" s="10">
        <v>1</v>
      </c>
      <c r="I39" s="10">
        <v>5</v>
      </c>
      <c r="J39" s="11">
        <f t="shared" si="0"/>
        <v>1</v>
      </c>
      <c r="K39" s="11">
        <f t="shared" si="1"/>
        <v>5</v>
      </c>
      <c r="L39" s="13">
        <f>IFERROR(IF(B39="funkcna poziadavka",VLOOKUP(G39,[1]MODULY_CBA!$B$3:$E$23,4,0)*H39/SUMIFS($H$3:$H$199,$G$3:$G$199,G39,$B$3:$B$199,B39),),)</f>
        <v>1.3636363636363635</v>
      </c>
      <c r="M39" s="11">
        <f>IFERROR(IF(B39="Funkcna poziadavka",VLOOKUP(G39,[1]MODULY_CBA!$B$3:$E$23,3,0),),)</f>
        <v>0.87499999999999989</v>
      </c>
      <c r="N39" s="11">
        <f>IFERROR(IF(B39="funkcna poziadavka",VLOOKUP(G39,[1]MODULY_CBA!$B$3:$E$23,2,0),),)</f>
        <v>0.98499999999999999</v>
      </c>
      <c r="O39" s="22">
        <f t="shared" si="3"/>
        <v>5.4846590909090898</v>
      </c>
      <c r="P39" s="23">
        <f>IFERROR(O39*VLOOKUP(G39,[1]MODULY_CBA!$B$3:$F$23,5,0),)</f>
        <v>137.11647727272725</v>
      </c>
      <c r="Q39" s="15" t="str">
        <f>IFERROR(VLOOKUP(G39,[1]MODULY_CBA!$B$3:$I$23,6,0),"")</f>
        <v>Inkrement 1</v>
      </c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ht="27.6" x14ac:dyDescent="0.3">
      <c r="A40" s="6" t="s">
        <v>158</v>
      </c>
      <c r="B40" s="6" t="s">
        <v>36</v>
      </c>
      <c r="C40" s="8" t="s">
        <v>151</v>
      </c>
      <c r="D40" s="8" t="s">
        <v>159</v>
      </c>
      <c r="E40" s="8" t="s">
        <v>160</v>
      </c>
      <c r="F40" s="30" t="s">
        <v>40</v>
      </c>
      <c r="G40" s="9" t="s">
        <v>154</v>
      </c>
      <c r="H40" s="10">
        <v>1</v>
      </c>
      <c r="I40" s="10">
        <v>5</v>
      </c>
      <c r="J40" s="11">
        <f t="shared" si="0"/>
        <v>1</v>
      </c>
      <c r="K40" s="11">
        <f t="shared" si="1"/>
        <v>5</v>
      </c>
      <c r="L40" s="13">
        <f>IFERROR(IF(B40="funkcna poziadavka",VLOOKUP(G40,[1]MODULY_CBA!$B$3:$E$23,4,0)*H40/SUMIFS($H$3:$H$199,$G$3:$G$199,G40,$B$3:$B$199,B40),),)</f>
        <v>1.3636363636363635</v>
      </c>
      <c r="M40" s="11">
        <f>IFERROR(IF(B40="Funkcna poziadavka",VLOOKUP(G40,[1]MODULY_CBA!$B$3:$E$23,3,0),),)</f>
        <v>0.87499999999999989</v>
      </c>
      <c r="N40" s="11">
        <f>IFERROR(IF(B40="funkcna poziadavka",VLOOKUP(G40,[1]MODULY_CBA!$B$3:$E$23,2,0),),)</f>
        <v>0.98499999999999999</v>
      </c>
      <c r="O40" s="22">
        <f t="shared" si="3"/>
        <v>5.4846590909090898</v>
      </c>
      <c r="P40" s="23">
        <f>IFERROR(O40*VLOOKUP(G40,[1]MODULY_CBA!$B$3:$F$23,5,0),)</f>
        <v>137.11647727272725</v>
      </c>
      <c r="Q40" s="15" t="str">
        <f>IFERROR(VLOOKUP(G40,[1]MODULY_CBA!$B$3:$I$23,6,0),"")</f>
        <v>Inkrement 1</v>
      </c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ht="41.4" x14ac:dyDescent="0.3">
      <c r="A41" s="6" t="s">
        <v>161</v>
      </c>
      <c r="B41" s="6" t="s">
        <v>36</v>
      </c>
      <c r="C41" s="8" t="s">
        <v>135</v>
      </c>
      <c r="D41" s="8" t="s">
        <v>162</v>
      </c>
      <c r="E41" s="8" t="s">
        <v>163</v>
      </c>
      <c r="F41" s="30" t="s">
        <v>40</v>
      </c>
      <c r="G41" s="9" t="s">
        <v>154</v>
      </c>
      <c r="H41" s="10">
        <v>1</v>
      </c>
      <c r="I41" s="10">
        <v>10</v>
      </c>
      <c r="J41" s="11">
        <f t="shared" si="0"/>
        <v>1</v>
      </c>
      <c r="K41" s="11">
        <f t="shared" si="1"/>
        <v>10</v>
      </c>
      <c r="L41" s="13">
        <f>IFERROR(IF(B41="funkcna poziadavka",VLOOKUP(G41,[1]MODULY_CBA!$B$3:$E$23,4,0)*H41/SUMIFS($H$3:$H$199,$G$3:$G$199,G41,$B$3:$B$199,B41),),)</f>
        <v>1.3636363636363635</v>
      </c>
      <c r="M41" s="11">
        <f>IFERROR(IF(B41="Funkcna poziadavka",VLOOKUP(G41,[1]MODULY_CBA!$B$3:$E$23,3,0),),)</f>
        <v>0.87499999999999989</v>
      </c>
      <c r="N41" s="11">
        <f>IFERROR(IF(B41="funkcna poziadavka",VLOOKUP(G41,[1]MODULY_CBA!$B$3:$E$23,2,0),),)</f>
        <v>0.98499999999999999</v>
      </c>
      <c r="O41" s="22">
        <f t="shared" si="3"/>
        <v>9.7940340909090899</v>
      </c>
      <c r="P41" s="23">
        <f>IFERROR(O41*VLOOKUP(G41,[1]MODULY_CBA!$B$3:$F$23,5,0),)</f>
        <v>244.85085227272725</v>
      </c>
      <c r="Q41" s="15" t="str">
        <f>IFERROR(VLOOKUP(G41,[1]MODULY_CBA!$B$3:$I$23,6,0),"")</f>
        <v>Inkrement 1</v>
      </c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ht="27.6" x14ac:dyDescent="0.3">
      <c r="A42" s="6" t="s">
        <v>164</v>
      </c>
      <c r="B42" s="6" t="s">
        <v>36</v>
      </c>
      <c r="C42" s="8" t="s">
        <v>135</v>
      </c>
      <c r="D42" s="8" t="s">
        <v>165</v>
      </c>
      <c r="E42" s="8" t="s">
        <v>166</v>
      </c>
      <c r="F42" s="30" t="s">
        <v>40</v>
      </c>
      <c r="G42" s="9" t="s">
        <v>154</v>
      </c>
      <c r="H42" s="10">
        <v>1</v>
      </c>
      <c r="I42" s="10">
        <v>5</v>
      </c>
      <c r="J42" s="11">
        <f t="shared" si="0"/>
        <v>1</v>
      </c>
      <c r="K42" s="11">
        <f t="shared" si="1"/>
        <v>5</v>
      </c>
      <c r="L42" s="13">
        <f>IFERROR(IF(B42="funkcna poziadavka",VLOOKUP(G42,[1]MODULY_CBA!$B$3:$E$23,4,0)*H42/SUMIFS($H$3:$H$199,$G$3:$G$199,G42,$B$3:$B$199,B42),),)</f>
        <v>1.3636363636363635</v>
      </c>
      <c r="M42" s="11">
        <f>IFERROR(IF(B42="Funkcna poziadavka",VLOOKUP(G42,[1]MODULY_CBA!$B$3:$E$23,3,0),),)</f>
        <v>0.87499999999999989</v>
      </c>
      <c r="N42" s="11">
        <f>IFERROR(IF(B42="funkcna poziadavka",VLOOKUP(G42,[1]MODULY_CBA!$B$3:$E$23,2,0),),)</f>
        <v>0.98499999999999999</v>
      </c>
      <c r="O42" s="22">
        <f t="shared" si="3"/>
        <v>5.4846590909090898</v>
      </c>
      <c r="P42" s="23">
        <f>IFERROR(O42*VLOOKUP(G42,[1]MODULY_CBA!$B$3:$F$23,5,0),)</f>
        <v>137.11647727272725</v>
      </c>
      <c r="Q42" s="15" t="str">
        <f>IFERROR(VLOOKUP(G42,[1]MODULY_CBA!$B$3:$I$23,6,0),"")</f>
        <v>Inkrement 1</v>
      </c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82.8" x14ac:dyDescent="0.3">
      <c r="A43" s="6" t="s">
        <v>167</v>
      </c>
      <c r="B43" s="6" t="s">
        <v>36</v>
      </c>
      <c r="C43" s="8" t="s">
        <v>151</v>
      </c>
      <c r="D43" s="8" t="s">
        <v>168</v>
      </c>
      <c r="E43" s="8" t="s">
        <v>169</v>
      </c>
      <c r="F43" s="30" t="s">
        <v>40</v>
      </c>
      <c r="G43" s="9" t="s">
        <v>154</v>
      </c>
      <c r="H43" s="10">
        <v>1</v>
      </c>
      <c r="I43" s="10">
        <v>10</v>
      </c>
      <c r="J43" s="11">
        <f t="shared" si="0"/>
        <v>1</v>
      </c>
      <c r="K43" s="11">
        <f t="shared" si="1"/>
        <v>10</v>
      </c>
      <c r="L43" s="13">
        <f>IFERROR(IF(B43="funkcna poziadavka",VLOOKUP(G43,[1]MODULY_CBA!$B$3:$E$23,4,0)*H43/SUMIFS($H$3:$H$199,$G$3:$G$199,G43,$B$3:$B$199,B43),),)</f>
        <v>1.3636363636363635</v>
      </c>
      <c r="M43" s="11">
        <f>IFERROR(IF(B43="Funkcna poziadavka",VLOOKUP(G43,[1]MODULY_CBA!$B$3:$E$23,3,0),),)</f>
        <v>0.87499999999999989</v>
      </c>
      <c r="N43" s="11">
        <f>IFERROR(IF(B43="funkcna poziadavka",VLOOKUP(G43,[1]MODULY_CBA!$B$3:$E$23,2,0),),)</f>
        <v>0.98499999999999999</v>
      </c>
      <c r="O43" s="22">
        <f t="shared" si="3"/>
        <v>9.7940340909090899</v>
      </c>
      <c r="P43" s="23">
        <f>IFERROR(O43*VLOOKUP(G43,[1]MODULY_CBA!$B$3:$F$23,5,0),)</f>
        <v>244.85085227272725</v>
      </c>
      <c r="Q43" s="15" t="str">
        <f>IFERROR(VLOOKUP(G43,[1]MODULY_CBA!$B$3:$I$23,6,0),"")</f>
        <v>Inkrement 1</v>
      </c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 ht="41.4" x14ac:dyDescent="0.3">
      <c r="A44" s="6" t="s">
        <v>170</v>
      </c>
      <c r="B44" s="6" t="s">
        <v>36</v>
      </c>
      <c r="C44" s="8" t="s">
        <v>151</v>
      </c>
      <c r="D44" s="8" t="s">
        <v>171</v>
      </c>
      <c r="E44" s="8" t="s">
        <v>172</v>
      </c>
      <c r="F44" s="30" t="s">
        <v>40</v>
      </c>
      <c r="G44" s="9" t="s">
        <v>154</v>
      </c>
      <c r="H44" s="10">
        <v>1</v>
      </c>
      <c r="I44" s="10">
        <v>5</v>
      </c>
      <c r="J44" s="11">
        <f t="shared" si="0"/>
        <v>1</v>
      </c>
      <c r="K44" s="11">
        <f t="shared" si="1"/>
        <v>5</v>
      </c>
      <c r="L44" s="13">
        <f>IFERROR(IF(B44="funkcna poziadavka",VLOOKUP(G44,[1]MODULY_CBA!$B$3:$E$23,4,0)*H44/SUMIFS($H$3:$H$199,$G$3:$G$199,G44,$B$3:$B$199,B44),),)</f>
        <v>1.3636363636363635</v>
      </c>
      <c r="M44" s="11">
        <f>IFERROR(IF(B44="Funkcna poziadavka",VLOOKUP(G44,[1]MODULY_CBA!$B$3:$E$23,3,0),),)</f>
        <v>0.87499999999999989</v>
      </c>
      <c r="N44" s="11">
        <f>IFERROR(IF(B44="funkcna poziadavka",VLOOKUP(G44,[1]MODULY_CBA!$B$3:$E$23,2,0),),)</f>
        <v>0.98499999999999999</v>
      </c>
      <c r="O44" s="22">
        <f t="shared" si="3"/>
        <v>5.4846590909090898</v>
      </c>
      <c r="P44" s="23">
        <f>IFERROR(O44*VLOOKUP(G44,[1]MODULY_CBA!$B$3:$F$23,5,0),)</f>
        <v>137.11647727272725</v>
      </c>
      <c r="Q44" s="15" t="str">
        <f>IFERROR(VLOOKUP(G44,[1]MODULY_CBA!$B$3:$I$23,6,0),"")</f>
        <v>Inkrement 1</v>
      </c>
      <c r="R44" s="31" t="s">
        <v>94</v>
      </c>
      <c r="S44" s="31" t="s">
        <v>94</v>
      </c>
      <c r="T44" s="31" t="s">
        <v>94</v>
      </c>
      <c r="U44" s="31" t="s">
        <v>94</v>
      </c>
      <c r="V44" s="31" t="s">
        <v>94</v>
      </c>
      <c r="W44" s="31" t="s">
        <v>94</v>
      </c>
      <c r="X44" s="31" t="s">
        <v>94</v>
      </c>
      <c r="Y44" s="31" t="s">
        <v>94</v>
      </c>
      <c r="Z44" s="31" t="s">
        <v>94</v>
      </c>
      <c r="AA44" s="31" t="s">
        <v>94</v>
      </c>
      <c r="AB44" s="31" t="s">
        <v>94</v>
      </c>
      <c r="AC44" s="31" t="s">
        <v>94</v>
      </c>
      <c r="AD44" s="31" t="s">
        <v>94</v>
      </c>
      <c r="AE44" s="31" t="s">
        <v>94</v>
      </c>
    </row>
    <row r="45" spans="1:31" ht="27.6" x14ac:dyDescent="0.3">
      <c r="A45" s="6" t="s">
        <v>173</v>
      </c>
      <c r="B45" s="6" t="s">
        <v>36</v>
      </c>
      <c r="C45" s="8" t="s">
        <v>151</v>
      </c>
      <c r="D45" s="8" t="s">
        <v>174</v>
      </c>
      <c r="E45" s="8" t="s">
        <v>175</v>
      </c>
      <c r="F45" s="30" t="s">
        <v>40</v>
      </c>
      <c r="G45" s="9" t="s">
        <v>154</v>
      </c>
      <c r="H45" s="10">
        <v>1</v>
      </c>
      <c r="I45" s="10">
        <v>5</v>
      </c>
      <c r="J45" s="11">
        <f t="shared" si="0"/>
        <v>1</v>
      </c>
      <c r="K45" s="11">
        <f t="shared" si="1"/>
        <v>5</v>
      </c>
      <c r="L45" s="13">
        <f>IFERROR(IF(B45="funkcna poziadavka",VLOOKUP(G45,[1]MODULY_CBA!$B$3:$E$23,4,0)*H45/SUMIFS($H$3:$H$199,$G$3:$G$199,G45,$B$3:$B$199,B45),),)</f>
        <v>1.3636363636363635</v>
      </c>
      <c r="M45" s="11">
        <f>IFERROR(IF(B45="Funkcna poziadavka",VLOOKUP(G45,[1]MODULY_CBA!$B$3:$E$23,3,0),),)</f>
        <v>0.87499999999999989</v>
      </c>
      <c r="N45" s="11">
        <f>IFERROR(IF(B45="funkcna poziadavka",VLOOKUP(G45,[1]MODULY_CBA!$B$3:$E$23,2,0),),)</f>
        <v>0.98499999999999999</v>
      </c>
      <c r="O45" s="22">
        <f t="shared" si="3"/>
        <v>5.4846590909090898</v>
      </c>
      <c r="P45" s="23">
        <f>IFERROR(O45*VLOOKUP(G45,[1]MODULY_CBA!$B$3:$F$23,5,0),)</f>
        <v>137.11647727272725</v>
      </c>
      <c r="Q45" s="15" t="str">
        <f>IFERROR(VLOOKUP(G45,[1]MODULY_CBA!$B$3:$I$23,6,0),"")</f>
        <v>Inkrement 1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ht="27.6" x14ac:dyDescent="0.3">
      <c r="A46" s="6" t="s">
        <v>176</v>
      </c>
      <c r="B46" s="6" t="s">
        <v>36</v>
      </c>
      <c r="C46" s="8" t="s">
        <v>151</v>
      </c>
      <c r="D46" s="8" t="s">
        <v>177</v>
      </c>
      <c r="E46" s="8" t="s">
        <v>178</v>
      </c>
      <c r="F46" s="30" t="s">
        <v>40</v>
      </c>
      <c r="G46" s="9" t="s">
        <v>154</v>
      </c>
      <c r="H46" s="11">
        <v>1</v>
      </c>
      <c r="I46" s="11">
        <v>5</v>
      </c>
      <c r="J46" s="11">
        <f t="shared" si="0"/>
        <v>1</v>
      </c>
      <c r="K46" s="11">
        <f t="shared" si="1"/>
        <v>5</v>
      </c>
      <c r="L46" s="13">
        <f>IFERROR(IF(B46="funkcna poziadavka",VLOOKUP(G46,[1]MODULY_CBA!$B$3:$E$23,4,0)*H46/SUMIFS($H$3:$H$199,$G$3:$G$199,G46,$B$3:$B$199,B46),),)</f>
        <v>1.3636363636363635</v>
      </c>
      <c r="M46" s="11">
        <f>IFERROR(IF(B46="Funkcna poziadavka",VLOOKUP(G46,[1]MODULY_CBA!$B$3:$E$23,3,0),),)</f>
        <v>0.87499999999999989</v>
      </c>
      <c r="N46" s="11">
        <f>IFERROR(IF(B46="funkcna poziadavka",VLOOKUP(G46,[1]MODULY_CBA!$B$3:$E$23,2,0),),)</f>
        <v>0.98499999999999999</v>
      </c>
      <c r="O46" s="22">
        <f t="shared" si="3"/>
        <v>5.4846590909090898</v>
      </c>
      <c r="P46" s="23">
        <f>IFERROR(O46*VLOOKUP(G46,[1]MODULY_CBA!$B$3:$F$23,5,0),)</f>
        <v>137.11647727272725</v>
      </c>
      <c r="Q46" s="15" t="str">
        <f>IFERROR(VLOOKUP(G46,[1]MODULY_CBA!$B$3:$I$23,6,0),"")</f>
        <v>Inkrement 1</v>
      </c>
      <c r="R46" s="31" t="s">
        <v>94</v>
      </c>
      <c r="S46" s="31" t="s">
        <v>94</v>
      </c>
      <c r="T46" s="31" t="s">
        <v>94</v>
      </c>
      <c r="U46" s="31" t="s">
        <v>94</v>
      </c>
      <c r="V46" s="31" t="s">
        <v>94</v>
      </c>
      <c r="W46" s="31" t="s">
        <v>94</v>
      </c>
      <c r="X46" s="31" t="s">
        <v>94</v>
      </c>
      <c r="Y46" s="31" t="s">
        <v>94</v>
      </c>
      <c r="Z46" s="31" t="s">
        <v>94</v>
      </c>
      <c r="AA46" s="31" t="s">
        <v>94</v>
      </c>
      <c r="AB46" s="31" t="s">
        <v>94</v>
      </c>
      <c r="AC46" s="31" t="s">
        <v>94</v>
      </c>
      <c r="AD46" s="31" t="s">
        <v>94</v>
      </c>
      <c r="AE46" s="31" t="s">
        <v>94</v>
      </c>
    </row>
    <row r="47" spans="1:31" ht="27.6" x14ac:dyDescent="0.3">
      <c r="A47" s="6" t="s">
        <v>179</v>
      </c>
      <c r="B47" s="6" t="s">
        <v>36</v>
      </c>
      <c r="C47" s="8" t="s">
        <v>41</v>
      </c>
      <c r="D47" s="8" t="s">
        <v>180</v>
      </c>
      <c r="E47" s="8" t="s">
        <v>181</v>
      </c>
      <c r="F47" s="30" t="s">
        <v>40</v>
      </c>
      <c r="G47" s="9" t="s">
        <v>154</v>
      </c>
      <c r="H47" s="11">
        <v>1</v>
      </c>
      <c r="I47" s="11">
        <v>5</v>
      </c>
      <c r="J47" s="11">
        <f t="shared" si="0"/>
        <v>1</v>
      </c>
      <c r="K47" s="11">
        <f t="shared" si="1"/>
        <v>5</v>
      </c>
      <c r="L47" s="13">
        <f>IFERROR(IF(B47="funkcna poziadavka",VLOOKUP(G47,[1]MODULY_CBA!$B$3:$E$23,4,0)*H47/SUMIFS($H$3:$H$199,$G$3:$G$199,G47,$B$3:$B$199,B47),),)</f>
        <v>1.3636363636363635</v>
      </c>
      <c r="M47" s="11">
        <f>IFERROR(IF(B47="Funkcna poziadavka",VLOOKUP(G47,[1]MODULY_CBA!$B$3:$E$23,3,0),),)</f>
        <v>0.87499999999999989</v>
      </c>
      <c r="N47" s="11">
        <f>IFERROR(IF(B47="funkcna poziadavka",VLOOKUP(G47,[1]MODULY_CBA!$B$3:$E$23,2,0),),)</f>
        <v>0.98499999999999999</v>
      </c>
      <c r="O47" s="22">
        <f t="shared" si="3"/>
        <v>5.4846590909090898</v>
      </c>
      <c r="P47" s="23">
        <f>IFERROR(O47*VLOOKUP(G47,[1]MODULY_CBA!$B$3:$F$23,5,0),)</f>
        <v>137.11647727272725</v>
      </c>
      <c r="Q47" s="15" t="str">
        <f>IFERROR(VLOOKUP(G47,[1]MODULY_CBA!$B$3:$I$23,6,0),"")</f>
        <v>Inkrement 1</v>
      </c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ht="27.6" x14ac:dyDescent="0.3">
      <c r="A48" s="6" t="s">
        <v>182</v>
      </c>
      <c r="B48" s="6" t="s">
        <v>36</v>
      </c>
      <c r="C48" s="8" t="s">
        <v>41</v>
      </c>
      <c r="D48" s="8" t="s">
        <v>55</v>
      </c>
      <c r="E48" s="8" t="s">
        <v>183</v>
      </c>
      <c r="F48" s="30" t="s">
        <v>40</v>
      </c>
      <c r="G48" s="9" t="s">
        <v>154</v>
      </c>
      <c r="H48" s="11">
        <v>1</v>
      </c>
      <c r="I48" s="11">
        <v>5</v>
      </c>
      <c r="J48" s="11">
        <f t="shared" si="0"/>
        <v>1</v>
      </c>
      <c r="K48" s="11">
        <f t="shared" si="1"/>
        <v>5</v>
      </c>
      <c r="L48" s="13">
        <f>IFERROR(IF(B48="funkcna poziadavka",VLOOKUP(G48,[1]MODULY_CBA!$B$3:$E$23,4,0)*H48/SUMIFS($H$3:$H$199,$G$3:$G$199,G48,$B$3:$B$199,B48),),)</f>
        <v>1.3636363636363635</v>
      </c>
      <c r="M48" s="11">
        <f>IFERROR(IF(B48="Funkcna poziadavka",VLOOKUP(G48,[1]MODULY_CBA!$B$3:$E$23,3,0),),)</f>
        <v>0.87499999999999989</v>
      </c>
      <c r="N48" s="11">
        <f>IFERROR(IF(B48="funkcna poziadavka",VLOOKUP(G48,[1]MODULY_CBA!$B$3:$E$23,2,0),),)</f>
        <v>0.98499999999999999</v>
      </c>
      <c r="O48" s="22">
        <f t="shared" si="3"/>
        <v>5.4846590909090898</v>
      </c>
      <c r="P48" s="23">
        <f>IFERROR(O48*VLOOKUP(G48,[1]MODULY_CBA!$B$3:$F$23,5,0),)</f>
        <v>137.11647727272725</v>
      </c>
      <c r="Q48" s="15" t="str">
        <f>IFERROR(VLOOKUP(G48,[1]MODULY_CBA!$B$3:$I$23,6,0),"")</f>
        <v>Inkrement 1</v>
      </c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ht="27.6" x14ac:dyDescent="0.3">
      <c r="A49" s="6" t="s">
        <v>184</v>
      </c>
      <c r="B49" s="6" t="s">
        <v>36</v>
      </c>
      <c r="C49" s="8" t="s">
        <v>78</v>
      </c>
      <c r="D49" s="8" t="s">
        <v>185</v>
      </c>
      <c r="E49" s="8" t="s">
        <v>186</v>
      </c>
      <c r="F49" s="30" t="s">
        <v>40</v>
      </c>
      <c r="G49" s="9" t="s">
        <v>75</v>
      </c>
      <c r="H49" s="11">
        <v>1</v>
      </c>
      <c r="I49" s="11">
        <v>5</v>
      </c>
      <c r="J49" s="11">
        <f t="shared" si="0"/>
        <v>1</v>
      </c>
      <c r="K49" s="11">
        <f t="shared" si="1"/>
        <v>5</v>
      </c>
      <c r="L49" s="13">
        <f>IFERROR(IF(B49="funkcna poziadavka",VLOOKUP(G49,[1]MODULY_CBA!$B$3:$E$23,4,0)*H49/SUMIFS($H$3:$H$199,$G$3:$G$199,G49,$B$3:$B$199,B49),),)</f>
        <v>0.625</v>
      </c>
      <c r="M49" s="11">
        <f>IFERROR(IF(B49="Funkcna poziadavka",VLOOKUP(G49,[1]MODULY_CBA!$B$3:$E$23,3,0),),)</f>
        <v>0.87499999999999989</v>
      </c>
      <c r="N49" s="11">
        <f>IFERROR(IF(B49="funkcna poziadavka",VLOOKUP(G49,[1]MODULY_CBA!$B$3:$E$23,2,0),),)</f>
        <v>0.98499999999999999</v>
      </c>
      <c r="O49" s="22">
        <f t="shared" si="3"/>
        <v>4.8480468749999988</v>
      </c>
      <c r="P49" s="23">
        <f>IFERROR(O49*VLOOKUP(G49,[1]MODULY_CBA!$B$3:$F$23,5,0),)</f>
        <v>96.960937499999972</v>
      </c>
      <c r="Q49" s="15" t="str">
        <f>IFERROR(VLOOKUP(G49,[1]MODULY_CBA!$B$3:$I$23,6,0),"")</f>
        <v>Inkrement 1</v>
      </c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 ht="27.6" x14ac:dyDescent="0.3">
      <c r="A50" s="6" t="s">
        <v>187</v>
      </c>
      <c r="B50" s="6" t="s">
        <v>36</v>
      </c>
      <c r="C50" s="8" t="s">
        <v>78</v>
      </c>
      <c r="D50" s="8" t="s">
        <v>188</v>
      </c>
      <c r="E50" s="8" t="s">
        <v>189</v>
      </c>
      <c r="F50" s="30" t="s">
        <v>40</v>
      </c>
      <c r="G50" s="9" t="s">
        <v>75</v>
      </c>
      <c r="H50" s="11">
        <v>1</v>
      </c>
      <c r="I50" s="11">
        <v>5</v>
      </c>
      <c r="J50" s="11">
        <f t="shared" si="0"/>
        <v>1</v>
      </c>
      <c r="K50" s="11">
        <f t="shared" si="1"/>
        <v>5</v>
      </c>
      <c r="L50" s="13">
        <f>IFERROR(IF(B50="funkcna poziadavka",VLOOKUP(G50,[1]MODULY_CBA!$B$3:$E$23,4,0)*H50/SUMIFS($H$3:$H$199,$G$3:$G$199,G50,$B$3:$B$199,B50),),)</f>
        <v>0.625</v>
      </c>
      <c r="M50" s="11">
        <f>IFERROR(IF(B50="Funkcna poziadavka",VLOOKUP(G50,[1]MODULY_CBA!$B$3:$E$23,3,0),),)</f>
        <v>0.87499999999999989</v>
      </c>
      <c r="N50" s="11">
        <f>IFERROR(IF(B50="funkcna poziadavka",VLOOKUP(G50,[1]MODULY_CBA!$B$3:$E$23,2,0),),)</f>
        <v>0.98499999999999999</v>
      </c>
      <c r="O50" s="22">
        <f t="shared" si="3"/>
        <v>4.8480468749999988</v>
      </c>
      <c r="P50" s="23">
        <f>IFERROR(O50*VLOOKUP(G50,[1]MODULY_CBA!$B$3:$F$23,5,0),)</f>
        <v>96.960937499999972</v>
      </c>
      <c r="Q50" s="15" t="str">
        <f>IFERROR(VLOOKUP(G50,[1]MODULY_CBA!$B$3:$I$23,6,0),"")</f>
        <v>Inkrement 1</v>
      </c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 ht="41.4" x14ac:dyDescent="0.3">
      <c r="A51" s="6" t="s">
        <v>190</v>
      </c>
      <c r="B51" s="6" t="s">
        <v>36</v>
      </c>
      <c r="C51" s="8" t="s">
        <v>41</v>
      </c>
      <c r="D51" s="8" t="s">
        <v>191</v>
      </c>
      <c r="E51" s="8" t="s">
        <v>192</v>
      </c>
      <c r="F51" s="30" t="s">
        <v>40</v>
      </c>
      <c r="G51" s="9" t="s">
        <v>41</v>
      </c>
      <c r="H51" s="11">
        <v>1</v>
      </c>
      <c r="I51" s="11">
        <v>5</v>
      </c>
      <c r="J51" s="11">
        <f t="shared" si="0"/>
        <v>1</v>
      </c>
      <c r="K51" s="11">
        <f t="shared" si="1"/>
        <v>5</v>
      </c>
      <c r="L51" s="13">
        <f>IFERROR(IF(B51="funkcna poziadavka",VLOOKUP(G51,[1]MODULY_CBA!$B$3:$E$23,4,0)*H51/SUMIFS($H$3:$H$199,$G$3:$G$199,G51,$B$3:$B$199,B51),),)</f>
        <v>1</v>
      </c>
      <c r="M51" s="11">
        <f>IFERROR(IF(B51="Funkcna poziadavka",VLOOKUP(G51,[1]MODULY_CBA!$B$3:$E$23,3,0),),)</f>
        <v>0.87499999999999989</v>
      </c>
      <c r="N51" s="11">
        <f>IFERROR(IF(B51="funkcna poziadavka",VLOOKUP(G51,[1]MODULY_CBA!$B$3:$E$23,2,0),),)</f>
        <v>0.98499999999999999</v>
      </c>
      <c r="O51" s="22">
        <f t="shared" si="3"/>
        <v>5.1712499999999988</v>
      </c>
      <c r="P51" s="23">
        <f>IFERROR(O51*VLOOKUP(G51,[1]MODULY_CBA!$B$3:$F$23,5,0),)</f>
        <v>129.28124999999997</v>
      </c>
      <c r="Q51" s="15" t="str">
        <f>IFERROR(VLOOKUP(G51,[1]MODULY_CBA!$B$3:$I$23,6,0),"")</f>
        <v>Inkrement 1</v>
      </c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1" ht="41.4" x14ac:dyDescent="0.3">
      <c r="A52" s="6" t="s">
        <v>193</v>
      </c>
      <c r="B52" s="6" t="s">
        <v>194</v>
      </c>
      <c r="C52" s="8" t="s">
        <v>195</v>
      </c>
      <c r="D52" s="8" t="s">
        <v>196</v>
      </c>
      <c r="E52" s="8" t="s">
        <v>197</v>
      </c>
      <c r="F52" s="30" t="s">
        <v>40</v>
      </c>
      <c r="G52" s="9" t="s">
        <v>41</v>
      </c>
      <c r="H52" s="11"/>
      <c r="I52" s="11"/>
      <c r="J52" s="11">
        <f t="shared" si="0"/>
        <v>0</v>
      </c>
      <c r="K52" s="11">
        <f t="shared" si="1"/>
        <v>0</v>
      </c>
      <c r="L52" s="13">
        <f>IFERROR(IF(B52="funkcna poziadavka",VLOOKUP(G52,[1]MODULY_CBA!$B$3:$E$23,4,0)*H52/SUMIFS($H$3:$H$199,$G$3:$G$199,G52,$B$3:$B$199,B52),),)</f>
        <v>0</v>
      </c>
      <c r="M52" s="11">
        <f>IFERROR(IF(B52="Funkcna poziadavka",VLOOKUP(G52,[1]MODULY_CBA!$B$3:$E$23,3,0),),)</f>
        <v>0</v>
      </c>
      <c r="N52" s="11">
        <f>IFERROR(IF(B52="funkcna poziadavka",VLOOKUP(G52,[1]MODULY_CBA!$B$3:$E$23,2,0),),)</f>
        <v>0</v>
      </c>
      <c r="O52" s="22">
        <f t="shared" si="3"/>
        <v>0</v>
      </c>
      <c r="P52" s="23">
        <f>IFERROR(O52*VLOOKUP(G52,[1]MODULY_CBA!$B$3:$F$23,5,0),)</f>
        <v>0</v>
      </c>
      <c r="Q52" s="15" t="str">
        <f>IFERROR(VLOOKUP(G52,[1]MODULY_CBA!$B$3:$I$23,6,0),"")</f>
        <v>Inkrement 1</v>
      </c>
      <c r="R52" s="31" t="s">
        <v>94</v>
      </c>
      <c r="S52" s="31" t="s">
        <v>94</v>
      </c>
      <c r="T52" s="31" t="s">
        <v>94</v>
      </c>
      <c r="U52" s="31" t="s">
        <v>94</v>
      </c>
      <c r="V52" s="31" t="s">
        <v>94</v>
      </c>
      <c r="W52" s="31" t="s">
        <v>94</v>
      </c>
      <c r="X52" s="31" t="s">
        <v>94</v>
      </c>
      <c r="Y52" s="31" t="s">
        <v>94</v>
      </c>
      <c r="Z52" s="31" t="s">
        <v>94</v>
      </c>
      <c r="AA52" s="31" t="s">
        <v>94</v>
      </c>
      <c r="AB52" s="31" t="s">
        <v>94</v>
      </c>
      <c r="AC52" s="31" t="s">
        <v>94</v>
      </c>
      <c r="AD52" s="31" t="s">
        <v>94</v>
      </c>
      <c r="AE52" s="31" t="s">
        <v>94</v>
      </c>
    </row>
    <row r="53" spans="1:31" ht="27.6" x14ac:dyDescent="0.3">
      <c r="A53" s="6" t="s">
        <v>198</v>
      </c>
      <c r="B53" s="6" t="s">
        <v>194</v>
      </c>
      <c r="C53" s="8" t="s">
        <v>195</v>
      </c>
      <c r="D53" s="8" t="s">
        <v>199</v>
      </c>
      <c r="E53" s="9" t="s">
        <v>200</v>
      </c>
      <c r="F53" s="30" t="s">
        <v>40</v>
      </c>
      <c r="G53" s="9" t="s">
        <v>41</v>
      </c>
      <c r="H53" s="11"/>
      <c r="I53" s="11"/>
      <c r="J53" s="11">
        <f t="shared" si="0"/>
        <v>0</v>
      </c>
      <c r="K53" s="11">
        <f t="shared" si="1"/>
        <v>0</v>
      </c>
      <c r="L53" s="13">
        <f>IFERROR(IF(B53="funkcna poziadavka",VLOOKUP(G53,[1]MODULY_CBA!$B$3:$E$23,4,0)*H53/SUMIFS($H$3:$H$199,$G$3:$G$199,G53,$B$3:$B$199,B53),),)</f>
        <v>0</v>
      </c>
      <c r="M53" s="11">
        <f>IFERROR(IF(B53="Funkcna poziadavka",VLOOKUP(G53,[1]MODULY_CBA!$B$3:$E$23,3,0),),)</f>
        <v>0</v>
      </c>
      <c r="N53" s="11">
        <f>IFERROR(IF(B53="funkcna poziadavka",VLOOKUP(G53,[1]MODULY_CBA!$B$3:$E$23,2,0),),)</f>
        <v>0</v>
      </c>
      <c r="O53" s="22">
        <f t="shared" si="3"/>
        <v>0</v>
      </c>
      <c r="P53" s="23">
        <f>IFERROR(O53*VLOOKUP(G53,[1]MODULY_CBA!$B$3:$F$23,5,0),)</f>
        <v>0</v>
      </c>
      <c r="Q53" s="15" t="str">
        <f>IFERROR(VLOOKUP(G53,[1]MODULY_CBA!$B$3:$I$23,6,0),"")</f>
        <v>Inkrement 1</v>
      </c>
      <c r="R53" s="31" t="s">
        <v>94</v>
      </c>
      <c r="S53" s="31" t="s">
        <v>94</v>
      </c>
      <c r="T53" s="31" t="s">
        <v>94</v>
      </c>
      <c r="U53" s="31" t="s">
        <v>94</v>
      </c>
      <c r="V53" s="31" t="s">
        <v>94</v>
      </c>
      <c r="W53" s="31" t="s">
        <v>94</v>
      </c>
      <c r="X53" s="31" t="s">
        <v>94</v>
      </c>
      <c r="Y53" s="31" t="s">
        <v>94</v>
      </c>
      <c r="Z53" s="31" t="s">
        <v>94</v>
      </c>
      <c r="AA53" s="31" t="s">
        <v>94</v>
      </c>
      <c r="AB53" s="31" t="s">
        <v>94</v>
      </c>
      <c r="AC53" s="31" t="s">
        <v>94</v>
      </c>
      <c r="AD53" s="31" t="s">
        <v>94</v>
      </c>
      <c r="AE53" s="31" t="s">
        <v>94</v>
      </c>
    </row>
    <row r="54" spans="1:31" ht="27.6" x14ac:dyDescent="0.3">
      <c r="A54" s="6" t="s">
        <v>201</v>
      </c>
      <c r="B54" s="6" t="s">
        <v>194</v>
      </c>
      <c r="C54" s="8" t="s">
        <v>195</v>
      </c>
      <c r="D54" s="8" t="s">
        <v>202</v>
      </c>
      <c r="E54" s="9" t="s">
        <v>203</v>
      </c>
      <c r="F54" s="30" t="s">
        <v>40</v>
      </c>
      <c r="G54" s="9" t="s">
        <v>41</v>
      </c>
      <c r="H54" s="11"/>
      <c r="I54" s="11"/>
      <c r="J54" s="11">
        <f t="shared" si="0"/>
        <v>0</v>
      </c>
      <c r="K54" s="11">
        <f t="shared" si="1"/>
        <v>0</v>
      </c>
      <c r="L54" s="13">
        <f>IFERROR(IF(B54="funkcna poziadavka",VLOOKUP(G54,[1]MODULY_CBA!$B$3:$E$23,4,0)*H54/SUMIFS($H$3:$H$199,$G$3:$G$199,G54,$B$3:$B$199,B54),),)</f>
        <v>0</v>
      </c>
      <c r="M54" s="11">
        <f>IFERROR(IF(B54="Funkcna poziadavka",VLOOKUP(G54,[1]MODULY_CBA!$B$3:$E$23,3,0),),)</f>
        <v>0</v>
      </c>
      <c r="N54" s="11">
        <f>IFERROR(IF(B54="funkcna poziadavka",VLOOKUP(G54,[1]MODULY_CBA!$B$3:$E$23,2,0),),)</f>
        <v>0</v>
      </c>
      <c r="O54" s="22">
        <f t="shared" si="3"/>
        <v>0</v>
      </c>
      <c r="P54" s="23">
        <f>IFERROR(O54*VLOOKUP(G54,[1]MODULY_CBA!$B$3:$F$23,5,0),)</f>
        <v>0</v>
      </c>
      <c r="Q54" s="15" t="str">
        <f>IFERROR(VLOOKUP(G54,[1]MODULY_CBA!$B$3:$I$23,6,0),"")</f>
        <v>Inkrement 1</v>
      </c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31" ht="27.6" x14ac:dyDescent="0.3">
      <c r="A55" s="6" t="s">
        <v>204</v>
      </c>
      <c r="B55" s="6" t="s">
        <v>194</v>
      </c>
      <c r="C55" s="8" t="s">
        <v>195</v>
      </c>
      <c r="D55" s="8" t="s">
        <v>205</v>
      </c>
      <c r="E55" s="8" t="s">
        <v>206</v>
      </c>
      <c r="F55" s="30" t="s">
        <v>40</v>
      </c>
      <c r="G55" s="9" t="s">
        <v>41</v>
      </c>
      <c r="H55" s="11"/>
      <c r="I55" s="11"/>
      <c r="J55" s="11">
        <f t="shared" si="0"/>
        <v>0</v>
      </c>
      <c r="K55" s="11">
        <f t="shared" si="1"/>
        <v>0</v>
      </c>
      <c r="L55" s="13">
        <f>IFERROR(IF(B55="funkcna poziadavka",VLOOKUP(G55,[1]MODULY_CBA!$B$3:$E$23,4,0)*H55/SUMIFS($H$3:$H$199,$G$3:$G$199,G55,$B$3:$B$199,B55),),)</f>
        <v>0</v>
      </c>
      <c r="M55" s="11">
        <f>IFERROR(IF(B55="Funkcna poziadavka",VLOOKUP(G55,[1]MODULY_CBA!$B$3:$E$23,3,0),),)</f>
        <v>0</v>
      </c>
      <c r="N55" s="11">
        <f>IFERROR(IF(B55="funkcna poziadavka",VLOOKUP(G55,[1]MODULY_CBA!$B$3:$E$23,2,0),),)</f>
        <v>0</v>
      </c>
      <c r="O55" s="22">
        <f t="shared" si="3"/>
        <v>0</v>
      </c>
      <c r="P55" s="23">
        <f>IFERROR(O55*VLOOKUP(G55,[1]MODULY_CBA!$B$3:$F$23,5,0),)</f>
        <v>0</v>
      </c>
      <c r="Q55" s="15" t="str">
        <f>IFERROR(VLOOKUP(G55,[1]MODULY_CBA!$B$3:$I$23,6,0),"")</f>
        <v>Inkrement 1</v>
      </c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31" x14ac:dyDescent="0.3">
      <c r="A56" s="6" t="s">
        <v>207</v>
      </c>
      <c r="B56" s="6" t="s">
        <v>194</v>
      </c>
      <c r="C56" s="8" t="s">
        <v>208</v>
      </c>
      <c r="D56" s="8" t="s">
        <v>209</v>
      </c>
      <c r="E56" s="9" t="s">
        <v>210</v>
      </c>
      <c r="F56" s="30" t="s">
        <v>40</v>
      </c>
      <c r="G56" s="9" t="s">
        <v>41</v>
      </c>
      <c r="H56" s="11"/>
      <c r="I56" s="11"/>
      <c r="J56" s="11">
        <f t="shared" si="0"/>
        <v>0</v>
      </c>
      <c r="K56" s="11">
        <f t="shared" si="1"/>
        <v>0</v>
      </c>
      <c r="L56" s="13">
        <f>IFERROR(IF(B56="funkcna poziadavka",VLOOKUP(G56,[1]MODULY_CBA!$B$3:$E$23,4,0)*H56/SUMIFS($H$3:$H$199,$G$3:$G$199,G56,$B$3:$B$199,B56),),)</f>
        <v>0</v>
      </c>
      <c r="M56" s="11">
        <f>IFERROR(IF(B56="Funkcna poziadavka",VLOOKUP(G56,[1]MODULY_CBA!$B$3:$E$23,3,0),),)</f>
        <v>0</v>
      </c>
      <c r="N56" s="11">
        <f>IFERROR(IF(B56="funkcna poziadavka",VLOOKUP(G56,[1]MODULY_CBA!$B$3:$E$23,2,0),),)</f>
        <v>0</v>
      </c>
      <c r="O56" s="22">
        <f t="shared" si="3"/>
        <v>0</v>
      </c>
      <c r="P56" s="23">
        <f>IFERROR(O56*VLOOKUP(G56,[1]MODULY_CBA!$B$3:$F$23,5,0),)</f>
        <v>0</v>
      </c>
      <c r="Q56" s="15" t="str">
        <f>IFERROR(VLOOKUP(G56,[1]MODULY_CBA!$B$3:$I$23,6,0),"")</f>
        <v>Inkrement 1</v>
      </c>
      <c r="R56" s="31" t="s">
        <v>94</v>
      </c>
      <c r="S56" s="31" t="s">
        <v>94</v>
      </c>
      <c r="T56" s="31" t="s">
        <v>94</v>
      </c>
      <c r="U56" s="31" t="s">
        <v>94</v>
      </c>
      <c r="V56" s="31" t="s">
        <v>94</v>
      </c>
      <c r="W56" s="31" t="s">
        <v>94</v>
      </c>
      <c r="X56" s="31" t="s">
        <v>94</v>
      </c>
      <c r="Y56" s="31" t="s">
        <v>94</v>
      </c>
      <c r="Z56" s="31" t="s">
        <v>94</v>
      </c>
      <c r="AA56" s="31" t="s">
        <v>94</v>
      </c>
      <c r="AB56" s="31" t="s">
        <v>94</v>
      </c>
      <c r="AC56" s="31" t="s">
        <v>94</v>
      </c>
      <c r="AD56" s="31" t="s">
        <v>94</v>
      </c>
      <c r="AE56" s="31" t="s">
        <v>94</v>
      </c>
    </row>
    <row r="57" spans="1:31" x14ac:dyDescent="0.3">
      <c r="A57" s="6"/>
      <c r="B57" s="6"/>
      <c r="C57" s="8"/>
      <c r="D57" s="32"/>
      <c r="E57" s="9"/>
      <c r="F57" s="30"/>
      <c r="G57" s="9"/>
      <c r="H57" s="11"/>
      <c r="I57" s="11"/>
      <c r="J57" s="11">
        <f t="shared" si="0"/>
        <v>0</v>
      </c>
      <c r="K57" s="11">
        <f t="shared" si="1"/>
        <v>0</v>
      </c>
      <c r="L57" s="13">
        <f>IFERROR(IF(B57="funkcna poziadavka",VLOOKUP(G57,[1]MODULY_CBA!$B$3:$E$23,4,0)*H57/SUMIFS($H$3:$H$199,$G$3:$G$199,G57,$B$3:$B$199,B57),),)</f>
        <v>0</v>
      </c>
      <c r="M57" s="11">
        <f>IFERROR(IF(B57="Funkcna poziadavka",VLOOKUP(G57,[1]MODULY_CBA!$B$3:$E$23,3,0),),)</f>
        <v>0</v>
      </c>
      <c r="N57" s="11">
        <f>IFERROR(IF(B57="funkcna poziadavka",VLOOKUP(G57,[1]MODULY_CBA!$B$3:$E$23,2,0),),)</f>
        <v>0</v>
      </c>
      <c r="O57" s="22">
        <f t="shared" si="3"/>
        <v>0</v>
      </c>
      <c r="P57" s="23">
        <f>IFERROR(O57*VLOOKUP(G57,[1]MODULY_CBA!$B$3:$F$23,5,0),)</f>
        <v>0</v>
      </c>
      <c r="Q57" s="15" t="str">
        <f>IFERROR(VLOOKUP(G57,[1]MODULY_CBA!$B$3:$I$23,6,0),"")</f>
        <v/>
      </c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</sheetData>
  <mergeCells count="4">
    <mergeCell ref="A1:S1"/>
    <mergeCell ref="T1:V1"/>
    <mergeCell ref="W1:AC1"/>
    <mergeCell ref="AD1:AE1"/>
  </mergeCells>
  <conditionalFormatting sqref="J3:P57">
    <cfRule type="expression" dxfId="1" priority="2">
      <formula>$B3="funkcna poziadavka"</formula>
    </cfRule>
  </conditionalFormatting>
  <conditionalFormatting sqref="H3:I57">
    <cfRule type="expression" dxfId="0" priority="1">
      <formula>$B3="Funkcna poziadavka"</formula>
    </cfRule>
  </conditionalFormatting>
  <dataValidations count="3">
    <dataValidation type="list" allowBlank="1" showInputMessage="1" showErrorMessage="1" sqref="B3:B57">
      <formula1>"Funkcna poziadavka, Ne-Funkcna poziadavka, Technicka poziadavka"</formula1>
    </dataValidation>
    <dataValidation type="list" allowBlank="1" showInputMessage="1" showErrorMessage="1" sqref="G3:G57">
      <formula1>Moduly_2</formula1>
    </dataValidation>
    <dataValidation type="list" allowBlank="1" showInputMessage="1" showErrorMessage="1" sqref="I3:I57">
      <formula1>"5,10,15"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Ambroš Pavol</dc:creator>
  <cp:lastModifiedBy>Chovanová Stela</cp:lastModifiedBy>
  <dcterms:created xsi:type="dcterms:W3CDTF">2022-11-03T13:06:38Z</dcterms:created>
  <dcterms:modified xsi:type="dcterms:W3CDTF">2023-02-09T18:12:56Z</dcterms:modified>
</cp:coreProperties>
</file>