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átor\Desktop\"/>
    </mc:Choice>
  </mc:AlternateContent>
  <bookViews>
    <workbookView xWindow="0" yWindow="0" windowWidth="0" windowHeight="0"/>
  </bookViews>
  <sheets>
    <sheet name="Rekapitulácia stavby" sheetId="1" r:id="rId1"/>
    <sheet name="IMPORT2023 - Dokončenie v..." sheetId="2" r:id="rId2"/>
  </sheets>
  <definedNames>
    <definedName name="_xlnm.Print_Area" localSheetId="0">'Rekapitulácia stavby'!$D$4:$AO$76,'Rekapitulácia stavby'!$C$82:$AQ$103</definedName>
    <definedName name="_xlnm.Print_Titles" localSheetId="0">'Rekapitulácia stavby'!$92:$92</definedName>
    <definedName name="_xlnm._FilterDatabase" localSheetId="1" hidden="1">'IMPORT2023 - Dokončenie v...'!$C$130:$L$193</definedName>
    <definedName name="_xlnm.Print_Area" localSheetId="1">'IMPORT2023 - Dokončenie v...'!$C$4:$K$76,'IMPORT2023 - Dokončenie v...'!$C$82:$K$114,'IMPORT2023 - Dokončenie v...'!$C$120:$K$193</definedName>
    <definedName name="_xlnm.Print_Titles" localSheetId="1">'IMPORT2023 - Dokončenie v...'!$130:$130</definedName>
  </definedNames>
  <calcPr/>
</workbook>
</file>

<file path=xl/calcChain.xml><?xml version="1.0" encoding="utf-8"?>
<calcChain xmlns="http://schemas.openxmlformats.org/spreadsheetml/2006/main">
  <c i="2" l="1" r="K39"/>
  <c r="K38"/>
  <c i="1" r="BA95"/>
  <c i="2" r="K37"/>
  <c i="1" r="AZ95"/>
  <c i="2" r="BI193"/>
  <c r="BH193"/>
  <c r="BG193"/>
  <c r="BE193"/>
  <c r="X193"/>
  <c r="V193"/>
  <c r="T193"/>
  <c r="P193"/>
  <c r="BI192"/>
  <c r="BH192"/>
  <c r="BG192"/>
  <c r="BE192"/>
  <c r="X192"/>
  <c r="V192"/>
  <c r="T192"/>
  <c r="P192"/>
  <c r="BI189"/>
  <c r="BH189"/>
  <c r="BG189"/>
  <c r="BE189"/>
  <c r="X189"/>
  <c r="X188"/>
  <c r="V189"/>
  <c r="V188"/>
  <c r="T189"/>
  <c r="T188"/>
  <c r="P189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2"/>
  <c r="BH152"/>
  <c r="BG152"/>
  <c r="BE152"/>
  <c r="X152"/>
  <c r="V152"/>
  <c r="T152"/>
  <c r="P152"/>
  <c r="BI151"/>
  <c r="BH151"/>
  <c r="BG151"/>
  <c r="BE151"/>
  <c r="X151"/>
  <c r="V151"/>
  <c r="T151"/>
  <c r="P151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F127"/>
  <c r="F125"/>
  <c r="E123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F89"/>
  <c r="F87"/>
  <c r="E85"/>
  <c r="J22"/>
  <c r="E22"/>
  <c r="J90"/>
  <c r="J21"/>
  <c r="J19"/>
  <c r="E19"/>
  <c r="J89"/>
  <c r="J18"/>
  <c r="J16"/>
  <c r="E16"/>
  <c r="F128"/>
  <c r="J15"/>
  <c r="J10"/>
  <c r="J125"/>
  <c i="1"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L90"/>
  <c r="AM90"/>
  <c r="AM89"/>
  <c r="L89"/>
  <c r="AM87"/>
  <c r="L87"/>
  <c r="L85"/>
  <c r="L84"/>
  <c i="2" r="Q193"/>
  <c r="Q192"/>
  <c r="R189"/>
  <c r="R187"/>
  <c r="Q186"/>
  <c r="R185"/>
  <c r="R184"/>
  <c r="R183"/>
  <c r="Q183"/>
  <c r="Q181"/>
  <c r="Q180"/>
  <c r="Q179"/>
  <c r="Q178"/>
  <c r="R177"/>
  <c r="Q176"/>
  <c r="R175"/>
  <c r="Q175"/>
  <c r="R174"/>
  <c r="Q173"/>
  <c r="R172"/>
  <c r="Q171"/>
  <c r="R170"/>
  <c r="R169"/>
  <c r="Q168"/>
  <c r="R167"/>
  <c r="R166"/>
  <c r="Q165"/>
  <c r="R164"/>
  <c r="R163"/>
  <c r="R162"/>
  <c r="Q161"/>
  <c r="R160"/>
  <c r="Q159"/>
  <c r="R158"/>
  <c r="R157"/>
  <c r="Q156"/>
  <c r="R155"/>
  <c r="R154"/>
  <c r="Q152"/>
  <c r="R151"/>
  <c r="Q149"/>
  <c r="Q148"/>
  <c r="Q146"/>
  <c r="R145"/>
  <c r="R144"/>
  <c r="R143"/>
  <c r="R142"/>
  <c r="Q141"/>
  <c r="Q140"/>
  <c r="Q139"/>
  <c r="R138"/>
  <c r="Q137"/>
  <c r="R136"/>
  <c r="Q135"/>
  <c r="R134"/>
  <c i="1" r="AU94"/>
  <c i="2" r="R193"/>
  <c r="R192"/>
  <c r="Q189"/>
  <c r="Q187"/>
  <c r="R186"/>
  <c r="Q185"/>
  <c r="Q184"/>
  <c r="R181"/>
  <c r="R180"/>
  <c r="R179"/>
  <c r="R178"/>
  <c r="Q177"/>
  <c r="R176"/>
  <c r="Q174"/>
  <c r="R173"/>
  <c r="Q172"/>
  <c r="R171"/>
  <c r="Q170"/>
  <c r="Q169"/>
  <c r="R168"/>
  <c r="Q167"/>
  <c r="Q166"/>
  <c r="R165"/>
  <c r="Q164"/>
  <c r="Q163"/>
  <c r="Q162"/>
  <c r="R161"/>
  <c r="Q160"/>
  <c r="R159"/>
  <c r="Q158"/>
  <c r="Q157"/>
  <c r="R156"/>
  <c r="Q155"/>
  <c r="Q154"/>
  <c r="R152"/>
  <c r="Q151"/>
  <c r="R149"/>
  <c r="R148"/>
  <c r="R146"/>
  <c r="Q145"/>
  <c r="Q144"/>
  <c r="Q143"/>
  <c r="Q142"/>
  <c r="R141"/>
  <c r="R140"/>
  <c r="R139"/>
  <c r="Q138"/>
  <c r="R137"/>
  <c r="Q136"/>
  <c r="R135"/>
  <c r="Q134"/>
  <c r="BK193"/>
  <c r="K192"/>
  <c r="BF192"/>
  <c r="K189"/>
  <c r="BF189"/>
  <c r="BK187"/>
  <c r="BK184"/>
  <c r="BK181"/>
  <c r="K179"/>
  <c r="BF179"/>
  <c r="BK176"/>
  <c r="K172"/>
  <c r="BF172"/>
  <c r="BK171"/>
  <c r="BK169"/>
  <c r="BK167"/>
  <c r="BK165"/>
  <c r="BK163"/>
  <c r="BK161"/>
  <c r="BK160"/>
  <c r="BK158"/>
  <c r="BK154"/>
  <c r="BK148"/>
  <c r="BK145"/>
  <c r="K143"/>
  <c r="BF143"/>
  <c r="K141"/>
  <c r="BF141"/>
  <c r="BK140"/>
  <c r="BK139"/>
  <c r="BK138"/>
  <c r="BK136"/>
  <c r="K134"/>
  <c r="BF134"/>
  <c r="BK186"/>
  <c r="BK185"/>
  <c r="BK183"/>
  <c r="K180"/>
  <c r="BF180"/>
  <c r="BK178"/>
  <c r="K177"/>
  <c r="BF177"/>
  <c r="BK175"/>
  <c r="BK174"/>
  <c r="K173"/>
  <c r="BF173"/>
  <c r="K170"/>
  <c r="BF170"/>
  <c r="BK168"/>
  <c r="K166"/>
  <c r="BF166"/>
  <c r="BK164"/>
  <c r="K162"/>
  <c r="BF162"/>
  <c r="BK159"/>
  <c r="BK157"/>
  <c r="BK156"/>
  <c r="BK155"/>
  <c r="K152"/>
  <c r="BF152"/>
  <c r="K151"/>
  <c r="BF151"/>
  <c r="BK149"/>
  <c r="BK146"/>
  <c r="BK144"/>
  <c r="K142"/>
  <c r="BF142"/>
  <c r="BK137"/>
  <c r="BK135"/>
  <c l="1" r="T133"/>
  <c r="V133"/>
  <c r="X133"/>
  <c r="Q133"/>
  <c r="R133"/>
  <c r="BK147"/>
  <c r="K147"/>
  <c r="K97"/>
  <c r="T147"/>
  <c r="V147"/>
  <c r="X147"/>
  <c r="Q147"/>
  <c r="I97"/>
  <c r="R147"/>
  <c r="J97"/>
  <c r="T150"/>
  <c r="V150"/>
  <c r="X150"/>
  <c r="Q150"/>
  <c r="I98"/>
  <c r="R150"/>
  <c r="J98"/>
  <c r="T153"/>
  <c r="V153"/>
  <c r="X153"/>
  <c r="Q153"/>
  <c r="I99"/>
  <c r="R153"/>
  <c r="J99"/>
  <c r="BK182"/>
  <c r="K182"/>
  <c r="K100"/>
  <c r="T182"/>
  <c r="V182"/>
  <c r="X182"/>
  <c r="Q182"/>
  <c r="I100"/>
  <c r="R182"/>
  <c r="J100"/>
  <c r="T191"/>
  <c r="T190"/>
  <c r="V191"/>
  <c r="V190"/>
  <c r="X191"/>
  <c r="X190"/>
  <c r="Q191"/>
  <c r="Q190"/>
  <c r="I102"/>
  <c r="R191"/>
  <c r="R190"/>
  <c r="J102"/>
  <c r="Q188"/>
  <c r="I101"/>
  <c r="R188"/>
  <c r="J101"/>
  <c r="J87"/>
  <c r="F90"/>
  <c r="J127"/>
  <c r="J128"/>
  <c r="F35"/>
  <c i="1" r="BB95"/>
  <c r="BB94"/>
  <c i="2" r="K35"/>
  <c i="1" r="AX95"/>
  <c i="2" r="F39"/>
  <c i="1" r="BF95"/>
  <c r="BF94"/>
  <c r="W38"/>
  <c i="2" r="BK134"/>
  <c r="K137"/>
  <c r="BF137"/>
  <c r="K140"/>
  <c r="BF140"/>
  <c r="BK142"/>
  <c r="K144"/>
  <c r="BF144"/>
  <c r="K146"/>
  <c r="BF146"/>
  <c r="K149"/>
  <c r="BF149"/>
  <c r="BK152"/>
  <c r="K155"/>
  <c r="BF155"/>
  <c r="K157"/>
  <c r="BF157"/>
  <c r="K160"/>
  <c r="BF160"/>
  <c r="BK162"/>
  <c r="K164"/>
  <c r="BF164"/>
  <c r="BK166"/>
  <c r="K168"/>
  <c r="BF168"/>
  <c r="BK170"/>
  <c r="BK172"/>
  <c r="BK173"/>
  <c r="K176"/>
  <c r="BF176"/>
  <c r="K178"/>
  <c r="BF178"/>
  <c r="BK180"/>
  <c r="K186"/>
  <c r="BF186"/>
  <c r="BK189"/>
  <c r="BK188"/>
  <c r="K188"/>
  <c r="K101"/>
  <c r="K193"/>
  <c r="BF193"/>
  <c r="K171"/>
  <c r="BF171"/>
  <c r="K181"/>
  <c r="BF181"/>
  <c r="K184"/>
  <c r="BF184"/>
  <c r="F37"/>
  <c i="1" r="BD95"/>
  <c r="BD94"/>
  <c r="W36"/>
  <c i="2" r="F38"/>
  <c i="1" r="BE95"/>
  <c r="BE94"/>
  <c r="W37"/>
  <c i="2" r="K135"/>
  <c r="BF135"/>
  <c r="K136"/>
  <c r="BF136"/>
  <c r="K138"/>
  <c r="BF138"/>
  <c r="K139"/>
  <c r="BF139"/>
  <c r="BK141"/>
  <c r="BK143"/>
  <c r="K145"/>
  <c r="BF145"/>
  <c r="K148"/>
  <c r="BF148"/>
  <c r="BK151"/>
  <c r="K154"/>
  <c r="BF154"/>
  <c r="K156"/>
  <c r="BF156"/>
  <c r="K159"/>
  <c r="BF159"/>
  <c r="K161"/>
  <c r="BF161"/>
  <c r="K163"/>
  <c r="BF163"/>
  <c r="K165"/>
  <c r="BF165"/>
  <c r="K167"/>
  <c r="BF167"/>
  <c r="K169"/>
  <c r="BF169"/>
  <c r="K174"/>
  <c r="BF174"/>
  <c r="BK177"/>
  <c r="BK179"/>
  <c r="K185"/>
  <c r="BF185"/>
  <c r="K187"/>
  <c r="BF187"/>
  <c r="BK192"/>
  <c r="BK191"/>
  <c r="K191"/>
  <c r="K103"/>
  <c r="K158"/>
  <c r="BF158"/>
  <c r="K175"/>
  <c r="BF175"/>
  <c r="K183"/>
  <c r="BF183"/>
  <c l="1" r="R132"/>
  <c r="R131"/>
  <c r="J94"/>
  <c r="K30"/>
  <c i="1" r="AT95"/>
  <c i="2" r="Q132"/>
  <c r="Q131"/>
  <c r="I94"/>
  <c r="K29"/>
  <c i="1" r="AS95"/>
  <c i="2" r="X132"/>
  <c r="X131"/>
  <c r="V132"/>
  <c r="V131"/>
  <c r="T132"/>
  <c r="T131"/>
  <c i="1" r="AW95"/>
  <c i="2" r="I96"/>
  <c r="J96"/>
  <c r="I103"/>
  <c r="J103"/>
  <c r="BK190"/>
  <c r="K190"/>
  <c r="K102"/>
  <c r="BK133"/>
  <c r="K133"/>
  <c r="K96"/>
  <c r="BK150"/>
  <c r="K150"/>
  <c r="K98"/>
  <c r="BK153"/>
  <c r="K153"/>
  <c r="K99"/>
  <c i="1" r="AT94"/>
  <c r="AK28"/>
  <c r="AS94"/>
  <c r="AK27"/>
  <c r="AW94"/>
  <c r="AX94"/>
  <c r="AZ94"/>
  <c r="BA94"/>
  <c i="2" l="1" r="I95"/>
  <c r="J95"/>
  <c r="BK132"/>
  <c r="K132"/>
  <c r="K95"/>
  <c l="1" r="BK131"/>
  <c r="K131"/>
  <c r="K94"/>
  <c r="K28"/>
  <c r="K112"/>
  <c r="BF112"/>
  <c r="K36"/>
  <c i="1" r="AY95"/>
  <c r="AV95"/>
  <c i="2" l="1" r="K106"/>
  <c r="K114"/>
  <c r="F36"/>
  <c i="1" r="BC95"/>
  <c r="BC94"/>
  <c r="AY94"/>
  <c r="AK35"/>
  <c i="2" l="1" r="K31"/>
  <c i="1" r="AV94"/>
  <c r="W35"/>
  <c i="2" r="K32"/>
  <c i="1" r="AG95"/>
  <c r="AG94"/>
  <c r="AK26"/>
  <c l="1" r="AN94"/>
  <c r="AN95"/>
  <c i="2" r="K41"/>
  <c i="1" r="AG99"/>
  <c r="AV99"/>
  <c r="BY99"/>
  <c r="AG98"/>
  <c r="AV98"/>
  <c r="BY98"/>
  <c r="AG100"/>
  <c r="CD100"/>
  <c r="AG101"/>
  <c r="CD101"/>
  <c l="1" r="CD98"/>
  <c r="CD99"/>
  <c r="AG97"/>
  <c r="AK29"/>
  <c r="AV100"/>
  <c r="BY100"/>
  <c r="AN99"/>
  <c r="AV101"/>
  <c r="BY101"/>
  <c r="AN98"/>
  <c l="1" r="AK31"/>
  <c r="AK34"/>
  <c r="AN101"/>
  <c r="AG103"/>
  <c r="AN100"/>
  <c r="W34"/>
  <c l="1" r="AK40"/>
  <c r="AN97"/>
  <c r="AN103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<sst xmlns="http://schemas.openxmlformats.org/spreadsheetml/2006/main">
  <si>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</si>
  <si>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</si>
  <si>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</si>
  <si>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</si>
  <si>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True</t>
  </si>
  <si>
    <t>{7eb4fc9e-f232-428e-b1dd-c8e6bdaa9a0a}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</si>
  <si>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</si>
  <si>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</si>
  <si>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</si>
  <si>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</si>
  <si>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</si>
  <si>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</si>
  <si>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</si>
  <si>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IMPORT2023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</si>
  <si>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</si>
  <si>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</si>
  <si>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Dokončenie vodovodu v obci Gemerská Panica</t>
  </si>
  <si>
    <t>JKSO:</t>
  </si>
  <si>
    <t>KS:</t>
  </si>
  <si>
    <t>Miesto:</t>
  </si>
  <si>
    <t>Gemerská Panica</t>
  </si>
  <si>
    <t>Dátum:</t>
  </si>
  <si>
    <t>18. 1. 2023</t>
  </si>
  <si>
    <t>Objednávateľ:</t>
  </si>
  <si>
    <t>IČO:</t>
  </si>
  <si>
    <t>Obec Gemerská Panica</t>
  </si>
  <si>
    <t>IČ DPH:</t>
  </si>
  <si>
    <t>Zhotoviteľ:</t>
  </si>
  <si>
    <t>Vyplň údaj</t>
  </si>
  <si>
    <t>Projektant:</t>
  </si>
  <si>
    <t xml:space="preserve"> </t>
  </si>
  <si>
    <t>0,01</t>
  </si>
  <si>
    <t>Spracovateľ:</t>
  </si>
  <si>
    <t>Poznámka:</t>
  </si>
  <si>
    <t>Náklady z rozpočtov</t>
  </si>
  <si>
    <t>Materiál</t>
  </si>
  <si>
    <t>Montáž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</si>
  <si>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</si>
  <si>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</si>
  <si>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</si>
  <si>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</si>
  <si>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</si>
  <si>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</si>
  <si>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</si>
  <si>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</si>
  <si>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</si>
  <si>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</si>
  <si>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</si>
  <si>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</si>
  <si>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</si>
  <si>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</si>
  <si>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</si>
  <si>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</si>
  <si>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</si>
  <si>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</si>
  <si>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</si>
  <si>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</si>
  <si>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</si>
  <si>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</si>
  <si>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</si>
  <si>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</si>
  <si>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</si>
  <si>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</si>
  <si>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</si>
  <si>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</si>
  <si>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</si>
  <si>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</si>
  <si>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</si>
  <si>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</si>
  <si>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</si>
  <si>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</si>
  <si>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</si>
  <si>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</si>
  <si>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</si>
  <si>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</si>
  <si>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</si>
  <si>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</si>
  <si>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</si>
  <si>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</si>
  <si>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</si>
  <si>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</si>
  <si>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</si>
  <si>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</si>
  <si>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</si>
  <si>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</si>
  <si>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</si>
  <si>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</si>
  <si>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</si>
  <si>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</si>
  <si>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</si>
  <si>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</si>
  <si>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</si>
  <si>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</si>
  <si>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</si>
  <si>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</si>
  <si>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</si>
  <si>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</si>
  <si>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Náklady z rozpočtu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</si>
  <si>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</si>
  <si>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</si>
  <si>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</si>
  <si>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</si>
  <si>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</si>
  <si>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</si>
  <si>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</si>
  <si>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</si>
  <si>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</si>
  <si>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</si>
  <si>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</si>
  <si>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</si>
  <si>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</si>
  <si>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</si>
  <si>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M - Práce a dodávky M</t>
  </si>
  <si>
    <t xml:space="preserve">    46-M - Zemné práce pri extr.mont.prácach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</si>
  <si>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</si>
  <si>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</si>
  <si>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</si>
  <si>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</si>
  <si>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</si>
  <si>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</si>
  <si>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</si>
  <si>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</si>
  <si>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</si>
  <si>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</si>
  <si>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</si>
  <si>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</si>
  <si>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</si>
  <si>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</si>
  <si>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</si>
  <si>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</si>
  <si>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</si>
  <si>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</si>
  <si>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</si>
  <si>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</si>
  <si>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</si>
  <si>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</si>
  <si>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</si>
  <si>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</si>
  <si>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</si>
  <si>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</si>
  <si>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</si>
  <si>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</si>
  <si>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</si>
  <si>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</si>
  <si>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</si>
  <si>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113107222</t>
  </si>
  <si>
    <t xml:space="preserve">Odstránenie krytu v ploche nad 200 m2 z kameniva hrubého drveného, hr.100 do 200 mm,  -0,23500t</t>
  </si>
  <si>
    <t>m2</t>
  </si>
  <si>
    <t>4</t>
  </si>
  <si>
    <t>784359314</t>
  </si>
  <si>
    <t>113107241</t>
  </si>
  <si>
    <t xml:space="preserve">Odstránenie krytu v ploche nad 200 m2 asfaltového, hr. vrstvy do 50 mm,  -0,09800t</t>
  </si>
  <si>
    <t>1155451063</t>
  </si>
  <si>
    <t>3</t>
  </si>
  <si>
    <t>132201102</t>
  </si>
  <si>
    <t>Výkop ryhy do šírky 600 mm v horn.3 nad 100 m3</t>
  </si>
  <si>
    <t>m3</t>
  </si>
  <si>
    <t>973880838</t>
  </si>
  <si>
    <t>132201109</t>
  </si>
  <si>
    <t>Hĺbenie rýh šírky do 600 mm zapažených i nezapažených s urovnaním dna. Príplatok k cene za lepivosť horniny 3</t>
  </si>
  <si>
    <t>-224712758</t>
  </si>
  <si>
    <t>5</t>
  </si>
  <si>
    <t>151101102</t>
  </si>
  <si>
    <t>Paženie a rozopretie stien rýh pre podzemné vedenie, príložné do 4 m</t>
  </si>
  <si>
    <t>-384585449</t>
  </si>
  <si>
    <t>6</t>
  </si>
  <si>
    <t>151101112</t>
  </si>
  <si>
    <t>Odstránenie paženia rýh pre podzemné vedenie, príložné hĺbky do 4 m</t>
  </si>
  <si>
    <t>-616191053</t>
  </si>
  <si>
    <t>7</t>
  </si>
  <si>
    <t>171201203</t>
  </si>
  <si>
    <t>Uloženie sypaniny na skládky nad 1000 do 10000 m3</t>
  </si>
  <si>
    <t>988902098</t>
  </si>
  <si>
    <t>8</t>
  </si>
  <si>
    <t>174101003</t>
  </si>
  <si>
    <t>Zásyp sypaninou so zhutnením jám, šachiet, rýh, zárezov alebo okolo objektov nad 1000 do 10000 m3</t>
  </si>
  <si>
    <t>-563381160</t>
  </si>
  <si>
    <t>9</t>
  </si>
  <si>
    <t>M</t>
  </si>
  <si>
    <t>5834354400</t>
  </si>
  <si>
    <t>Kamenivo drvené hrubé 16-32 B</t>
  </si>
  <si>
    <t>t</t>
  </si>
  <si>
    <t>-1532425167</t>
  </si>
  <si>
    <t>10</t>
  </si>
  <si>
    <t>174201102</t>
  </si>
  <si>
    <t>Zásyp sypaninou bez zhutnenia jám, šachiet, rýh, zárezov v týchto vykopávkach nad 100 do 1000 m3</t>
  </si>
  <si>
    <t>-503870653</t>
  </si>
  <si>
    <t>11</t>
  </si>
  <si>
    <t>5815322000</t>
  </si>
  <si>
    <t>Piesok technický triedený 0/4</t>
  </si>
  <si>
    <t>657178305</t>
  </si>
  <si>
    <t>12</t>
  </si>
  <si>
    <t>175101101</t>
  </si>
  <si>
    <t>Obsyp potrubia sypaninou z vhodných hornín 1 až 4 bez prehodenia sypaniny</t>
  </si>
  <si>
    <t>-1242041967</t>
  </si>
  <si>
    <t>13</t>
  </si>
  <si>
    <t>404552139</t>
  </si>
  <si>
    <t>Vodorovné konštrukcie</t>
  </si>
  <si>
    <t>14</t>
  </si>
  <si>
    <t>451573111</t>
  </si>
  <si>
    <t>Lôžko pod potrubie, stoky a drobné objekty, v otvorenom výkope z piesku a štrkopiesku do 63 mm</t>
  </si>
  <si>
    <t>-1491834211</t>
  </si>
  <si>
    <t>15</t>
  </si>
  <si>
    <t>-967515864</t>
  </si>
  <si>
    <t>Komunikácie</t>
  </si>
  <si>
    <t>16</t>
  </si>
  <si>
    <t>567121115</t>
  </si>
  <si>
    <t>Podklad z prostého betónu tr. B 7, 5 hr.150 mm</t>
  </si>
  <si>
    <t>107184839</t>
  </si>
  <si>
    <t>17</t>
  </si>
  <si>
    <t>572952111</t>
  </si>
  <si>
    <t>Upravenie krytu vozovky po prekopoch pre inžinier. siete asfaltovým betónom po zhutnení hr.30-50 mm</t>
  </si>
  <si>
    <t>1103748037</t>
  </si>
  <si>
    <t>Rúrové vedenie</t>
  </si>
  <si>
    <t>18</t>
  </si>
  <si>
    <t>857242121</t>
  </si>
  <si>
    <t>Montáž liatin. tvarovky jednoosovej na potrubí z rúr prírubových DN 80</t>
  </si>
  <si>
    <t>ks</t>
  </si>
  <si>
    <t>237937498</t>
  </si>
  <si>
    <t>19</t>
  </si>
  <si>
    <t>5525572000</t>
  </si>
  <si>
    <t xml:space="preserve">Koleno prírubové s pätkou D 80  mm</t>
  </si>
  <si>
    <t>1871680949</t>
  </si>
  <si>
    <t>857244121</t>
  </si>
  <si>
    <t>Montáž liatin. tvarovky odbočnej na potrubí z rúr prírubových DN 80</t>
  </si>
  <si>
    <t>1957254360</t>
  </si>
  <si>
    <t>21</t>
  </si>
  <si>
    <t>5525431000</t>
  </si>
  <si>
    <t>Tvarovka hrdlová s prírubou odbočnou s temovaným spojom 80/80 mm</t>
  </si>
  <si>
    <t>-1388423673</t>
  </si>
  <si>
    <t>22</t>
  </si>
  <si>
    <t>871241121</t>
  </si>
  <si>
    <t>Montáž potrubia z tlakových polyetylénových rúrok priemeru 90 mm</t>
  </si>
  <si>
    <t>m</t>
  </si>
  <si>
    <t>2024675782</t>
  </si>
  <si>
    <t>23</t>
  </si>
  <si>
    <t>2861129700</t>
  </si>
  <si>
    <t>HDPE rúry tlakové pre rozvod vody - PE 100 / PN 10 90 x 5,4 x L</t>
  </si>
  <si>
    <t>2028081562</t>
  </si>
  <si>
    <t>24</t>
  </si>
  <si>
    <t>891241111</t>
  </si>
  <si>
    <t>Montáž vodovodného posúvača s osadením zemnej súpravy (bez poklopov) DN 80</t>
  </si>
  <si>
    <t>1186310399</t>
  </si>
  <si>
    <t>25</t>
  </si>
  <si>
    <t>4222136400</t>
  </si>
  <si>
    <t>Posúvač S 24-118-610 PN 10, D 90 mm</t>
  </si>
  <si>
    <t>-519851659</t>
  </si>
  <si>
    <t>26</t>
  </si>
  <si>
    <t>4229123000</t>
  </si>
  <si>
    <t>Súprava zemná posúvačová Y 1020 D 80 mm</t>
  </si>
  <si>
    <t>-2014901021</t>
  </si>
  <si>
    <t>27</t>
  </si>
  <si>
    <t>891247111</t>
  </si>
  <si>
    <t>Montáž vodovodnej armatúry na potrubí, hydrant podzemný (bez osadenia poklopov) DN 80</t>
  </si>
  <si>
    <t>276573986</t>
  </si>
  <si>
    <t>28</t>
  </si>
  <si>
    <t>4227371330</t>
  </si>
  <si>
    <t>Hydrant podzemný NADSTANDART PN 16-epoxidový nástrek DN 80/1250 CAMPRI</t>
  </si>
  <si>
    <t>314390318</t>
  </si>
  <si>
    <t>29</t>
  </si>
  <si>
    <t>891247211</t>
  </si>
  <si>
    <t>Montáž vodovodnej armatúry na potrubí, hydrant nadzemný DN 80</t>
  </si>
  <si>
    <t>-1018181408</t>
  </si>
  <si>
    <t>30</t>
  </si>
  <si>
    <t>4227371410</t>
  </si>
  <si>
    <t>Hydrant nadzemný DN 80 CAMPRI</t>
  </si>
  <si>
    <t>462205943</t>
  </si>
  <si>
    <t>31</t>
  </si>
  <si>
    <t>891249111</t>
  </si>
  <si>
    <t>Montáž navrtávacieho pásu s ventilom Jt 1 MPa na potrubí z rúr azbest., liat., oceľ.,plast. DN 80</t>
  </si>
  <si>
    <t>1198754383</t>
  </si>
  <si>
    <t>32</t>
  </si>
  <si>
    <t>4227531040</t>
  </si>
  <si>
    <t xml:space="preserve">Vodárenské armatúry   HAKU prírubový navŕtavací pás D 110-80   Hawle s.r.o.</t>
  </si>
  <si>
    <t>829609510</t>
  </si>
  <si>
    <t>33</t>
  </si>
  <si>
    <t>891319111</t>
  </si>
  <si>
    <t>Montáž navrtávacieho pásu s ventilom Jt 1 MPa na potr. z rúr liat., oceľ., plast., DN 150</t>
  </si>
  <si>
    <t>2054818718</t>
  </si>
  <si>
    <t>34</t>
  </si>
  <si>
    <t>4227531044</t>
  </si>
  <si>
    <t xml:space="preserve">Vodárenské armatúry   HAKU prírubový navŕtavací pás D 160-80   Hawle s.r.o.</t>
  </si>
  <si>
    <t>2065484130</t>
  </si>
  <si>
    <t>35</t>
  </si>
  <si>
    <t>892241111</t>
  </si>
  <si>
    <t>Ostatné práce na rúrovom vedení, tlakové skúšky vodovodného potrubia DN do 80</t>
  </si>
  <si>
    <t>-427417407</t>
  </si>
  <si>
    <t>36</t>
  </si>
  <si>
    <t>892273111</t>
  </si>
  <si>
    <t>Preplach a dezinfekcia vodovodného potrubia DN od 80 do 125</t>
  </si>
  <si>
    <t>-1616476473</t>
  </si>
  <si>
    <t>37</t>
  </si>
  <si>
    <t>892372111</t>
  </si>
  <si>
    <t>Zabezpečenie koncov vodovodného potrubia pri tlakových skúškach DN do 300</t>
  </si>
  <si>
    <t>1661549993</t>
  </si>
  <si>
    <t>38</t>
  </si>
  <si>
    <t>899401111</t>
  </si>
  <si>
    <t>Osadenie poklopu liatinového ventilového</t>
  </si>
  <si>
    <t>1622036019</t>
  </si>
  <si>
    <t>39</t>
  </si>
  <si>
    <t>5524218000</t>
  </si>
  <si>
    <t>Poklop ventilový voda, plyn</t>
  </si>
  <si>
    <t>-1123540531</t>
  </si>
  <si>
    <t>40</t>
  </si>
  <si>
    <t>899401112</t>
  </si>
  <si>
    <t>Osadenie poklopu liatinového posúvačového</t>
  </si>
  <si>
    <t>608534848</t>
  </si>
  <si>
    <t>41</t>
  </si>
  <si>
    <t>4229135200</t>
  </si>
  <si>
    <t>Poklop Y 4504 - posúvačový</t>
  </si>
  <si>
    <t>-329222320</t>
  </si>
  <si>
    <t>42</t>
  </si>
  <si>
    <t>899401113</t>
  </si>
  <si>
    <t>Osadenie poklopu liatinového hydrantového</t>
  </si>
  <si>
    <t>-991232975</t>
  </si>
  <si>
    <t>43</t>
  </si>
  <si>
    <t>5524218300</t>
  </si>
  <si>
    <t>Poklop hydrantový</t>
  </si>
  <si>
    <t>56765391</t>
  </si>
  <si>
    <t>44</t>
  </si>
  <si>
    <t>899713111</t>
  </si>
  <si>
    <t>Orientačná tabuľka na vodovodných a kanalizačných radoch na stĺpiku oceľovom alebo betónovom</t>
  </si>
  <si>
    <t>741816318</t>
  </si>
  <si>
    <t>45</t>
  </si>
  <si>
    <t>899721111</t>
  </si>
  <si>
    <t>Vyhľadávací vodič na potrubí PVC DN do 150 mm</t>
  </si>
  <si>
    <t>-519356182</t>
  </si>
  <si>
    <t>Ostatné konštrukcie a práce-búranie</t>
  </si>
  <si>
    <t>46</t>
  </si>
  <si>
    <t>919731121</t>
  </si>
  <si>
    <t>Zarovnanie styčnej plochy pozdľž vybúranej časti komunikácie asfaltovej hr.do 50 mm</t>
  </si>
  <si>
    <t>866672867</t>
  </si>
  <si>
    <t>47</t>
  </si>
  <si>
    <t>919735111</t>
  </si>
  <si>
    <t>Rezanie existujúceho asfaltového krytu alebo podkladu hĺbky do 50 mm</t>
  </si>
  <si>
    <t>-2087895361</t>
  </si>
  <si>
    <t>48</t>
  </si>
  <si>
    <t>979084216</t>
  </si>
  <si>
    <t>Vodorovná doprava vybúraných hmôt po suchu bez naloženia, ale so zložením na vzdialenosť do 5 km</t>
  </si>
  <si>
    <t>164623848</t>
  </si>
  <si>
    <t>49</t>
  </si>
  <si>
    <t>979087213</t>
  </si>
  <si>
    <t>Nakladanie na dopravné prostriedky pre vodorovnú dopravu vybúraných hmôt</t>
  </si>
  <si>
    <t>-1114182048</t>
  </si>
  <si>
    <t>50</t>
  </si>
  <si>
    <t>979089212</t>
  </si>
  <si>
    <t>Poplatok za skladovanie - bitúmenové zmesi, uholný decht, dechtové výrobky (17 03 ), ostatné</t>
  </si>
  <si>
    <t>-1777175207</t>
  </si>
  <si>
    <t>99</t>
  </si>
  <si>
    <t>Presun hmôt HSV</t>
  </si>
  <si>
    <t>51</t>
  </si>
  <si>
    <t>998271201</t>
  </si>
  <si>
    <t>Presun hmôt pre kanalizácie hĺbené murované včítane drobných objektov v otvorenom výkope</t>
  </si>
  <si>
    <t>-449824947</t>
  </si>
  <si>
    <t>Práce a dodávky M</t>
  </si>
  <si>
    <t>46-M</t>
  </si>
  <si>
    <t>Zemné práce pri extr.mont.prácach</t>
  </si>
  <si>
    <t>52</t>
  </si>
  <si>
    <t>460490012</t>
  </si>
  <si>
    <t>Rozvinutie a uloženie výstražnej fólie z PVC do ryhy, šírka 33 cm</t>
  </si>
  <si>
    <t>64</t>
  </si>
  <si>
    <t>-340200224</t>
  </si>
  <si>
    <t>53</t>
  </si>
  <si>
    <t>2830002000</t>
  </si>
  <si>
    <t>Fólia biela v m</t>
  </si>
  <si>
    <t>256</t>
  </si>
  <si>
    <t>2004179726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</si>
</sst>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sz val="9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7" fontId="31" fillId="0" borderId="12" xfId="0" applyNumberFormat="1" applyFont="1" applyBorder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167" fontId="23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center" vertical="center"/>
    </xf>
    <xf numFmtId="167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166" fontId="15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167" fontId="33" fillId="3" borderId="23" xfId="0" applyNumberFormat="1" applyFont="1" applyFill="1" applyBorder="1" applyAlignment="1" applyProtection="1">
      <alignment vertical="center"/>
      <protection locked="0"/>
    </xf>
    <xf numFmtId="0" fontId="34" fillId="0" borderId="23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center" vertical="center"/>
    </xf>
    <xf numFmtId="167" fontId="15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15" fillId="0" borderId="20" xfId="0" applyNumberFormat="1" applyFont="1" applyBorder="1" applyAlignment="1">
      <alignment vertical="center"/>
    </xf>
    <xf numFmtId="166" fontId="15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="1" customFormat="1" ht="36.96" customHeight="1">
      <c r="AR2" s="14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5" t="s">
        <v>7</v>
      </c>
      <c r="BT2" s="15" t="s">
        <v>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G4" s="21" t="s">
        <v>11</v>
      </c>
      <c r="BS4" s="15" t="s">
        <v>7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G5" s="24" t="s">
        <v>14</v>
      </c>
      <c r="BS5" s="15" t="s">
        <v>7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G6" s="27"/>
      <c r="BS6" s="15" t="s">
        <v>7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G7" s="27"/>
      <c r="BS7" s="15" t="s">
        <v>7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G8" s="27"/>
      <c r="BS8" s="15" t="s">
        <v>7</v>
      </c>
    </row>
    <row r="9" s="1" customFormat="1" ht="14.4" customHeight="1">
      <c r="B9" s="18"/>
      <c r="AR9" s="18"/>
      <c r="BG9" s="27"/>
      <c r="BS9" s="15" t="s">
        <v>7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G10" s="27"/>
      <c r="BS10" s="15" t="s">
        <v>7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G11" s="27"/>
      <c r="BS11" s="15" t="s">
        <v>7</v>
      </c>
    </row>
    <row r="12" s="1" customFormat="1" ht="6.96" customHeight="1">
      <c r="B12" s="18"/>
      <c r="AR12" s="18"/>
      <c r="BG12" s="27"/>
      <c r="BS12" s="15" t="s">
        <v>7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G13" s="27"/>
      <c r="BS13" s="15" t="s">
        <v>7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G14" s="27"/>
      <c r="BS14" s="15" t="s">
        <v>7</v>
      </c>
    </row>
    <row r="15" s="1" customFormat="1" ht="6.96" customHeight="1">
      <c r="B15" s="18"/>
      <c r="AR15" s="18"/>
      <c r="BG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G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G17" s="27"/>
      <c r="BS17" s="15" t="s">
        <v>4</v>
      </c>
    </row>
    <row r="18" s="1" customFormat="1" ht="6.96" customHeight="1">
      <c r="B18" s="18"/>
      <c r="AR18" s="18"/>
      <c r="BG18" s="27"/>
      <c r="BS18" s="15" t="s">
        <v>31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G19" s="27"/>
      <c r="BS19" s="15" t="s">
        <v>31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G20" s="27"/>
      <c r="BS20" s="15" t="s">
        <v>4</v>
      </c>
    </row>
    <row r="21" s="1" customFormat="1" ht="6.96" customHeight="1">
      <c r="B21" s="18"/>
      <c r="AR21" s="18"/>
      <c r="BG21" s="27"/>
    </row>
    <row r="22" s="1" customFormat="1" ht="12" customHeight="1">
      <c r="B22" s="18"/>
      <c r="D22" s="28" t="s">
        <v>33</v>
      </c>
      <c r="AR22" s="18"/>
      <c r="BG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G23" s="27"/>
    </row>
    <row r="24" s="1" customFormat="1" ht="6.96" customHeight="1">
      <c r="B24" s="18"/>
      <c r="AR24" s="18"/>
      <c r="BG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G25" s="27"/>
    </row>
    <row r="26" s="1" customFormat="1" ht="14.4" customHeight="1">
      <c r="B26" s="18"/>
      <c r="D26" s="34" t="s">
        <v>34</v>
      </c>
      <c r="AK26" s="35">
        <f>ROUND(AG94,2)</f>
        <v>0</v>
      </c>
      <c r="AL26" s="1"/>
      <c r="AM26" s="1"/>
      <c r="AN26" s="1"/>
      <c r="AO26" s="1"/>
      <c r="AR26" s="18"/>
      <c r="BG26" s="27"/>
    </row>
    <row r="27">
      <c r="B27" s="18"/>
      <c r="E27" s="36" t="s">
        <v>35</v>
      </c>
      <c r="AK27" s="37">
        <f>ROUND(AS94,2)</f>
        <v>0</v>
      </c>
      <c r="AL27" s="37"/>
      <c r="AM27" s="37"/>
      <c r="AN27" s="37"/>
      <c r="AO27" s="37"/>
      <c r="AR27" s="18"/>
      <c r="BG27" s="27"/>
    </row>
    <row r="28" s="2" customFormat="1">
      <c r="A28" s="38"/>
      <c r="B28" s="39"/>
      <c r="C28" s="38"/>
      <c r="D28" s="38"/>
      <c r="E28" s="36" t="s">
        <v>36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7">
        <f>ROUND(AT94,2)</f>
        <v>0</v>
      </c>
      <c r="AL28" s="37"/>
      <c r="AM28" s="37"/>
      <c r="AN28" s="37"/>
      <c r="AO28" s="37"/>
      <c r="AP28" s="38"/>
      <c r="AQ28" s="38"/>
      <c r="AR28" s="39"/>
      <c r="BG28" s="27"/>
    </row>
    <row r="29" s="2" customFormat="1" ht="14.4" customHeight="1">
      <c r="A29" s="38"/>
      <c r="B29" s="39"/>
      <c r="C29" s="38"/>
      <c r="D29" s="34" t="s">
        <v>37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5">
        <f>ROUND(AG97, 2)</f>
        <v>0</v>
      </c>
      <c r="AL29" s="35"/>
      <c r="AM29" s="35"/>
      <c r="AN29" s="35"/>
      <c r="AO29" s="35"/>
      <c r="AP29" s="38"/>
      <c r="AQ29" s="38"/>
      <c r="AR29" s="39"/>
      <c r="BG29" s="27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BG30" s="27"/>
    </row>
    <row r="31" s="2" customFormat="1" ht="25.92" customHeight="1">
      <c r="A31" s="38"/>
      <c r="B31" s="39"/>
      <c r="C31" s="38"/>
      <c r="D31" s="40" t="s">
        <v>38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2">
        <f>ROUND(AK26 + AK29, 2)</f>
        <v>0</v>
      </c>
      <c r="AL31" s="41"/>
      <c r="AM31" s="41"/>
      <c r="AN31" s="41"/>
      <c r="AO31" s="41"/>
      <c r="AP31" s="38"/>
      <c r="AQ31" s="38"/>
      <c r="AR31" s="39"/>
      <c r="BG31" s="27"/>
    </row>
    <row r="32" s="2" customFormat="1" ht="6.96" customHeight="1">
      <c r="A32" s="38"/>
      <c r="B32" s="3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9"/>
      <c r="BG32" s="27"/>
    </row>
    <row r="33" s="2" customFormat="1">
      <c r="A33" s="38"/>
      <c r="B33" s="39"/>
      <c r="C33" s="38"/>
      <c r="D33" s="38"/>
      <c r="E33" s="38"/>
      <c r="F33" s="38"/>
      <c r="G33" s="38"/>
      <c r="H33" s="38"/>
      <c r="I33" s="38"/>
      <c r="J33" s="38"/>
      <c r="K33" s="38"/>
      <c r="L33" s="43" t="s">
        <v>39</v>
      </c>
      <c r="M33" s="43"/>
      <c r="N33" s="43"/>
      <c r="O33" s="43"/>
      <c r="P33" s="43"/>
      <c r="Q33" s="38"/>
      <c r="R33" s="38"/>
      <c r="S33" s="38"/>
      <c r="T33" s="38"/>
      <c r="U33" s="38"/>
      <c r="V33" s="38"/>
      <c r="W33" s="43" t="s">
        <v>40</v>
      </c>
      <c r="X33" s="43"/>
      <c r="Y33" s="43"/>
      <c r="Z33" s="43"/>
      <c r="AA33" s="43"/>
      <c r="AB33" s="43"/>
      <c r="AC33" s="43"/>
      <c r="AD33" s="43"/>
      <c r="AE33" s="43"/>
      <c r="AF33" s="38"/>
      <c r="AG33" s="38"/>
      <c r="AH33" s="38"/>
      <c r="AI33" s="38"/>
      <c r="AJ33" s="38"/>
      <c r="AK33" s="43" t="s">
        <v>41</v>
      </c>
      <c r="AL33" s="43"/>
      <c r="AM33" s="43"/>
      <c r="AN33" s="43"/>
      <c r="AO33" s="43"/>
      <c r="AP33" s="38"/>
      <c r="AQ33" s="38"/>
      <c r="AR33" s="39"/>
      <c r="BG33" s="27"/>
    </row>
    <row r="34" s="3" customFormat="1" ht="14.4" customHeight="1">
      <c r="A34" s="3"/>
      <c r="B34" s="44"/>
      <c r="C34" s="3"/>
      <c r="D34" s="28" t="s">
        <v>42</v>
      </c>
      <c r="E34" s="3"/>
      <c r="F34" s="45" t="s">
        <v>43</v>
      </c>
      <c r="G34" s="3"/>
      <c r="H34" s="3"/>
      <c r="I34" s="3"/>
      <c r="J34" s="3"/>
      <c r="K34" s="3"/>
      <c r="L34" s="46">
        <v>0.20000000000000001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8">
        <f>ROUND(BB94 + SUM(CD97:CD101), 2)</f>
        <v>0</v>
      </c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8">
        <f>ROUND(AX94 + SUM(BY97:BY101), 2)</f>
        <v>0</v>
      </c>
      <c r="AL34" s="47"/>
      <c r="AM34" s="47"/>
      <c r="AN34" s="47"/>
      <c r="AO34" s="47"/>
      <c r="AP34" s="47"/>
      <c r="AQ34" s="47"/>
      <c r="AR34" s="49"/>
      <c r="AS34" s="47"/>
      <c r="AT34" s="47"/>
      <c r="AU34" s="47"/>
      <c r="AV34" s="47"/>
      <c r="AW34" s="47"/>
      <c r="AX34" s="47"/>
      <c r="AY34" s="47"/>
      <c r="AZ34" s="47"/>
      <c r="BG34" s="50"/>
    </row>
    <row r="35" s="3" customFormat="1" ht="14.4" customHeight="1">
      <c r="A35" s="3"/>
      <c r="B35" s="44"/>
      <c r="C35" s="3"/>
      <c r="D35" s="3"/>
      <c r="E35" s="3"/>
      <c r="F35" s="45" t="s">
        <v>44</v>
      </c>
      <c r="G35" s="3"/>
      <c r="H35" s="3"/>
      <c r="I35" s="3"/>
      <c r="J35" s="3"/>
      <c r="K35" s="3"/>
      <c r="L35" s="46">
        <v>0.20000000000000001</v>
      </c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8">
        <f>ROUND(BC94 + SUM(CE97:CE101), 2)</f>
        <v>0</v>
      </c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8">
        <f>ROUND(AY94 + SUM(BZ97:BZ101), 2)</f>
        <v>0</v>
      </c>
      <c r="AL35" s="47"/>
      <c r="AM35" s="47"/>
      <c r="AN35" s="47"/>
      <c r="AO35" s="47"/>
      <c r="AP35" s="47"/>
      <c r="AQ35" s="47"/>
      <c r="AR35" s="49"/>
      <c r="AS35" s="47"/>
      <c r="AT35" s="47"/>
      <c r="AU35" s="47"/>
      <c r="AV35" s="47"/>
      <c r="AW35" s="47"/>
      <c r="AX35" s="47"/>
      <c r="AY35" s="47"/>
      <c r="AZ35" s="47"/>
      <c r="BG35" s="3"/>
    </row>
    <row r="36" hidden="1" s="3" customFormat="1" ht="14.4" customHeight="1">
      <c r="A36" s="3"/>
      <c r="B36" s="44"/>
      <c r="C36" s="3"/>
      <c r="D36" s="3"/>
      <c r="E36" s="3"/>
      <c r="F36" s="28" t="s">
        <v>45</v>
      </c>
      <c r="G36" s="3"/>
      <c r="H36" s="3"/>
      <c r="I36" s="3"/>
      <c r="J36" s="3"/>
      <c r="K36" s="3"/>
      <c r="L36" s="51">
        <v>0.20000000000000001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52">
        <f>ROUND(BD94 + SUM(CF97:CF101), 2)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52">
        <v>0</v>
      </c>
      <c r="AL36" s="3"/>
      <c r="AM36" s="3"/>
      <c r="AN36" s="3"/>
      <c r="AO36" s="3"/>
      <c r="AP36" s="3"/>
      <c r="AQ36" s="3"/>
      <c r="AR36" s="44"/>
      <c r="BG36" s="3"/>
    </row>
    <row r="37" hidden="1" s="3" customFormat="1" ht="14.4" customHeight="1">
      <c r="A37" s="3"/>
      <c r="B37" s="44"/>
      <c r="C37" s="3"/>
      <c r="D37" s="3"/>
      <c r="E37" s="3"/>
      <c r="F37" s="28" t="s">
        <v>46</v>
      </c>
      <c r="G37" s="3"/>
      <c r="H37" s="3"/>
      <c r="I37" s="3"/>
      <c r="J37" s="3"/>
      <c r="K37" s="3"/>
      <c r="L37" s="51">
        <v>0.20000000000000001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52">
        <f>ROUND(BE94 + SUM(CG97:CG101), 2)</f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52">
        <v>0</v>
      </c>
      <c r="AL37" s="3"/>
      <c r="AM37" s="3"/>
      <c r="AN37" s="3"/>
      <c r="AO37" s="3"/>
      <c r="AP37" s="3"/>
      <c r="AQ37" s="3"/>
      <c r="AR37" s="44"/>
      <c r="BG37" s="3"/>
    </row>
    <row r="38" hidden="1" s="3" customFormat="1" ht="14.4" customHeight="1">
      <c r="A38" s="3"/>
      <c r="B38" s="44"/>
      <c r="C38" s="3"/>
      <c r="D38" s="3"/>
      <c r="E38" s="3"/>
      <c r="F38" s="45" t="s">
        <v>47</v>
      </c>
      <c r="G38" s="3"/>
      <c r="H38" s="3"/>
      <c r="I38" s="3"/>
      <c r="J38" s="3"/>
      <c r="K38" s="3"/>
      <c r="L38" s="46">
        <v>0</v>
      </c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8">
        <f>ROUND(BF94 + SUM(CH97:CH101), 2)</f>
        <v>0</v>
      </c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8">
        <v>0</v>
      </c>
      <c r="AL38" s="47"/>
      <c r="AM38" s="47"/>
      <c r="AN38" s="47"/>
      <c r="AO38" s="47"/>
      <c r="AP38" s="47"/>
      <c r="AQ38" s="47"/>
      <c r="AR38" s="49"/>
      <c r="AS38" s="47"/>
      <c r="AT38" s="47"/>
      <c r="AU38" s="47"/>
      <c r="AV38" s="47"/>
      <c r="AW38" s="47"/>
      <c r="AX38" s="47"/>
      <c r="AY38" s="47"/>
      <c r="AZ38" s="47"/>
      <c r="BG38" s="3"/>
    </row>
    <row r="39" s="2" customFormat="1" ht="6.96" customHeight="1">
      <c r="A39" s="38"/>
      <c r="B39" s="39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9"/>
      <c r="BG39" s="38"/>
    </row>
    <row r="40" s="2" customFormat="1" ht="25.92" customHeight="1">
      <c r="A40" s="38"/>
      <c r="B40" s="39"/>
      <c r="C40" s="53"/>
      <c r="D40" s="54" t="s">
        <v>48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6" t="s">
        <v>49</v>
      </c>
      <c r="U40" s="55"/>
      <c r="V40" s="55"/>
      <c r="W40" s="55"/>
      <c r="X40" s="57" t="s">
        <v>50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8">
        <f>SUM(AK31:AK38)</f>
        <v>0</v>
      </c>
      <c r="AL40" s="55"/>
      <c r="AM40" s="55"/>
      <c r="AN40" s="55"/>
      <c r="AO40" s="59"/>
      <c r="AP40" s="53"/>
      <c r="AQ40" s="53"/>
      <c r="AR40" s="39"/>
      <c r="BG40" s="38"/>
    </row>
    <row r="41" s="2" customFormat="1" ht="6.96" customHeight="1">
      <c r="A41" s="38"/>
      <c r="B41" s="39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9"/>
      <c r="BG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9"/>
      <c r="BG42" s="3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R49" s="60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8"/>
      <c r="B60" s="39"/>
      <c r="C60" s="38"/>
      <c r="D60" s="63" t="s">
        <v>53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54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53</v>
      </c>
      <c r="AI60" s="41"/>
      <c r="AJ60" s="41"/>
      <c r="AK60" s="41"/>
      <c r="AL60" s="41"/>
      <c r="AM60" s="63" t="s">
        <v>54</v>
      </c>
      <c r="AN60" s="41"/>
      <c r="AO60" s="41"/>
      <c r="AP60" s="38"/>
      <c r="AQ60" s="38"/>
      <c r="AR60" s="39"/>
      <c r="BG60" s="38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8"/>
      <c r="B64" s="39"/>
      <c r="C64" s="38"/>
      <c r="D64" s="61" t="s">
        <v>55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1" t="s">
        <v>56</v>
      </c>
      <c r="AI64" s="64"/>
      <c r="AJ64" s="64"/>
      <c r="AK64" s="64"/>
      <c r="AL64" s="64"/>
      <c r="AM64" s="64"/>
      <c r="AN64" s="64"/>
      <c r="AO64" s="64"/>
      <c r="AP64" s="38"/>
      <c r="AQ64" s="38"/>
      <c r="AR64" s="39"/>
      <c r="BG64" s="38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8"/>
      <c r="B75" s="39"/>
      <c r="C75" s="38"/>
      <c r="D75" s="63" t="s">
        <v>53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54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53</v>
      </c>
      <c r="AI75" s="41"/>
      <c r="AJ75" s="41"/>
      <c r="AK75" s="41"/>
      <c r="AL75" s="41"/>
      <c r="AM75" s="63" t="s">
        <v>54</v>
      </c>
      <c r="AN75" s="41"/>
      <c r="AO75" s="41"/>
      <c r="AP75" s="38"/>
      <c r="AQ75" s="38"/>
      <c r="AR75" s="39"/>
      <c r="BG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G76" s="38"/>
    </row>
    <row r="77" s="2" customFormat="1" ht="6.96" customHeight="1">
      <c r="A77" s="38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39"/>
      <c r="BG77" s="38"/>
    </row>
    <row r="81" s="2" customFormat="1" ht="6.96" customHeight="1">
      <c r="A81" s="38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39"/>
      <c r="BG81" s="38"/>
    </row>
    <row r="82" s="2" customFormat="1" ht="24.96" customHeight="1">
      <c r="A82" s="38"/>
      <c r="B82" s="39"/>
      <c r="C82" s="19" t="s">
        <v>57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G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G83" s="38"/>
    </row>
    <row r="84" s="4" customFormat="1" ht="12" customHeight="1">
      <c r="A84" s="4"/>
      <c r="B84" s="69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IMPORT2023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9"/>
      <c r="BG84" s="4"/>
    </row>
    <row r="85" s="5" customFormat="1" ht="36.96" customHeight="1">
      <c r="A85" s="5"/>
      <c r="B85" s="70"/>
      <c r="C85" s="71" t="s">
        <v>15</v>
      </c>
      <c r="D85" s="5"/>
      <c r="E85" s="5"/>
      <c r="F85" s="5"/>
      <c r="G85" s="5"/>
      <c r="H85" s="5"/>
      <c r="I85" s="5"/>
      <c r="J85" s="5"/>
      <c r="K85" s="5"/>
      <c r="L85" s="72" t="str">
        <f>K6</f>
        <v>Dokončenie vodovodu v obci Gemerská Panica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70"/>
      <c r="BG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G86" s="38"/>
    </row>
    <row r="87" s="2" customFormat="1" ht="12" customHeight="1">
      <c r="A87" s="38"/>
      <c r="B87" s="39"/>
      <c r="C87" s="28" t="s">
        <v>19</v>
      </c>
      <c r="D87" s="38"/>
      <c r="E87" s="38"/>
      <c r="F87" s="38"/>
      <c r="G87" s="38"/>
      <c r="H87" s="38"/>
      <c r="I87" s="38"/>
      <c r="J87" s="38"/>
      <c r="K87" s="38"/>
      <c r="L87" s="73" t="str">
        <f>IF(K8="","",K8)</f>
        <v>Gemerská Panica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28" t="s">
        <v>21</v>
      </c>
      <c r="AJ87" s="38"/>
      <c r="AK87" s="38"/>
      <c r="AL87" s="38"/>
      <c r="AM87" s="74" t="str">
        <f>IF(AN8= "","",AN8)</f>
        <v>18. 1. 2023</v>
      </c>
      <c r="AN87" s="74"/>
      <c r="AO87" s="38"/>
      <c r="AP87" s="38"/>
      <c r="AQ87" s="38"/>
      <c r="AR87" s="39"/>
      <c r="BG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G88" s="38"/>
    </row>
    <row r="89" s="2" customFormat="1" ht="15.15" customHeight="1">
      <c r="A89" s="38"/>
      <c r="B89" s="39"/>
      <c r="C89" s="28" t="s">
        <v>23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Obec Gemerská Panica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28" t="s">
        <v>29</v>
      </c>
      <c r="AJ89" s="38"/>
      <c r="AK89" s="38"/>
      <c r="AL89" s="38"/>
      <c r="AM89" s="75" t="str">
        <f>IF(E17="","",E17)</f>
        <v xml:space="preserve"> </v>
      </c>
      <c r="AN89" s="4"/>
      <c r="AO89" s="4"/>
      <c r="AP89" s="4"/>
      <c r="AQ89" s="38"/>
      <c r="AR89" s="39"/>
      <c r="AS89" s="76" t="s">
        <v>58</v>
      </c>
      <c r="AT89" s="77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9"/>
      <c r="BG89" s="38"/>
    </row>
    <row r="90" s="2" customFormat="1" ht="15.15" customHeight="1">
      <c r="A90" s="38"/>
      <c r="B90" s="39"/>
      <c r="C90" s="28" t="s">
        <v>27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28" t="s">
        <v>32</v>
      </c>
      <c r="AJ90" s="38"/>
      <c r="AK90" s="38"/>
      <c r="AL90" s="38"/>
      <c r="AM90" s="75" t="str">
        <f>IF(E20="","",E20)</f>
        <v xml:space="preserve"> </v>
      </c>
      <c r="AN90" s="4"/>
      <c r="AO90" s="4"/>
      <c r="AP90" s="4"/>
      <c r="AQ90" s="38"/>
      <c r="AR90" s="39"/>
      <c r="AS90" s="80"/>
      <c r="AT90" s="81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3"/>
      <c r="BG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80"/>
      <c r="AT91" s="81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3"/>
      <c r="BG91" s="38"/>
    </row>
    <row r="92" s="2" customFormat="1" ht="29.28" customHeight="1">
      <c r="A92" s="38"/>
      <c r="B92" s="39"/>
      <c r="C92" s="84" t="s">
        <v>59</v>
      </c>
      <c r="D92" s="85"/>
      <c r="E92" s="85"/>
      <c r="F92" s="85"/>
      <c r="G92" s="85"/>
      <c r="H92" s="86"/>
      <c r="I92" s="87" t="s">
        <v>60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8" t="s">
        <v>61</v>
      </c>
      <c r="AH92" s="85"/>
      <c r="AI92" s="85"/>
      <c r="AJ92" s="85"/>
      <c r="AK92" s="85"/>
      <c r="AL92" s="85"/>
      <c r="AM92" s="85"/>
      <c r="AN92" s="87" t="s">
        <v>62</v>
      </c>
      <c r="AO92" s="85"/>
      <c r="AP92" s="89"/>
      <c r="AQ92" s="90" t="s">
        <v>63</v>
      </c>
      <c r="AR92" s="39"/>
      <c r="AS92" s="91" t="s">
        <v>64</v>
      </c>
      <c r="AT92" s="92" t="s">
        <v>65</v>
      </c>
      <c r="AU92" s="92" t="s">
        <v>66</v>
      </c>
      <c r="AV92" s="92" t="s">
        <v>67</v>
      </c>
      <c r="AW92" s="92" t="s">
        <v>68</v>
      </c>
      <c r="AX92" s="92" t="s">
        <v>69</v>
      </c>
      <c r="AY92" s="92" t="s">
        <v>70</v>
      </c>
      <c r="AZ92" s="92" t="s">
        <v>71</v>
      </c>
      <c r="BA92" s="92" t="s">
        <v>72</v>
      </c>
      <c r="BB92" s="92" t="s">
        <v>73</v>
      </c>
      <c r="BC92" s="92" t="s">
        <v>74</v>
      </c>
      <c r="BD92" s="92" t="s">
        <v>75</v>
      </c>
      <c r="BE92" s="92" t="s">
        <v>76</v>
      </c>
      <c r="BF92" s="93" t="s">
        <v>77</v>
      </c>
      <c r="BG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94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6"/>
      <c r="BG93" s="38"/>
    </row>
    <row r="94" s="6" customFormat="1" ht="32.4" customHeight="1">
      <c r="A94" s="6"/>
      <c r="B94" s="97"/>
      <c r="C94" s="98" t="s">
        <v>78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00">
        <f>ROUND(AG95,2)</f>
        <v>0</v>
      </c>
      <c r="AH94" s="100"/>
      <c r="AI94" s="100"/>
      <c r="AJ94" s="100"/>
      <c r="AK94" s="100"/>
      <c r="AL94" s="100"/>
      <c r="AM94" s="100"/>
      <c r="AN94" s="101">
        <f>SUM(AG94,AV94)</f>
        <v>0</v>
      </c>
      <c r="AO94" s="101"/>
      <c r="AP94" s="101"/>
      <c r="AQ94" s="102" t="s">
        <v>1</v>
      </c>
      <c r="AR94" s="97"/>
      <c r="AS94" s="103">
        <f>ROUND(AS95,2)</f>
        <v>0</v>
      </c>
      <c r="AT94" s="104">
        <f>ROUND(AT95,2)</f>
        <v>0</v>
      </c>
      <c r="AU94" s="105">
        <f>ROUND(AU95,2)</f>
        <v>0</v>
      </c>
      <c r="AV94" s="105">
        <f>ROUND(SUM(AX94:AY94),2)</f>
        <v>0</v>
      </c>
      <c r="AW94" s="106">
        <f>ROUND(AW95,5)</f>
        <v>0</v>
      </c>
      <c r="AX94" s="105">
        <f>ROUND(BB94*L34,2)</f>
        <v>0</v>
      </c>
      <c r="AY94" s="105">
        <f>ROUND(BC94*L35,2)</f>
        <v>0</v>
      </c>
      <c r="AZ94" s="105">
        <f>ROUND(BD94*L34,2)</f>
        <v>0</v>
      </c>
      <c r="BA94" s="105">
        <f>ROUND(BE94*L35,2)</f>
        <v>0</v>
      </c>
      <c r="BB94" s="105">
        <f>ROUND(BB95,2)</f>
        <v>0</v>
      </c>
      <c r="BC94" s="105">
        <f>ROUND(BC95,2)</f>
        <v>0</v>
      </c>
      <c r="BD94" s="105">
        <f>ROUND(BD95,2)</f>
        <v>0</v>
      </c>
      <c r="BE94" s="105">
        <f>ROUND(BE95,2)</f>
        <v>0</v>
      </c>
      <c r="BF94" s="107">
        <f>ROUND(BF95,2)</f>
        <v>0</v>
      </c>
      <c r="BG94" s="6"/>
      <c r="BS94" s="108" t="s">
        <v>79</v>
      </c>
      <c r="BT94" s="108" t="s">
        <v>80</v>
      </c>
      <c r="BV94" s="108" t="s">
        <v>81</v>
      </c>
      <c r="BW94" s="108" t="s">
        <v>5</v>
      </c>
      <c r="BX94" s="108" t="s">
        <v>82</v>
      </c>
      <c r="CL94" s="108" t="s">
        <v>1</v>
      </c>
    </row>
    <row r="95" s="7" customFormat="1" ht="24.75" customHeight="1">
      <c r="A95" s="109" t="s">
        <v>83</v>
      </c>
      <c r="B95" s="110"/>
      <c r="C95" s="111"/>
      <c r="D95" s="112" t="s">
        <v>13</v>
      </c>
      <c r="E95" s="112"/>
      <c r="F95" s="112"/>
      <c r="G95" s="112"/>
      <c r="H95" s="112"/>
      <c r="I95" s="113"/>
      <c r="J95" s="112" t="s">
        <v>16</v>
      </c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4">
        <f>'IMPORT2023 - Dokončenie v...'!K32</f>
        <v>0</v>
      </c>
      <c r="AH95" s="113"/>
      <c r="AI95" s="113"/>
      <c r="AJ95" s="113"/>
      <c r="AK95" s="113"/>
      <c r="AL95" s="113"/>
      <c r="AM95" s="113"/>
      <c r="AN95" s="114">
        <f>SUM(AG95,AV95)</f>
        <v>0</v>
      </c>
      <c r="AO95" s="113"/>
      <c r="AP95" s="113"/>
      <c r="AQ95" s="115" t="s">
        <v>84</v>
      </c>
      <c r="AR95" s="110"/>
      <c r="AS95" s="116">
        <f>'IMPORT2023 - Dokončenie v...'!K29</f>
        <v>0</v>
      </c>
      <c r="AT95" s="117">
        <f>'IMPORT2023 - Dokončenie v...'!K30</f>
        <v>0</v>
      </c>
      <c r="AU95" s="117">
        <v>0</v>
      </c>
      <c r="AV95" s="117">
        <f>ROUND(SUM(AX95:AY95),2)</f>
        <v>0</v>
      </c>
      <c r="AW95" s="118">
        <f>'IMPORT2023 - Dokončenie v...'!T131</f>
        <v>0</v>
      </c>
      <c r="AX95" s="117">
        <f>'IMPORT2023 - Dokončenie v...'!K35</f>
        <v>0</v>
      </c>
      <c r="AY95" s="117">
        <f>'IMPORT2023 - Dokončenie v...'!K36</f>
        <v>0</v>
      </c>
      <c r="AZ95" s="117">
        <f>'IMPORT2023 - Dokončenie v...'!K37</f>
        <v>0</v>
      </c>
      <c r="BA95" s="117">
        <f>'IMPORT2023 - Dokončenie v...'!K38</f>
        <v>0</v>
      </c>
      <c r="BB95" s="117">
        <f>'IMPORT2023 - Dokončenie v...'!F35</f>
        <v>0</v>
      </c>
      <c r="BC95" s="117">
        <f>'IMPORT2023 - Dokončenie v...'!F36</f>
        <v>0</v>
      </c>
      <c r="BD95" s="117">
        <f>'IMPORT2023 - Dokončenie v...'!F37</f>
        <v>0</v>
      </c>
      <c r="BE95" s="117">
        <f>'IMPORT2023 - Dokončenie v...'!F38</f>
        <v>0</v>
      </c>
      <c r="BF95" s="119">
        <f>'IMPORT2023 - Dokončenie v...'!F39</f>
        <v>0</v>
      </c>
      <c r="BG95" s="7"/>
      <c r="BT95" s="120" t="s">
        <v>85</v>
      </c>
      <c r="BU95" s="120" t="s">
        <v>86</v>
      </c>
      <c r="BV95" s="120" t="s">
        <v>81</v>
      </c>
      <c r="BW95" s="120" t="s">
        <v>5</v>
      </c>
      <c r="BX95" s="120" t="s">
        <v>82</v>
      </c>
      <c r="CL95" s="120" t="s">
        <v>1</v>
      </c>
    </row>
    <row r="96">
      <c r="B96" s="18"/>
      <c r="AR96" s="18"/>
    </row>
    <row r="97" s="2" customFormat="1" ht="30" customHeight="1">
      <c r="A97" s="38"/>
      <c r="B97" s="39"/>
      <c r="C97" s="98" t="s">
        <v>87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101">
        <f>ROUND(SUM(AG98:AG101), 2)</f>
        <v>0</v>
      </c>
      <c r="AH97" s="101"/>
      <c r="AI97" s="101"/>
      <c r="AJ97" s="101"/>
      <c r="AK97" s="101"/>
      <c r="AL97" s="101"/>
      <c r="AM97" s="101"/>
      <c r="AN97" s="101">
        <f>ROUND(SUM(AN98:AN101), 2)</f>
        <v>0</v>
      </c>
      <c r="AO97" s="101"/>
      <c r="AP97" s="101"/>
      <c r="AQ97" s="121"/>
      <c r="AR97" s="39"/>
      <c r="AS97" s="91" t="s">
        <v>88</v>
      </c>
      <c r="AT97" s="92" t="s">
        <v>89</v>
      </c>
      <c r="AU97" s="92" t="s">
        <v>42</v>
      </c>
      <c r="AV97" s="93" t="s">
        <v>67</v>
      </c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</row>
    <row r="98" s="2" customFormat="1" ht="19.92" customHeight="1">
      <c r="A98" s="38"/>
      <c r="B98" s="39"/>
      <c r="C98" s="38"/>
      <c r="D98" s="122" t="s">
        <v>90</v>
      </c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38"/>
      <c r="AD98" s="38"/>
      <c r="AE98" s="38"/>
      <c r="AF98" s="38"/>
      <c r="AG98" s="123">
        <f>ROUND(AG94 * AS98, 2)</f>
        <v>0</v>
      </c>
      <c r="AH98" s="124"/>
      <c r="AI98" s="124"/>
      <c r="AJ98" s="124"/>
      <c r="AK98" s="124"/>
      <c r="AL98" s="124"/>
      <c r="AM98" s="124"/>
      <c r="AN98" s="124">
        <f>ROUND(AG98 + AV98, 2)</f>
        <v>0</v>
      </c>
      <c r="AO98" s="124"/>
      <c r="AP98" s="124"/>
      <c r="AQ98" s="38"/>
      <c r="AR98" s="39"/>
      <c r="AS98" s="125">
        <v>0</v>
      </c>
      <c r="AT98" s="126" t="s">
        <v>91</v>
      </c>
      <c r="AU98" s="126" t="s">
        <v>43</v>
      </c>
      <c r="AV98" s="127">
        <f>ROUND(IF(AU98="základná",AG98*L34,IF(AU98="znížená",AG98*L35,0)), 2)</f>
        <v>0</v>
      </c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V98" s="15" t="s">
        <v>92</v>
      </c>
      <c r="BY98" s="128">
        <f>IF(AU98="základná",AV98,0)</f>
        <v>0</v>
      </c>
      <c r="BZ98" s="128">
        <f>IF(AU98="znížená",AV98,0)</f>
        <v>0</v>
      </c>
      <c r="CA98" s="128">
        <v>0</v>
      </c>
      <c r="CB98" s="128">
        <v>0</v>
      </c>
      <c r="CC98" s="128">
        <v>0</v>
      </c>
      <c r="CD98" s="128">
        <f>IF(AU98="základná",AG98,0)</f>
        <v>0</v>
      </c>
      <c r="CE98" s="128">
        <f>IF(AU98="znížená",AG98,0)</f>
        <v>0</v>
      </c>
      <c r="CF98" s="128">
        <f>IF(AU98="zákl. prenesená",AG98,0)</f>
        <v>0</v>
      </c>
      <c r="CG98" s="128">
        <f>IF(AU98="zníž. prenesená",AG98,0)</f>
        <v>0</v>
      </c>
      <c r="CH98" s="128">
        <f>IF(AU98="nulová",AG98,0)</f>
        <v>0</v>
      </c>
      <c r="CI98" s="15">
        <f>IF(AU98="základná",1,IF(AU98="znížená",2,IF(AU98="zákl. prenesená",4,IF(AU98="zníž. prenesená",5,3))))</f>
        <v>1</v>
      </c>
      <c r="CJ98" s="15">
        <f>IF(AT98="stavebná časť",1,IF(AT98="investičná časť",2,3))</f>
        <v>1</v>
      </c>
      <c r="CK98" s="15" t="str">
        <f>IF(D98="Vyplň vlastné","","x")</f>
        <v>x</v>
      </c>
    </row>
    <row r="99" s="2" customFormat="1" ht="19.92" customHeight="1">
      <c r="A99" s="38"/>
      <c r="B99" s="39"/>
      <c r="C99" s="38"/>
      <c r="D99" s="129" t="s">
        <v>93</v>
      </c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38"/>
      <c r="AD99" s="38"/>
      <c r="AE99" s="38"/>
      <c r="AF99" s="38"/>
      <c r="AG99" s="123">
        <f>ROUND(AG94 * AS99, 2)</f>
        <v>0</v>
      </c>
      <c r="AH99" s="124"/>
      <c r="AI99" s="124"/>
      <c r="AJ99" s="124"/>
      <c r="AK99" s="124"/>
      <c r="AL99" s="124"/>
      <c r="AM99" s="124"/>
      <c r="AN99" s="124">
        <f>ROUND(AG99 + AV99, 2)</f>
        <v>0</v>
      </c>
      <c r="AO99" s="124"/>
      <c r="AP99" s="124"/>
      <c r="AQ99" s="38"/>
      <c r="AR99" s="39"/>
      <c r="AS99" s="125">
        <v>0</v>
      </c>
      <c r="AT99" s="126" t="s">
        <v>91</v>
      </c>
      <c r="AU99" s="126" t="s">
        <v>43</v>
      </c>
      <c r="AV99" s="127">
        <f>ROUND(IF(AU99="základná",AG99*L34,IF(AU99="znížená",AG99*L35,0)), 2)</f>
        <v>0</v>
      </c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V99" s="15" t="s">
        <v>94</v>
      </c>
      <c r="BY99" s="128">
        <f>IF(AU99="základná",AV99,0)</f>
        <v>0</v>
      </c>
      <c r="BZ99" s="128">
        <f>IF(AU99="znížená",AV99,0)</f>
        <v>0</v>
      </c>
      <c r="CA99" s="128">
        <v>0</v>
      </c>
      <c r="CB99" s="128">
        <v>0</v>
      </c>
      <c r="CC99" s="128">
        <v>0</v>
      </c>
      <c r="CD99" s="128">
        <f>IF(AU99="základná",AG99,0)</f>
        <v>0</v>
      </c>
      <c r="CE99" s="128">
        <f>IF(AU99="znížená",AG99,0)</f>
        <v>0</v>
      </c>
      <c r="CF99" s="128">
        <f>IF(AU99="zákl. prenesená",AG99,0)</f>
        <v>0</v>
      </c>
      <c r="CG99" s="128">
        <f>IF(AU99="zníž. prenesená",AG99,0)</f>
        <v>0</v>
      </c>
      <c r="CH99" s="128">
        <f>IF(AU99="nulová",AG99,0)</f>
        <v>0</v>
      </c>
      <c r="CI99" s="15">
        <f>IF(AU99="základná",1,IF(AU99="znížená",2,IF(AU99="zákl. prenesená",4,IF(AU99="zníž. prenesená",5,3))))</f>
        <v>1</v>
      </c>
      <c r="CJ99" s="15">
        <f>IF(AT99="stavebná časť",1,IF(AT99="investičná časť",2,3))</f>
        <v>1</v>
      </c>
      <c r="CK99" s="15" t="str">
        <f>IF(D99="Vyplň vlastné","","x")</f>
        <v/>
      </c>
    </row>
    <row r="100" s="2" customFormat="1" ht="19.92" customHeight="1">
      <c r="A100" s="38"/>
      <c r="B100" s="39"/>
      <c r="C100" s="38"/>
      <c r="D100" s="129" t="s">
        <v>93</v>
      </c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38"/>
      <c r="AD100" s="38"/>
      <c r="AE100" s="38"/>
      <c r="AF100" s="38"/>
      <c r="AG100" s="123">
        <f>ROUND(AG94 * AS100, 2)</f>
        <v>0</v>
      </c>
      <c r="AH100" s="124"/>
      <c r="AI100" s="124"/>
      <c r="AJ100" s="124"/>
      <c r="AK100" s="124"/>
      <c r="AL100" s="124"/>
      <c r="AM100" s="124"/>
      <c r="AN100" s="124">
        <f>ROUND(AG100 + AV100, 2)</f>
        <v>0</v>
      </c>
      <c r="AO100" s="124"/>
      <c r="AP100" s="124"/>
      <c r="AQ100" s="38"/>
      <c r="AR100" s="39"/>
      <c r="AS100" s="125">
        <v>0</v>
      </c>
      <c r="AT100" s="126" t="s">
        <v>91</v>
      </c>
      <c r="AU100" s="126" t="s">
        <v>43</v>
      </c>
      <c r="AV100" s="127">
        <f>ROUND(IF(AU100="základná",AG100*L34,IF(AU100="znížená",AG100*L35,0)), 2)</f>
        <v>0</v>
      </c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V100" s="15" t="s">
        <v>94</v>
      </c>
      <c r="BY100" s="128">
        <f>IF(AU100="základná",AV100,0)</f>
        <v>0</v>
      </c>
      <c r="BZ100" s="128">
        <f>IF(AU100="znížená",AV100,0)</f>
        <v>0</v>
      </c>
      <c r="CA100" s="128">
        <v>0</v>
      </c>
      <c r="CB100" s="128">
        <v>0</v>
      </c>
      <c r="CC100" s="128">
        <v>0</v>
      </c>
      <c r="CD100" s="128">
        <f>IF(AU100="základná",AG100,0)</f>
        <v>0</v>
      </c>
      <c r="CE100" s="128">
        <f>IF(AU100="znížená",AG100,0)</f>
        <v>0</v>
      </c>
      <c r="CF100" s="128">
        <f>IF(AU100="zákl. prenesená",AG100,0)</f>
        <v>0</v>
      </c>
      <c r="CG100" s="128">
        <f>IF(AU100="zníž. prenesená",AG100,0)</f>
        <v>0</v>
      </c>
      <c r="CH100" s="128">
        <f>IF(AU100="nulová",AG100,0)</f>
        <v>0</v>
      </c>
      <c r="CI100" s="15">
        <f>IF(AU100="základná",1,IF(AU100="znížená",2,IF(AU100="zákl. prenesená",4,IF(AU100="zníž. prenesená",5,3))))</f>
        <v>1</v>
      </c>
      <c r="CJ100" s="15">
        <f>IF(AT100="stavebná časť",1,IF(AT100="investičná časť",2,3))</f>
        <v>1</v>
      </c>
      <c r="CK100" s="15" t="str">
        <f>IF(D100="Vyplň vlastné","","x")</f>
        <v/>
      </c>
    </row>
    <row r="101" s="2" customFormat="1" ht="19.92" customHeight="1">
      <c r="A101" s="38"/>
      <c r="B101" s="39"/>
      <c r="C101" s="38"/>
      <c r="D101" s="129" t="s">
        <v>93</v>
      </c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38"/>
      <c r="AD101" s="38"/>
      <c r="AE101" s="38"/>
      <c r="AF101" s="38"/>
      <c r="AG101" s="123">
        <f>ROUND(AG94 * AS101, 2)</f>
        <v>0</v>
      </c>
      <c r="AH101" s="124"/>
      <c r="AI101" s="124"/>
      <c r="AJ101" s="124"/>
      <c r="AK101" s="124"/>
      <c r="AL101" s="124"/>
      <c r="AM101" s="124"/>
      <c r="AN101" s="124">
        <f>ROUND(AG101 + AV101, 2)</f>
        <v>0</v>
      </c>
      <c r="AO101" s="124"/>
      <c r="AP101" s="124"/>
      <c r="AQ101" s="38"/>
      <c r="AR101" s="39"/>
      <c r="AS101" s="130">
        <v>0</v>
      </c>
      <c r="AT101" s="131" t="s">
        <v>91</v>
      </c>
      <c r="AU101" s="131" t="s">
        <v>43</v>
      </c>
      <c r="AV101" s="132">
        <f>ROUND(IF(AU101="základná",AG101*L34,IF(AU101="znížená",AG101*L35,0)), 2)</f>
        <v>0</v>
      </c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V101" s="15" t="s">
        <v>94</v>
      </c>
      <c r="BY101" s="128">
        <f>IF(AU101="základná",AV101,0)</f>
        <v>0</v>
      </c>
      <c r="BZ101" s="128">
        <f>IF(AU101="znížená",AV101,0)</f>
        <v>0</v>
      </c>
      <c r="CA101" s="128">
        <v>0</v>
      </c>
      <c r="CB101" s="128">
        <v>0</v>
      </c>
      <c r="CC101" s="128">
        <v>0</v>
      </c>
      <c r="CD101" s="128">
        <f>IF(AU101="základná",AG101,0)</f>
        <v>0</v>
      </c>
      <c r="CE101" s="128">
        <f>IF(AU101="znížená",AG101,0)</f>
        <v>0</v>
      </c>
      <c r="CF101" s="128">
        <f>IF(AU101="zákl. prenesená",AG101,0)</f>
        <v>0</v>
      </c>
      <c r="CG101" s="128">
        <f>IF(AU101="zníž. prenesená",AG101,0)</f>
        <v>0</v>
      </c>
      <c r="CH101" s="128">
        <f>IF(AU101="nulová",AG101,0)</f>
        <v>0</v>
      </c>
      <c r="CI101" s="15">
        <f>IF(AU101="základná",1,IF(AU101="znížená",2,IF(AU101="zákl. prenesená",4,IF(AU101="zníž. prenesená",5,3))))</f>
        <v>1</v>
      </c>
      <c r="CJ101" s="15">
        <f>IF(AT101="stavebná časť",1,IF(AT101="investičná časť",2,3))</f>
        <v>1</v>
      </c>
      <c r="CK101" s="15" t="str">
        <f>IF(D101="Vyplň vlastné","","x")</f>
        <v/>
      </c>
    </row>
    <row r="102" s="2" customFormat="1" ht="10.8" customHeight="1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9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</row>
    <row r="103" s="2" customFormat="1" ht="30" customHeight="1">
      <c r="A103" s="38"/>
      <c r="B103" s="39"/>
      <c r="C103" s="133" t="s">
        <v>95</v>
      </c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5">
        <f>ROUND(AG94 + AG97, 2)</f>
        <v>0</v>
      </c>
      <c r="AH103" s="135"/>
      <c r="AI103" s="135"/>
      <c r="AJ103" s="135"/>
      <c r="AK103" s="135"/>
      <c r="AL103" s="135"/>
      <c r="AM103" s="135"/>
      <c r="AN103" s="135">
        <f>ROUND(AN94 + AN97, 2)</f>
        <v>0</v>
      </c>
      <c r="AO103" s="135"/>
      <c r="AP103" s="135"/>
      <c r="AQ103" s="134"/>
      <c r="AR103" s="39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</row>
    <row r="104" s="2" customFormat="1" ht="6.96" customHeight="1">
      <c r="A104" s="38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39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</row>
  </sheetData>
  <mergeCells count="62">
    <mergeCell ref="L85:AO85"/>
    <mergeCell ref="AM87:AN87"/>
    <mergeCell ref="AM89:AP89"/>
    <mergeCell ref="AS89:AT91"/>
    <mergeCell ref="AM90:AP90"/>
    <mergeCell ref="AN92:AP92"/>
    <mergeCell ref="C92:G92"/>
    <mergeCell ref="I92:AF92"/>
    <mergeCell ref="AG92:AM92"/>
    <mergeCell ref="AG95:AM95"/>
    <mergeCell ref="J95:AF95"/>
    <mergeCell ref="D95:H95"/>
    <mergeCell ref="AN95:AP95"/>
    <mergeCell ref="AG98:AM98"/>
    <mergeCell ref="D98:AB98"/>
    <mergeCell ref="AN98:AP98"/>
    <mergeCell ref="AN99:AP99"/>
    <mergeCell ref="D99:AB99"/>
    <mergeCell ref="AG99:AM99"/>
    <mergeCell ref="D100:AB100"/>
    <mergeCell ref="AG100:AM100"/>
    <mergeCell ref="AN100:AP100"/>
    <mergeCell ref="D101:AB101"/>
    <mergeCell ref="AG101:AM101"/>
    <mergeCell ref="AN101:AP101"/>
    <mergeCell ref="AG94:AM94"/>
    <mergeCell ref="AN94:AP94"/>
    <mergeCell ref="AG97:AM97"/>
    <mergeCell ref="AN97:AP97"/>
    <mergeCell ref="AG103:AM103"/>
    <mergeCell ref="AN103:AP103"/>
    <mergeCell ref="BG5:BG34"/>
    <mergeCell ref="K5:AO5"/>
    <mergeCell ref="K6:AO6"/>
    <mergeCell ref="E14:AJ14"/>
    <mergeCell ref="E23:AN23"/>
    <mergeCell ref="AK26:AO26"/>
    <mergeCell ref="AK27:AO27"/>
    <mergeCell ref="AK28:AO28"/>
    <mergeCell ref="AK29:AO29"/>
    <mergeCell ref="AK31:AO31"/>
    <mergeCell ref="L33:P33"/>
    <mergeCell ref="W33:AE33"/>
    <mergeCell ref="AK33:AO33"/>
    <mergeCell ref="L34:P34"/>
    <mergeCell ref="W34:AE34"/>
    <mergeCell ref="AK34:AO34"/>
    <mergeCell ref="L35:P35"/>
    <mergeCell ref="AK35:AO35"/>
    <mergeCell ref="W35:AE35"/>
    <mergeCell ref="W36:AE36"/>
    <mergeCell ref="L36:P36"/>
    <mergeCell ref="AK36:AO36"/>
    <mergeCell ref="AK37:AO37"/>
    <mergeCell ref="L37:P37"/>
    <mergeCell ref="W37:AE37"/>
    <mergeCell ref="AK38:AO38"/>
    <mergeCell ref="W38:AE38"/>
    <mergeCell ref="L38:P38"/>
    <mergeCell ref="X40:AB40"/>
    <mergeCell ref="AK40:AO40"/>
    <mergeCell ref="AR2:BG2"/>
  </mergeCells>
  <dataValidations count="2">
    <dataValidation type="list" allowBlank="1" showInputMessage="1" showErrorMessage="1" error="Povolené sú hodnoty základná, znížená, nulová." sqref="AU97:AU101">
      <formula1>"základná, znížená, nulová"</formula1>
    </dataValidation>
    <dataValidation type="list" allowBlank="1" showInputMessage="1" showErrorMessage="1" error="Povolené sú hodnoty stavebná časť, technologická časť, investičná časť." sqref="AT97:AT101">
      <formula1>"stavebná časť, technologická časť, investičná časť"</formula1>
    </dataValidation>
  </dataValidations>
  <hyperlinks>
    <hyperlink ref="A95" location="'IMPORT2023 - Dokončenie 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4" t="s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5" t="s">
        <v>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AT3" s="15" t="s">
        <v>80</v>
      </c>
    </row>
    <row r="4" s="1" customFormat="1" ht="24.96" customHeight="1">
      <c r="B4" s="18"/>
      <c r="D4" s="19" t="s">
        <v>96</v>
      </c>
      <c r="M4" s="18"/>
      <c r="N4" s="136" t="s">
        <v>10</v>
      </c>
      <c r="AT4" s="15" t="s">
        <v>3</v>
      </c>
    </row>
    <row r="5" s="1" customFormat="1" ht="6.96" customHeight="1">
      <c r="B5" s="18"/>
      <c r="M5" s="18"/>
    </row>
    <row r="6" s="2" customFormat="1" ht="12" customHeight="1">
      <c r="A6" s="38"/>
      <c r="B6" s="39"/>
      <c r="C6" s="38"/>
      <c r="D6" s="28" t="s">
        <v>15</v>
      </c>
      <c r="E6" s="38"/>
      <c r="F6" s="38"/>
      <c r="G6" s="38"/>
      <c r="H6" s="38"/>
      <c r="I6" s="38"/>
      <c r="J6" s="38"/>
      <c r="K6" s="38"/>
      <c r="L6" s="38"/>
      <c r="M6" s="60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39"/>
      <c r="C7" s="38"/>
      <c r="D7" s="38"/>
      <c r="E7" s="72" t="s">
        <v>16</v>
      </c>
      <c r="F7" s="38"/>
      <c r="G7" s="38"/>
      <c r="H7" s="38"/>
      <c r="I7" s="38"/>
      <c r="J7" s="38"/>
      <c r="K7" s="38"/>
      <c r="L7" s="38"/>
      <c r="M7" s="60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39"/>
      <c r="C8" s="38"/>
      <c r="D8" s="38"/>
      <c r="E8" s="38"/>
      <c r="F8" s="38"/>
      <c r="G8" s="38"/>
      <c r="H8" s="38"/>
      <c r="I8" s="38"/>
      <c r="J8" s="38"/>
      <c r="K8" s="38"/>
      <c r="L8" s="38"/>
      <c r="M8" s="6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39"/>
      <c r="C9" s="38"/>
      <c r="D9" s="28" t="s">
        <v>17</v>
      </c>
      <c r="E9" s="38"/>
      <c r="F9" s="23" t="s">
        <v>1</v>
      </c>
      <c r="G9" s="38"/>
      <c r="H9" s="38"/>
      <c r="I9" s="28" t="s">
        <v>18</v>
      </c>
      <c r="J9" s="23" t="s">
        <v>1</v>
      </c>
      <c r="K9" s="38"/>
      <c r="L9" s="38"/>
      <c r="M9" s="6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28" t="s">
        <v>19</v>
      </c>
      <c r="E10" s="38"/>
      <c r="F10" s="23" t="s">
        <v>20</v>
      </c>
      <c r="G10" s="38"/>
      <c r="H10" s="38"/>
      <c r="I10" s="28" t="s">
        <v>21</v>
      </c>
      <c r="J10" s="74" t="str">
        <f>'Rekapitulácia stavby'!AN8</f>
        <v>18. 1. 2023</v>
      </c>
      <c r="K10" s="38"/>
      <c r="L10" s="38"/>
      <c r="M10" s="6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39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6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28" t="s">
        <v>23</v>
      </c>
      <c r="E12" s="38"/>
      <c r="F12" s="38"/>
      <c r="G12" s="38"/>
      <c r="H12" s="38"/>
      <c r="I12" s="28" t="s">
        <v>24</v>
      </c>
      <c r="J12" s="23" t="s">
        <v>1</v>
      </c>
      <c r="K12" s="38"/>
      <c r="L12" s="38"/>
      <c r="M12" s="6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39"/>
      <c r="C13" s="38"/>
      <c r="D13" s="38"/>
      <c r="E13" s="23" t="s">
        <v>25</v>
      </c>
      <c r="F13" s="38"/>
      <c r="G13" s="38"/>
      <c r="H13" s="38"/>
      <c r="I13" s="28" t="s">
        <v>26</v>
      </c>
      <c r="J13" s="23" t="s">
        <v>1</v>
      </c>
      <c r="K13" s="38"/>
      <c r="L13" s="38"/>
      <c r="M13" s="6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6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39"/>
      <c r="C15" s="38"/>
      <c r="D15" s="28" t="s">
        <v>27</v>
      </c>
      <c r="E15" s="38"/>
      <c r="F15" s="38"/>
      <c r="G15" s="38"/>
      <c r="H15" s="38"/>
      <c r="I15" s="28" t="s">
        <v>24</v>
      </c>
      <c r="J15" s="29" t="str">
        <f>'Rekapitulácia stavby'!AN13</f>
        <v>Vyplň údaj</v>
      </c>
      <c r="K15" s="38"/>
      <c r="L15" s="38"/>
      <c r="M15" s="6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39"/>
      <c r="C16" s="38"/>
      <c r="D16" s="38"/>
      <c r="E16" s="29" t="str">
        <f>'Rekapitulácia stavby'!E14</f>
        <v>Vyplň údaj</v>
      </c>
      <c r="F16" s="23"/>
      <c r="G16" s="23"/>
      <c r="H16" s="23"/>
      <c r="I16" s="28" t="s">
        <v>26</v>
      </c>
      <c r="J16" s="29" t="str">
        <f>'Rekapitulácia stavby'!AN14</f>
        <v>Vyplň údaj</v>
      </c>
      <c r="K16" s="38"/>
      <c r="L16" s="38"/>
      <c r="M16" s="6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6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39"/>
      <c r="C18" s="38"/>
      <c r="D18" s="28" t="s">
        <v>29</v>
      </c>
      <c r="E18" s="38"/>
      <c r="F18" s="38"/>
      <c r="G18" s="38"/>
      <c r="H18" s="38"/>
      <c r="I18" s="28" t="s">
        <v>24</v>
      </c>
      <c r="J18" s="23" t="str">
        <f>IF('Rekapitulácia stavby'!AN16="","",'Rekapitulácia stavby'!AN16)</f>
        <v/>
      </c>
      <c r="K18" s="38"/>
      <c r="L18" s="38"/>
      <c r="M18" s="6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39"/>
      <c r="C19" s="38"/>
      <c r="D19" s="38"/>
      <c r="E19" s="23" t="str">
        <f>IF('Rekapitulácia stavby'!E17="","",'Rekapitulácia stavby'!E17)</f>
        <v xml:space="preserve"> </v>
      </c>
      <c r="F19" s="38"/>
      <c r="G19" s="38"/>
      <c r="H19" s="38"/>
      <c r="I19" s="28" t="s">
        <v>26</v>
      </c>
      <c r="J19" s="23" t="str">
        <f>IF('Rekapitulácia stavby'!AN17="","",'Rekapitulácia stavby'!AN17)</f>
        <v/>
      </c>
      <c r="K19" s="38"/>
      <c r="L19" s="38"/>
      <c r="M19" s="6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39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6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39"/>
      <c r="C21" s="38"/>
      <c r="D21" s="28" t="s">
        <v>32</v>
      </c>
      <c r="E21" s="38"/>
      <c r="F21" s="38"/>
      <c r="G21" s="38"/>
      <c r="H21" s="38"/>
      <c r="I21" s="28" t="s">
        <v>24</v>
      </c>
      <c r="J21" s="23" t="str">
        <f>IF('Rekapitulácia stavby'!AN19="","",'Rekapitulácia stavby'!AN19)</f>
        <v/>
      </c>
      <c r="K21" s="38"/>
      <c r="L21" s="38"/>
      <c r="M21" s="6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39"/>
      <c r="C22" s="38"/>
      <c r="D22" s="38"/>
      <c r="E22" s="23" t="str">
        <f>IF('Rekapitulácia stavby'!E20="","",'Rekapitulácia stavby'!E20)</f>
        <v xml:space="preserve"> </v>
      </c>
      <c r="F22" s="38"/>
      <c r="G22" s="38"/>
      <c r="H22" s="38"/>
      <c r="I22" s="28" t="s">
        <v>26</v>
      </c>
      <c r="J22" s="23" t="str">
        <f>IF('Rekapitulácia stavby'!AN20="","",'Rekapitulácia stavby'!AN20)</f>
        <v/>
      </c>
      <c r="K22" s="38"/>
      <c r="L22" s="38"/>
      <c r="M22" s="6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39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6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39"/>
      <c r="C24" s="38"/>
      <c r="D24" s="28" t="s">
        <v>33</v>
      </c>
      <c r="E24" s="38"/>
      <c r="F24" s="38"/>
      <c r="G24" s="38"/>
      <c r="H24" s="38"/>
      <c r="I24" s="38"/>
      <c r="J24" s="38"/>
      <c r="K24" s="38"/>
      <c r="L24" s="38"/>
      <c r="M24" s="6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7"/>
      <c r="B25" s="138"/>
      <c r="C25" s="137"/>
      <c r="D25" s="137"/>
      <c r="E25" s="32" t="s">
        <v>1</v>
      </c>
      <c r="F25" s="32"/>
      <c r="G25" s="32"/>
      <c r="H25" s="32"/>
      <c r="I25" s="137"/>
      <c r="J25" s="137"/>
      <c r="K25" s="137"/>
      <c r="L25" s="137"/>
      <c r="M25" s="139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8"/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6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95"/>
      <c r="E27" s="95"/>
      <c r="F27" s="95"/>
      <c r="G27" s="95"/>
      <c r="H27" s="95"/>
      <c r="I27" s="95"/>
      <c r="J27" s="95"/>
      <c r="K27" s="95"/>
      <c r="L27" s="95"/>
      <c r="M27" s="60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4.4" customHeight="1">
      <c r="A28" s="38"/>
      <c r="B28" s="39"/>
      <c r="C28" s="38"/>
      <c r="D28" s="23" t="s">
        <v>97</v>
      </c>
      <c r="E28" s="38"/>
      <c r="F28" s="38"/>
      <c r="G28" s="38"/>
      <c r="H28" s="38"/>
      <c r="I28" s="38"/>
      <c r="J28" s="38"/>
      <c r="K28" s="35">
        <f>K94</f>
        <v>0</v>
      </c>
      <c r="L28" s="38"/>
      <c r="M28" s="6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>
      <c r="A29" s="38"/>
      <c r="B29" s="39"/>
      <c r="C29" s="38"/>
      <c r="D29" s="38"/>
      <c r="E29" s="28" t="s">
        <v>35</v>
      </c>
      <c r="F29" s="38"/>
      <c r="G29" s="38"/>
      <c r="H29" s="38"/>
      <c r="I29" s="38"/>
      <c r="J29" s="38"/>
      <c r="K29" s="140">
        <f>I94</f>
        <v>0</v>
      </c>
      <c r="L29" s="38"/>
      <c r="M29" s="6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>
      <c r="A30" s="38"/>
      <c r="B30" s="39"/>
      <c r="C30" s="38"/>
      <c r="D30" s="38"/>
      <c r="E30" s="28" t="s">
        <v>36</v>
      </c>
      <c r="F30" s="38"/>
      <c r="G30" s="38"/>
      <c r="H30" s="38"/>
      <c r="I30" s="38"/>
      <c r="J30" s="38"/>
      <c r="K30" s="140">
        <f>J94</f>
        <v>0</v>
      </c>
      <c r="L30" s="38"/>
      <c r="M30" s="6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39"/>
      <c r="C31" s="38"/>
      <c r="D31" s="34" t="s">
        <v>90</v>
      </c>
      <c r="E31" s="38"/>
      <c r="F31" s="38"/>
      <c r="G31" s="38"/>
      <c r="H31" s="38"/>
      <c r="I31" s="38"/>
      <c r="J31" s="38"/>
      <c r="K31" s="35">
        <f>K106</f>
        <v>0</v>
      </c>
      <c r="L31" s="38"/>
      <c r="M31" s="6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41" t="s">
        <v>38</v>
      </c>
      <c r="E32" s="38"/>
      <c r="F32" s="38"/>
      <c r="G32" s="38"/>
      <c r="H32" s="38"/>
      <c r="I32" s="38"/>
      <c r="J32" s="38"/>
      <c r="K32" s="101">
        <f>ROUND(K28 + K31, 2)</f>
        <v>0</v>
      </c>
      <c r="L32" s="38"/>
      <c r="M32" s="6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5"/>
      <c r="E33" s="95"/>
      <c r="F33" s="95"/>
      <c r="G33" s="95"/>
      <c r="H33" s="95"/>
      <c r="I33" s="95"/>
      <c r="J33" s="95"/>
      <c r="K33" s="95"/>
      <c r="L33" s="95"/>
      <c r="M33" s="6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40</v>
      </c>
      <c r="G34" s="38"/>
      <c r="H34" s="38"/>
      <c r="I34" s="43" t="s">
        <v>39</v>
      </c>
      <c r="J34" s="38"/>
      <c r="K34" s="43" t="s">
        <v>41</v>
      </c>
      <c r="L34" s="38"/>
      <c r="M34" s="6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42" t="s">
        <v>42</v>
      </c>
      <c r="E35" s="45" t="s">
        <v>43</v>
      </c>
      <c r="F35" s="143">
        <f>ROUND((SUM(BE106:BE113) + SUM(BE131:BE193)),  2)</f>
        <v>0</v>
      </c>
      <c r="G35" s="144"/>
      <c r="H35" s="144"/>
      <c r="I35" s="145">
        <v>0.20000000000000001</v>
      </c>
      <c r="J35" s="144"/>
      <c r="K35" s="143">
        <f>ROUND(((SUM(BE106:BE113) + SUM(BE131:BE193))*I35),  2)</f>
        <v>0</v>
      </c>
      <c r="L35" s="38"/>
      <c r="M35" s="6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45" t="s">
        <v>44</v>
      </c>
      <c r="F36" s="143">
        <f>ROUND((SUM(BF106:BF113) + SUM(BF131:BF193)),  2)</f>
        <v>0</v>
      </c>
      <c r="G36" s="144"/>
      <c r="H36" s="144"/>
      <c r="I36" s="145">
        <v>0.20000000000000001</v>
      </c>
      <c r="J36" s="144"/>
      <c r="K36" s="143">
        <f>ROUND(((SUM(BF106:BF113) + SUM(BF131:BF193))*I36),  2)</f>
        <v>0</v>
      </c>
      <c r="L36" s="38"/>
      <c r="M36" s="6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28" t="s">
        <v>45</v>
      </c>
      <c r="F37" s="140">
        <f>ROUND((SUM(BG106:BG113) + SUM(BG131:BG193)),  2)</f>
        <v>0</v>
      </c>
      <c r="G37" s="38"/>
      <c r="H37" s="38"/>
      <c r="I37" s="146">
        <v>0.20000000000000001</v>
      </c>
      <c r="J37" s="38"/>
      <c r="K37" s="140">
        <f>0</f>
        <v>0</v>
      </c>
      <c r="L37" s="38"/>
      <c r="M37" s="6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28" t="s">
        <v>46</v>
      </c>
      <c r="F38" s="140">
        <f>ROUND((SUM(BH106:BH113) + SUM(BH131:BH193)),  2)</f>
        <v>0</v>
      </c>
      <c r="G38" s="38"/>
      <c r="H38" s="38"/>
      <c r="I38" s="146">
        <v>0.20000000000000001</v>
      </c>
      <c r="J38" s="38"/>
      <c r="K38" s="140">
        <f>0</f>
        <v>0</v>
      </c>
      <c r="L38" s="38"/>
      <c r="M38" s="6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45" t="s">
        <v>47</v>
      </c>
      <c r="F39" s="143">
        <f>ROUND((SUM(BI106:BI113) + SUM(BI131:BI193)),  2)</f>
        <v>0</v>
      </c>
      <c r="G39" s="144"/>
      <c r="H39" s="144"/>
      <c r="I39" s="145">
        <v>0</v>
      </c>
      <c r="J39" s="144"/>
      <c r="K39" s="143">
        <f>0</f>
        <v>0</v>
      </c>
      <c r="L39" s="38"/>
      <c r="M39" s="6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6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4"/>
      <c r="D41" s="147" t="s">
        <v>48</v>
      </c>
      <c r="E41" s="86"/>
      <c r="F41" s="86"/>
      <c r="G41" s="148" t="s">
        <v>49</v>
      </c>
      <c r="H41" s="149" t="s">
        <v>50</v>
      </c>
      <c r="I41" s="86"/>
      <c r="J41" s="86"/>
      <c r="K41" s="150">
        <f>SUM(K32:K39)</f>
        <v>0</v>
      </c>
      <c r="L41" s="151"/>
      <c r="M41" s="60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60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18"/>
      <c r="M43" s="18"/>
    </row>
    <row r="44" s="1" customFormat="1" ht="14.4" customHeight="1">
      <c r="B44" s="18"/>
      <c r="M44" s="18"/>
    </row>
    <row r="45" s="1" customFormat="1" ht="14.4" customHeight="1">
      <c r="B45" s="18"/>
      <c r="M45" s="18"/>
    </row>
    <row r="46" s="1" customFormat="1" ht="14.4" customHeight="1">
      <c r="B46" s="18"/>
      <c r="M46" s="18"/>
    </row>
    <row r="47" s="1" customFormat="1" ht="14.4" customHeight="1">
      <c r="B47" s="18"/>
      <c r="M47" s="18"/>
    </row>
    <row r="48" s="1" customFormat="1" ht="14.4" customHeight="1">
      <c r="B48" s="18"/>
      <c r="M48" s="18"/>
    </row>
    <row r="49" s="1" customFormat="1" ht="14.4" customHeight="1">
      <c r="B49" s="18"/>
      <c r="M49" s="18"/>
    </row>
    <row r="50" s="2" customFormat="1" ht="14.4" customHeight="1">
      <c r="B50" s="60"/>
      <c r="D50" s="61" t="s">
        <v>51</v>
      </c>
      <c r="E50" s="62"/>
      <c r="F50" s="62"/>
      <c r="G50" s="61" t="s">
        <v>52</v>
      </c>
      <c r="H50" s="62"/>
      <c r="I50" s="62"/>
      <c r="J50" s="62"/>
      <c r="K50" s="62"/>
      <c r="L50" s="62"/>
      <c r="M50" s="60"/>
    </row>
    <row r="51">
      <c r="B51" s="18"/>
      <c r="M51" s="18"/>
    </row>
    <row r="52">
      <c r="B52" s="18"/>
      <c r="M52" s="18"/>
    </row>
    <row r="53">
      <c r="B53" s="18"/>
      <c r="M53" s="18"/>
    </row>
    <row r="54">
      <c r="B54" s="18"/>
      <c r="M54" s="18"/>
    </row>
    <row r="55">
      <c r="B55" s="18"/>
      <c r="M55" s="18"/>
    </row>
    <row r="56">
      <c r="B56" s="18"/>
      <c r="M56" s="18"/>
    </row>
    <row r="57">
      <c r="B57" s="18"/>
      <c r="M57" s="18"/>
    </row>
    <row r="58">
      <c r="B58" s="18"/>
      <c r="M58" s="18"/>
    </row>
    <row r="59">
      <c r="B59" s="18"/>
      <c r="M59" s="18"/>
    </row>
    <row r="60">
      <c r="B60" s="18"/>
      <c r="M60" s="18"/>
    </row>
    <row r="61" s="2" customFormat="1">
      <c r="A61" s="38"/>
      <c r="B61" s="39"/>
      <c r="C61" s="38"/>
      <c r="D61" s="63" t="s">
        <v>53</v>
      </c>
      <c r="E61" s="41"/>
      <c r="F61" s="152" t="s">
        <v>54</v>
      </c>
      <c r="G61" s="63" t="s">
        <v>53</v>
      </c>
      <c r="H61" s="41"/>
      <c r="I61" s="41"/>
      <c r="J61" s="153" t="s">
        <v>54</v>
      </c>
      <c r="K61" s="41"/>
      <c r="L61" s="41"/>
      <c r="M61" s="60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18"/>
      <c r="M62" s="18"/>
    </row>
    <row r="63">
      <c r="B63" s="18"/>
      <c r="M63" s="18"/>
    </row>
    <row r="64">
      <c r="B64" s="18"/>
      <c r="M64" s="18"/>
    </row>
    <row r="65" s="2" customFormat="1">
      <c r="A65" s="38"/>
      <c r="B65" s="39"/>
      <c r="C65" s="38"/>
      <c r="D65" s="61" t="s">
        <v>55</v>
      </c>
      <c r="E65" s="64"/>
      <c r="F65" s="64"/>
      <c r="G65" s="61" t="s">
        <v>56</v>
      </c>
      <c r="H65" s="64"/>
      <c r="I65" s="64"/>
      <c r="J65" s="64"/>
      <c r="K65" s="64"/>
      <c r="L65" s="64"/>
      <c r="M65" s="60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18"/>
      <c r="M66" s="18"/>
    </row>
    <row r="67">
      <c r="B67" s="18"/>
      <c r="M67" s="18"/>
    </row>
    <row r="68">
      <c r="B68" s="18"/>
      <c r="M68" s="18"/>
    </row>
    <row r="69">
      <c r="B69" s="18"/>
      <c r="M69" s="18"/>
    </row>
    <row r="70">
      <c r="B70" s="18"/>
      <c r="M70" s="18"/>
    </row>
    <row r="71">
      <c r="B71" s="18"/>
      <c r="M71" s="18"/>
    </row>
    <row r="72">
      <c r="B72" s="18"/>
      <c r="M72" s="18"/>
    </row>
    <row r="73">
      <c r="B73" s="18"/>
      <c r="M73" s="18"/>
    </row>
    <row r="74">
      <c r="B74" s="18"/>
      <c r="M74" s="18"/>
    </row>
    <row r="75">
      <c r="B75" s="18"/>
      <c r="M75" s="18"/>
    </row>
    <row r="76" s="2" customFormat="1">
      <c r="A76" s="38"/>
      <c r="B76" s="39"/>
      <c r="C76" s="38"/>
      <c r="D76" s="63" t="s">
        <v>53</v>
      </c>
      <c r="E76" s="41"/>
      <c r="F76" s="152" t="s">
        <v>54</v>
      </c>
      <c r="G76" s="63" t="s">
        <v>53</v>
      </c>
      <c r="H76" s="41"/>
      <c r="I76" s="41"/>
      <c r="J76" s="153" t="s">
        <v>54</v>
      </c>
      <c r="K76" s="41"/>
      <c r="L76" s="41"/>
      <c r="M76" s="6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0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19" t="s">
        <v>98</v>
      </c>
      <c r="D82" s="38"/>
      <c r="E82" s="38"/>
      <c r="F82" s="38"/>
      <c r="G82" s="38"/>
      <c r="H82" s="38"/>
      <c r="I82" s="38"/>
      <c r="J82" s="38"/>
      <c r="K82" s="38"/>
      <c r="L82" s="38"/>
      <c r="M82" s="60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60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28" t="s">
        <v>15</v>
      </c>
      <c r="D84" s="38"/>
      <c r="E84" s="38"/>
      <c r="F84" s="38"/>
      <c r="G84" s="38"/>
      <c r="H84" s="38"/>
      <c r="I84" s="38"/>
      <c r="J84" s="38"/>
      <c r="K84" s="38"/>
      <c r="L84" s="38"/>
      <c r="M84" s="60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72" t="str">
        <f>E7</f>
        <v>Dokončenie vodovodu v obci Gemerská Panica</v>
      </c>
      <c r="F85" s="38"/>
      <c r="G85" s="38"/>
      <c r="H85" s="38"/>
      <c r="I85" s="38"/>
      <c r="J85" s="38"/>
      <c r="K85" s="38"/>
      <c r="L85" s="38"/>
      <c r="M85" s="60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60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28" t="s">
        <v>19</v>
      </c>
      <c r="D87" s="38"/>
      <c r="E87" s="38"/>
      <c r="F87" s="23" t="str">
        <f>F10</f>
        <v>Gemerská Panica</v>
      </c>
      <c r="G87" s="38"/>
      <c r="H87" s="38"/>
      <c r="I87" s="28" t="s">
        <v>21</v>
      </c>
      <c r="J87" s="74" t="str">
        <f>IF(J10="","",J10)</f>
        <v>18. 1. 2023</v>
      </c>
      <c r="K87" s="38"/>
      <c r="L87" s="38"/>
      <c r="M87" s="60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60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28" t="s">
        <v>23</v>
      </c>
      <c r="D89" s="38"/>
      <c r="E89" s="38"/>
      <c r="F89" s="23" t="str">
        <f>E13</f>
        <v>Obec Gemerská Panica</v>
      </c>
      <c r="G89" s="38"/>
      <c r="H89" s="38"/>
      <c r="I89" s="28" t="s">
        <v>29</v>
      </c>
      <c r="J89" s="32" t="str">
        <f>E19</f>
        <v xml:space="preserve"> </v>
      </c>
      <c r="K89" s="38"/>
      <c r="L89" s="38"/>
      <c r="M89" s="60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28" t="s">
        <v>27</v>
      </c>
      <c r="D90" s="38"/>
      <c r="E90" s="38"/>
      <c r="F90" s="23" t="str">
        <f>IF(E16="","",E16)</f>
        <v>Vyplň údaj</v>
      </c>
      <c r="G90" s="38"/>
      <c r="H90" s="38"/>
      <c r="I90" s="28" t="s">
        <v>32</v>
      </c>
      <c r="J90" s="32" t="str">
        <f>E22</f>
        <v xml:space="preserve"> </v>
      </c>
      <c r="K90" s="38"/>
      <c r="L90" s="38"/>
      <c r="M90" s="60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60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54" t="s">
        <v>99</v>
      </c>
      <c r="D92" s="134"/>
      <c r="E92" s="134"/>
      <c r="F92" s="134"/>
      <c r="G92" s="134"/>
      <c r="H92" s="134"/>
      <c r="I92" s="155" t="s">
        <v>100</v>
      </c>
      <c r="J92" s="155" t="s">
        <v>101</v>
      </c>
      <c r="K92" s="155" t="s">
        <v>102</v>
      </c>
      <c r="L92" s="134"/>
      <c r="M92" s="6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6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56" t="s">
        <v>103</v>
      </c>
      <c r="D94" s="38"/>
      <c r="E94" s="38"/>
      <c r="F94" s="38"/>
      <c r="G94" s="38"/>
      <c r="H94" s="38"/>
      <c r="I94" s="101">
        <f>Q131</f>
        <v>0</v>
      </c>
      <c r="J94" s="101">
        <f>R131</f>
        <v>0</v>
      </c>
      <c r="K94" s="101">
        <f>K131</f>
        <v>0</v>
      </c>
      <c r="L94" s="38"/>
      <c r="M94" s="60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5" t="s">
        <v>104</v>
      </c>
    </row>
    <row r="95" s="9" customFormat="1" ht="24.96" customHeight="1">
      <c r="A95" s="9"/>
      <c r="B95" s="157"/>
      <c r="C95" s="9"/>
      <c r="D95" s="158" t="s">
        <v>105</v>
      </c>
      <c r="E95" s="159"/>
      <c r="F95" s="159"/>
      <c r="G95" s="159"/>
      <c r="H95" s="159"/>
      <c r="I95" s="160">
        <f>Q132</f>
        <v>0</v>
      </c>
      <c r="J95" s="160">
        <f>R132</f>
        <v>0</v>
      </c>
      <c r="K95" s="160">
        <f>K132</f>
        <v>0</v>
      </c>
      <c r="L95" s="9"/>
      <c r="M95" s="15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61"/>
      <c r="C96" s="10"/>
      <c r="D96" s="162" t="s">
        <v>106</v>
      </c>
      <c r="E96" s="163"/>
      <c r="F96" s="163"/>
      <c r="G96" s="163"/>
      <c r="H96" s="163"/>
      <c r="I96" s="164">
        <f>Q133</f>
        <v>0</v>
      </c>
      <c r="J96" s="164">
        <f>R133</f>
        <v>0</v>
      </c>
      <c r="K96" s="164">
        <f>K133</f>
        <v>0</v>
      </c>
      <c r="L96" s="10"/>
      <c r="M96" s="16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61"/>
      <c r="C97" s="10"/>
      <c r="D97" s="162" t="s">
        <v>107</v>
      </c>
      <c r="E97" s="163"/>
      <c r="F97" s="163"/>
      <c r="G97" s="163"/>
      <c r="H97" s="163"/>
      <c r="I97" s="164">
        <f>Q147</f>
        <v>0</v>
      </c>
      <c r="J97" s="164">
        <f>R147</f>
        <v>0</v>
      </c>
      <c r="K97" s="164">
        <f>K147</f>
        <v>0</v>
      </c>
      <c r="L97" s="10"/>
      <c r="M97" s="16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61"/>
      <c r="C98" s="10"/>
      <c r="D98" s="162" t="s">
        <v>108</v>
      </c>
      <c r="E98" s="163"/>
      <c r="F98" s="163"/>
      <c r="G98" s="163"/>
      <c r="H98" s="163"/>
      <c r="I98" s="164">
        <f>Q150</f>
        <v>0</v>
      </c>
      <c r="J98" s="164">
        <f>R150</f>
        <v>0</v>
      </c>
      <c r="K98" s="164">
        <f>K150</f>
        <v>0</v>
      </c>
      <c r="L98" s="10"/>
      <c r="M98" s="16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61"/>
      <c r="C99" s="10"/>
      <c r="D99" s="162" t="s">
        <v>109</v>
      </c>
      <c r="E99" s="163"/>
      <c r="F99" s="163"/>
      <c r="G99" s="163"/>
      <c r="H99" s="163"/>
      <c r="I99" s="164">
        <f>Q153</f>
        <v>0</v>
      </c>
      <c r="J99" s="164">
        <f>R153</f>
        <v>0</v>
      </c>
      <c r="K99" s="164">
        <f>K153</f>
        <v>0</v>
      </c>
      <c r="L99" s="10"/>
      <c r="M99" s="16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61"/>
      <c r="C100" s="10"/>
      <c r="D100" s="162" t="s">
        <v>110</v>
      </c>
      <c r="E100" s="163"/>
      <c r="F100" s="163"/>
      <c r="G100" s="163"/>
      <c r="H100" s="163"/>
      <c r="I100" s="164">
        <f>Q182</f>
        <v>0</v>
      </c>
      <c r="J100" s="164">
        <f>R182</f>
        <v>0</v>
      </c>
      <c r="K100" s="164">
        <f>K182</f>
        <v>0</v>
      </c>
      <c r="L100" s="10"/>
      <c r="M100" s="16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61"/>
      <c r="C101" s="10"/>
      <c r="D101" s="162" t="s">
        <v>111</v>
      </c>
      <c r="E101" s="163"/>
      <c r="F101" s="163"/>
      <c r="G101" s="163"/>
      <c r="H101" s="163"/>
      <c r="I101" s="164">
        <f>Q188</f>
        <v>0</v>
      </c>
      <c r="J101" s="164">
        <f>R188</f>
        <v>0</v>
      </c>
      <c r="K101" s="164">
        <f>K188</f>
        <v>0</v>
      </c>
      <c r="L101" s="10"/>
      <c r="M101" s="16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7"/>
      <c r="C102" s="9"/>
      <c r="D102" s="158" t="s">
        <v>112</v>
      </c>
      <c r="E102" s="159"/>
      <c r="F102" s="159"/>
      <c r="G102" s="159"/>
      <c r="H102" s="159"/>
      <c r="I102" s="160">
        <f>Q190</f>
        <v>0</v>
      </c>
      <c r="J102" s="160">
        <f>R190</f>
        <v>0</v>
      </c>
      <c r="K102" s="160">
        <f>K190</f>
        <v>0</v>
      </c>
      <c r="L102" s="9"/>
      <c r="M102" s="15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61"/>
      <c r="C103" s="10"/>
      <c r="D103" s="162" t="s">
        <v>113</v>
      </c>
      <c r="E103" s="163"/>
      <c r="F103" s="163"/>
      <c r="G103" s="163"/>
      <c r="H103" s="163"/>
      <c r="I103" s="164">
        <f>Q191</f>
        <v>0</v>
      </c>
      <c r="J103" s="164">
        <f>R191</f>
        <v>0</v>
      </c>
      <c r="K103" s="164">
        <f>K191</f>
        <v>0</v>
      </c>
      <c r="L103" s="10"/>
      <c r="M103" s="16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60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60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9.28" customHeight="1">
      <c r="A106" s="38"/>
      <c r="B106" s="39"/>
      <c r="C106" s="156" t="s">
        <v>114</v>
      </c>
      <c r="D106" s="38"/>
      <c r="E106" s="38"/>
      <c r="F106" s="38"/>
      <c r="G106" s="38"/>
      <c r="H106" s="38"/>
      <c r="I106" s="38"/>
      <c r="J106" s="38"/>
      <c r="K106" s="165">
        <f>ROUND(K107 + K108 + K109 + K110 + K111 + K112,2)</f>
        <v>0</v>
      </c>
      <c r="L106" s="38"/>
      <c r="M106" s="60"/>
      <c r="O106" s="166" t="s">
        <v>42</v>
      </c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8" customHeight="1">
      <c r="A107" s="38"/>
      <c r="B107" s="167"/>
      <c r="C107" s="168"/>
      <c r="D107" s="129" t="s">
        <v>115</v>
      </c>
      <c r="E107" s="169"/>
      <c r="F107" s="169"/>
      <c r="G107" s="168"/>
      <c r="H107" s="168"/>
      <c r="I107" s="168"/>
      <c r="J107" s="168"/>
      <c r="K107" s="123">
        <v>0</v>
      </c>
      <c r="L107" s="168"/>
      <c r="M107" s="170"/>
      <c r="N107" s="171"/>
      <c r="O107" s="172" t="s">
        <v>44</v>
      </c>
      <c r="P107" s="171"/>
      <c r="Q107" s="171"/>
      <c r="R107" s="171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3" t="s">
        <v>116</v>
      </c>
      <c r="AZ107" s="171"/>
      <c r="BA107" s="171"/>
      <c r="BB107" s="171"/>
      <c r="BC107" s="171"/>
      <c r="BD107" s="171"/>
      <c r="BE107" s="174">
        <f>IF(O107="základná",K107,0)</f>
        <v>0</v>
      </c>
      <c r="BF107" s="174">
        <f>IF(O107="znížená",K107,0)</f>
        <v>0</v>
      </c>
      <c r="BG107" s="174">
        <f>IF(O107="zákl. prenesená",K107,0)</f>
        <v>0</v>
      </c>
      <c r="BH107" s="174">
        <f>IF(O107="zníž. prenesená",K107,0)</f>
        <v>0</v>
      </c>
      <c r="BI107" s="174">
        <f>IF(O107="nulová",K107,0)</f>
        <v>0</v>
      </c>
      <c r="BJ107" s="173" t="s">
        <v>117</v>
      </c>
      <c r="BK107" s="171"/>
      <c r="BL107" s="171"/>
      <c r="BM107" s="171"/>
    </row>
    <row r="108" s="2" customFormat="1" ht="18" customHeight="1">
      <c r="A108" s="38"/>
      <c r="B108" s="167"/>
      <c r="C108" s="168"/>
      <c r="D108" s="129" t="s">
        <v>118</v>
      </c>
      <c r="E108" s="169"/>
      <c r="F108" s="169"/>
      <c r="G108" s="168"/>
      <c r="H108" s="168"/>
      <c r="I108" s="168"/>
      <c r="J108" s="168"/>
      <c r="K108" s="123">
        <v>0</v>
      </c>
      <c r="L108" s="168"/>
      <c r="M108" s="170"/>
      <c r="N108" s="171"/>
      <c r="O108" s="172" t="s">
        <v>44</v>
      </c>
      <c r="P108" s="171"/>
      <c r="Q108" s="171"/>
      <c r="R108" s="171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/>
      <c r="AY108" s="173" t="s">
        <v>116</v>
      </c>
      <c r="AZ108" s="171"/>
      <c r="BA108" s="171"/>
      <c r="BB108" s="171"/>
      <c r="BC108" s="171"/>
      <c r="BD108" s="171"/>
      <c r="BE108" s="174">
        <f>IF(O108="základná",K108,0)</f>
        <v>0</v>
      </c>
      <c r="BF108" s="174">
        <f>IF(O108="znížená",K108,0)</f>
        <v>0</v>
      </c>
      <c r="BG108" s="174">
        <f>IF(O108="zákl. prenesená",K108,0)</f>
        <v>0</v>
      </c>
      <c r="BH108" s="174">
        <f>IF(O108="zníž. prenesená",K108,0)</f>
        <v>0</v>
      </c>
      <c r="BI108" s="174">
        <f>IF(O108="nulová",K108,0)</f>
        <v>0</v>
      </c>
      <c r="BJ108" s="173" t="s">
        <v>117</v>
      </c>
      <c r="BK108" s="171"/>
      <c r="BL108" s="171"/>
      <c r="BM108" s="171"/>
    </row>
    <row r="109" s="2" customFormat="1" ht="18" customHeight="1">
      <c r="A109" s="38"/>
      <c r="B109" s="167"/>
      <c r="C109" s="168"/>
      <c r="D109" s="129" t="s">
        <v>119</v>
      </c>
      <c r="E109" s="169"/>
      <c r="F109" s="169"/>
      <c r="G109" s="168"/>
      <c r="H109" s="168"/>
      <c r="I109" s="168"/>
      <c r="J109" s="168"/>
      <c r="K109" s="123">
        <v>0</v>
      </c>
      <c r="L109" s="168"/>
      <c r="M109" s="170"/>
      <c r="N109" s="171"/>
      <c r="O109" s="172" t="s">
        <v>44</v>
      </c>
      <c r="P109" s="171"/>
      <c r="Q109" s="171"/>
      <c r="R109" s="171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1"/>
      <c r="AT109" s="171"/>
      <c r="AU109" s="171"/>
      <c r="AV109" s="171"/>
      <c r="AW109" s="171"/>
      <c r="AX109" s="171"/>
      <c r="AY109" s="173" t="s">
        <v>116</v>
      </c>
      <c r="AZ109" s="171"/>
      <c r="BA109" s="171"/>
      <c r="BB109" s="171"/>
      <c r="BC109" s="171"/>
      <c r="BD109" s="171"/>
      <c r="BE109" s="174">
        <f>IF(O109="základná",K109,0)</f>
        <v>0</v>
      </c>
      <c r="BF109" s="174">
        <f>IF(O109="znížená",K109,0)</f>
        <v>0</v>
      </c>
      <c r="BG109" s="174">
        <f>IF(O109="zákl. prenesená",K109,0)</f>
        <v>0</v>
      </c>
      <c r="BH109" s="174">
        <f>IF(O109="zníž. prenesená",K109,0)</f>
        <v>0</v>
      </c>
      <c r="BI109" s="174">
        <f>IF(O109="nulová",K109,0)</f>
        <v>0</v>
      </c>
      <c r="BJ109" s="173" t="s">
        <v>117</v>
      </c>
      <c r="BK109" s="171"/>
      <c r="BL109" s="171"/>
      <c r="BM109" s="171"/>
    </row>
    <row r="110" s="2" customFormat="1" ht="18" customHeight="1">
      <c r="A110" s="38"/>
      <c r="B110" s="167"/>
      <c r="C110" s="168"/>
      <c r="D110" s="129" t="s">
        <v>120</v>
      </c>
      <c r="E110" s="169"/>
      <c r="F110" s="169"/>
      <c r="G110" s="168"/>
      <c r="H110" s="168"/>
      <c r="I110" s="168"/>
      <c r="J110" s="168"/>
      <c r="K110" s="123">
        <v>0</v>
      </c>
      <c r="L110" s="168"/>
      <c r="M110" s="170"/>
      <c r="N110" s="171"/>
      <c r="O110" s="172" t="s">
        <v>44</v>
      </c>
      <c r="P110" s="171"/>
      <c r="Q110" s="171"/>
      <c r="R110" s="171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3" t="s">
        <v>116</v>
      </c>
      <c r="AZ110" s="171"/>
      <c r="BA110" s="171"/>
      <c r="BB110" s="171"/>
      <c r="BC110" s="171"/>
      <c r="BD110" s="171"/>
      <c r="BE110" s="174">
        <f>IF(O110="základná",K110,0)</f>
        <v>0</v>
      </c>
      <c r="BF110" s="174">
        <f>IF(O110="znížená",K110,0)</f>
        <v>0</v>
      </c>
      <c r="BG110" s="174">
        <f>IF(O110="zákl. prenesená",K110,0)</f>
        <v>0</v>
      </c>
      <c r="BH110" s="174">
        <f>IF(O110="zníž. prenesená",K110,0)</f>
        <v>0</v>
      </c>
      <c r="BI110" s="174">
        <f>IF(O110="nulová",K110,0)</f>
        <v>0</v>
      </c>
      <c r="BJ110" s="173" t="s">
        <v>117</v>
      </c>
      <c r="BK110" s="171"/>
      <c r="BL110" s="171"/>
      <c r="BM110" s="171"/>
    </row>
    <row r="111" s="2" customFormat="1" ht="18" customHeight="1">
      <c r="A111" s="38"/>
      <c r="B111" s="167"/>
      <c r="C111" s="168"/>
      <c r="D111" s="129" t="s">
        <v>121</v>
      </c>
      <c r="E111" s="169"/>
      <c r="F111" s="169"/>
      <c r="G111" s="168"/>
      <c r="H111" s="168"/>
      <c r="I111" s="168"/>
      <c r="J111" s="168"/>
      <c r="K111" s="123">
        <v>0</v>
      </c>
      <c r="L111" s="168"/>
      <c r="M111" s="170"/>
      <c r="N111" s="171"/>
      <c r="O111" s="172" t="s">
        <v>44</v>
      </c>
      <c r="P111" s="171"/>
      <c r="Q111" s="171"/>
      <c r="R111" s="171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3" t="s">
        <v>116</v>
      </c>
      <c r="AZ111" s="171"/>
      <c r="BA111" s="171"/>
      <c r="BB111" s="171"/>
      <c r="BC111" s="171"/>
      <c r="BD111" s="171"/>
      <c r="BE111" s="174">
        <f>IF(O111="základná",K111,0)</f>
        <v>0</v>
      </c>
      <c r="BF111" s="174">
        <f>IF(O111="znížená",K111,0)</f>
        <v>0</v>
      </c>
      <c r="BG111" s="174">
        <f>IF(O111="zákl. prenesená",K111,0)</f>
        <v>0</v>
      </c>
      <c r="BH111" s="174">
        <f>IF(O111="zníž. prenesená",K111,0)</f>
        <v>0</v>
      </c>
      <c r="BI111" s="174">
        <f>IF(O111="nulová",K111,0)</f>
        <v>0</v>
      </c>
      <c r="BJ111" s="173" t="s">
        <v>117</v>
      </c>
      <c r="BK111" s="171"/>
      <c r="BL111" s="171"/>
      <c r="BM111" s="171"/>
    </row>
    <row r="112" s="2" customFormat="1" ht="18" customHeight="1">
      <c r="A112" s="38"/>
      <c r="B112" s="167"/>
      <c r="C112" s="168"/>
      <c r="D112" s="169" t="s">
        <v>122</v>
      </c>
      <c r="E112" s="168"/>
      <c r="F112" s="168"/>
      <c r="G112" s="168"/>
      <c r="H112" s="168"/>
      <c r="I112" s="168"/>
      <c r="J112" s="168"/>
      <c r="K112" s="123">
        <f>ROUND(K28*T112,2)</f>
        <v>0</v>
      </c>
      <c r="L112" s="168"/>
      <c r="M112" s="170"/>
      <c r="N112" s="171"/>
      <c r="O112" s="172" t="s">
        <v>44</v>
      </c>
      <c r="P112" s="171"/>
      <c r="Q112" s="171"/>
      <c r="R112" s="171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3" t="s">
        <v>123</v>
      </c>
      <c r="AZ112" s="171"/>
      <c r="BA112" s="171"/>
      <c r="BB112" s="171"/>
      <c r="BC112" s="171"/>
      <c r="BD112" s="171"/>
      <c r="BE112" s="174">
        <f>IF(O112="základná",K112,0)</f>
        <v>0</v>
      </c>
      <c r="BF112" s="174">
        <f>IF(O112="znížená",K112,0)</f>
        <v>0</v>
      </c>
      <c r="BG112" s="174">
        <f>IF(O112="zákl. prenesená",K112,0)</f>
        <v>0</v>
      </c>
      <c r="BH112" s="174">
        <f>IF(O112="zníž. prenesená",K112,0)</f>
        <v>0</v>
      </c>
      <c r="BI112" s="174">
        <f>IF(O112="nulová",K112,0)</f>
        <v>0</v>
      </c>
      <c r="BJ112" s="173" t="s">
        <v>117</v>
      </c>
      <c r="BK112" s="171"/>
      <c r="BL112" s="171"/>
      <c r="BM112" s="171"/>
    </row>
    <row r="113" s="2" customForma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60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9.28" customHeight="1">
      <c r="A114" s="38"/>
      <c r="B114" s="39"/>
      <c r="C114" s="133" t="s">
        <v>95</v>
      </c>
      <c r="D114" s="134"/>
      <c r="E114" s="134"/>
      <c r="F114" s="134"/>
      <c r="G114" s="134"/>
      <c r="H114" s="134"/>
      <c r="I114" s="134"/>
      <c r="J114" s="134"/>
      <c r="K114" s="135">
        <f>ROUND(K94+K106,2)</f>
        <v>0</v>
      </c>
      <c r="L114" s="134"/>
      <c r="M114" s="60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0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0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19" t="s">
        <v>124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60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60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28" t="s">
        <v>15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60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38"/>
      <c r="D123" s="38"/>
      <c r="E123" s="72" t="str">
        <f>E7</f>
        <v>Dokončenie vodovodu v obci Gemerská Panica</v>
      </c>
      <c r="F123" s="38"/>
      <c r="G123" s="38"/>
      <c r="H123" s="38"/>
      <c r="I123" s="38"/>
      <c r="J123" s="38"/>
      <c r="K123" s="38"/>
      <c r="L123" s="38"/>
      <c r="M123" s="60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60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28" t="s">
        <v>19</v>
      </c>
      <c r="D125" s="38"/>
      <c r="E125" s="38"/>
      <c r="F125" s="23" t="str">
        <f>F10</f>
        <v>Gemerská Panica</v>
      </c>
      <c r="G125" s="38"/>
      <c r="H125" s="38"/>
      <c r="I125" s="28" t="s">
        <v>21</v>
      </c>
      <c r="J125" s="74" t="str">
        <f>IF(J10="","",J10)</f>
        <v>18. 1. 2023</v>
      </c>
      <c r="K125" s="38"/>
      <c r="L125" s="38"/>
      <c r="M125" s="60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60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28" t="s">
        <v>23</v>
      </c>
      <c r="D127" s="38"/>
      <c r="E127" s="38"/>
      <c r="F127" s="23" t="str">
        <f>E13</f>
        <v>Obec Gemerská Panica</v>
      </c>
      <c r="G127" s="38"/>
      <c r="H127" s="38"/>
      <c r="I127" s="28" t="s">
        <v>29</v>
      </c>
      <c r="J127" s="32" t="str">
        <f>E19</f>
        <v xml:space="preserve"> </v>
      </c>
      <c r="K127" s="38"/>
      <c r="L127" s="38"/>
      <c r="M127" s="60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28" t="s">
        <v>27</v>
      </c>
      <c r="D128" s="38"/>
      <c r="E128" s="38"/>
      <c r="F128" s="23" t="str">
        <f>IF(E16="","",E16)</f>
        <v>Vyplň údaj</v>
      </c>
      <c r="G128" s="38"/>
      <c r="H128" s="38"/>
      <c r="I128" s="28" t="s">
        <v>32</v>
      </c>
      <c r="J128" s="32" t="str">
        <f>E22</f>
        <v xml:space="preserve"> </v>
      </c>
      <c r="K128" s="38"/>
      <c r="L128" s="38"/>
      <c r="M128" s="60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60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75"/>
      <c r="B130" s="176"/>
      <c r="C130" s="177" t="s">
        <v>125</v>
      </c>
      <c r="D130" s="178" t="s">
        <v>63</v>
      </c>
      <c r="E130" s="178" t="s">
        <v>59</v>
      </c>
      <c r="F130" s="178" t="s">
        <v>60</v>
      </c>
      <c r="G130" s="178" t="s">
        <v>126</v>
      </c>
      <c r="H130" s="178" t="s">
        <v>127</v>
      </c>
      <c r="I130" s="178" t="s">
        <v>128</v>
      </c>
      <c r="J130" s="178" t="s">
        <v>129</v>
      </c>
      <c r="K130" s="179" t="s">
        <v>102</v>
      </c>
      <c r="L130" s="180" t="s">
        <v>130</v>
      </c>
      <c r="M130" s="181"/>
      <c r="N130" s="91" t="s">
        <v>1</v>
      </c>
      <c r="O130" s="92" t="s">
        <v>42</v>
      </c>
      <c r="P130" s="92" t="s">
        <v>131</v>
      </c>
      <c r="Q130" s="92" t="s">
        <v>132</v>
      </c>
      <c r="R130" s="92" t="s">
        <v>133</v>
      </c>
      <c r="S130" s="92" t="s">
        <v>134</v>
      </c>
      <c r="T130" s="92" t="s">
        <v>135</v>
      </c>
      <c r="U130" s="92" t="s">
        <v>136</v>
      </c>
      <c r="V130" s="92" t="s">
        <v>137</v>
      </c>
      <c r="W130" s="92" t="s">
        <v>138</v>
      </c>
      <c r="X130" s="93" t="s">
        <v>139</v>
      </c>
      <c r="Y130" s="175"/>
      <c r="Z130" s="175"/>
      <c r="AA130" s="175"/>
      <c r="AB130" s="175"/>
      <c r="AC130" s="175"/>
      <c r="AD130" s="175"/>
      <c r="AE130" s="175"/>
    </row>
    <row r="131" s="2" customFormat="1" ht="22.8" customHeight="1">
      <c r="A131" s="38"/>
      <c r="B131" s="39"/>
      <c r="C131" s="98" t="s">
        <v>97</v>
      </c>
      <c r="D131" s="38"/>
      <c r="E131" s="38"/>
      <c r="F131" s="38"/>
      <c r="G131" s="38"/>
      <c r="H131" s="38"/>
      <c r="I131" s="38"/>
      <c r="J131" s="38"/>
      <c r="K131" s="182">
        <f>BK131</f>
        <v>0</v>
      </c>
      <c r="L131" s="38"/>
      <c r="M131" s="39"/>
      <c r="N131" s="94"/>
      <c r="O131" s="78"/>
      <c r="P131" s="95"/>
      <c r="Q131" s="183">
        <f>Q132+Q190</f>
        <v>0</v>
      </c>
      <c r="R131" s="183">
        <f>R132+R190</f>
        <v>0</v>
      </c>
      <c r="S131" s="95"/>
      <c r="T131" s="184">
        <f>T132+T190</f>
        <v>0</v>
      </c>
      <c r="U131" s="95"/>
      <c r="V131" s="184">
        <f>V132+V190</f>
        <v>1351.1373699999999</v>
      </c>
      <c r="W131" s="95"/>
      <c r="X131" s="185">
        <f>X132+X190</f>
        <v>0</v>
      </c>
      <c r="Y131" s="38"/>
      <c r="Z131" s="38"/>
      <c r="AA131" s="38"/>
      <c r="AB131" s="38"/>
      <c r="AC131" s="38"/>
      <c r="AD131" s="38"/>
      <c r="AE131" s="38"/>
      <c r="AT131" s="15" t="s">
        <v>79</v>
      </c>
      <c r="AU131" s="15" t="s">
        <v>104</v>
      </c>
      <c r="BK131" s="186">
        <f>BK132+BK190</f>
        <v>0</v>
      </c>
    </row>
    <row r="132" s="12" customFormat="1" ht="25.92" customHeight="1">
      <c r="A132" s="12"/>
      <c r="B132" s="187"/>
      <c r="C132" s="12"/>
      <c r="D132" s="188" t="s">
        <v>79</v>
      </c>
      <c r="E132" s="189" t="s">
        <v>140</v>
      </c>
      <c r="F132" s="189" t="s">
        <v>141</v>
      </c>
      <c r="G132" s="12"/>
      <c r="H132" s="12"/>
      <c r="I132" s="190"/>
      <c r="J132" s="190"/>
      <c r="K132" s="191">
        <f>BK132</f>
        <v>0</v>
      </c>
      <c r="L132" s="12"/>
      <c r="M132" s="187"/>
      <c r="N132" s="192"/>
      <c r="O132" s="193"/>
      <c r="P132" s="193"/>
      <c r="Q132" s="194">
        <f>Q133+Q147+Q150+Q153+Q182+Q188</f>
        <v>0</v>
      </c>
      <c r="R132" s="194">
        <f>R133+R147+R150+R153+R182+R188</f>
        <v>0</v>
      </c>
      <c r="S132" s="193"/>
      <c r="T132" s="195">
        <f>T133+T147+T150+T153+T182+T188</f>
        <v>0</v>
      </c>
      <c r="U132" s="193"/>
      <c r="V132" s="195">
        <f>V133+V147+V150+V153+V182+V188</f>
        <v>1351.1373699999999</v>
      </c>
      <c r="W132" s="193"/>
      <c r="X132" s="196">
        <f>X133+X147+X150+X153+X182+X188</f>
        <v>0</v>
      </c>
      <c r="Y132" s="12"/>
      <c r="Z132" s="12"/>
      <c r="AA132" s="12"/>
      <c r="AB132" s="12"/>
      <c r="AC132" s="12"/>
      <c r="AD132" s="12"/>
      <c r="AE132" s="12"/>
      <c r="AR132" s="188" t="s">
        <v>85</v>
      </c>
      <c r="AT132" s="197" t="s">
        <v>79</v>
      </c>
      <c r="AU132" s="197" t="s">
        <v>80</v>
      </c>
      <c r="AY132" s="188" t="s">
        <v>142</v>
      </c>
      <c r="BK132" s="198">
        <f>BK133+BK147+BK150+BK153+BK182+BK188</f>
        <v>0</v>
      </c>
    </row>
    <row r="133" s="12" customFormat="1" ht="22.8" customHeight="1">
      <c r="A133" s="12"/>
      <c r="B133" s="187"/>
      <c r="C133" s="12"/>
      <c r="D133" s="188" t="s">
        <v>79</v>
      </c>
      <c r="E133" s="199" t="s">
        <v>85</v>
      </c>
      <c r="F133" s="199" t="s">
        <v>143</v>
      </c>
      <c r="G133" s="12"/>
      <c r="H133" s="12"/>
      <c r="I133" s="190"/>
      <c r="J133" s="190"/>
      <c r="K133" s="200">
        <f>BK133</f>
        <v>0</v>
      </c>
      <c r="L133" s="12"/>
      <c r="M133" s="187"/>
      <c r="N133" s="192"/>
      <c r="O133" s="193"/>
      <c r="P133" s="193"/>
      <c r="Q133" s="194">
        <f>SUM(Q134:Q146)</f>
        <v>0</v>
      </c>
      <c r="R133" s="194">
        <f>SUM(R134:R146)</f>
        <v>0</v>
      </c>
      <c r="S133" s="193"/>
      <c r="T133" s="195">
        <f>SUM(T134:T146)</f>
        <v>0</v>
      </c>
      <c r="U133" s="193"/>
      <c r="V133" s="195">
        <f>SUM(V134:V146)</f>
        <v>971.23743999999999</v>
      </c>
      <c r="W133" s="193"/>
      <c r="X133" s="196">
        <f>SUM(X134:X146)</f>
        <v>0</v>
      </c>
      <c r="Y133" s="12"/>
      <c r="Z133" s="12"/>
      <c r="AA133" s="12"/>
      <c r="AB133" s="12"/>
      <c r="AC133" s="12"/>
      <c r="AD133" s="12"/>
      <c r="AE133" s="12"/>
      <c r="AR133" s="188" t="s">
        <v>85</v>
      </c>
      <c r="AT133" s="197" t="s">
        <v>79</v>
      </c>
      <c r="AU133" s="197" t="s">
        <v>85</v>
      </c>
      <c r="AY133" s="188" t="s">
        <v>142</v>
      </c>
      <c r="BK133" s="198">
        <f>SUM(BK134:BK146)</f>
        <v>0</v>
      </c>
    </row>
    <row r="134" s="2" customFormat="1" ht="33" customHeight="1">
      <c r="A134" s="38"/>
      <c r="B134" s="167"/>
      <c r="C134" s="201" t="s">
        <v>85</v>
      </c>
      <c r="D134" s="201" t="s">
        <v>144</v>
      </c>
      <c r="E134" s="202" t="s">
        <v>145</v>
      </c>
      <c r="F134" s="203" t="s">
        <v>146</v>
      </c>
      <c r="G134" s="204" t="s">
        <v>147</v>
      </c>
      <c r="H134" s="205">
        <v>456</v>
      </c>
      <c r="I134" s="206"/>
      <c r="J134" s="206"/>
      <c r="K134" s="205">
        <f>ROUND(P134*H134,3)</f>
        <v>0</v>
      </c>
      <c r="L134" s="207"/>
      <c r="M134" s="39"/>
      <c r="N134" s="208" t="s">
        <v>1</v>
      </c>
      <c r="O134" s="209" t="s">
        <v>44</v>
      </c>
      <c r="P134" s="210">
        <f>I134+J134</f>
        <v>0</v>
      </c>
      <c r="Q134" s="210">
        <f>ROUND(I134*H134,3)</f>
        <v>0</v>
      </c>
      <c r="R134" s="210">
        <f>ROUND(J134*H134,3)</f>
        <v>0</v>
      </c>
      <c r="S134" s="82"/>
      <c r="T134" s="211">
        <f>S134*H134</f>
        <v>0</v>
      </c>
      <c r="U134" s="211">
        <v>0</v>
      </c>
      <c r="V134" s="211">
        <f>U134*H134</f>
        <v>0</v>
      </c>
      <c r="W134" s="211">
        <v>0</v>
      </c>
      <c r="X134" s="212">
        <f>W134*H134</f>
        <v>0</v>
      </c>
      <c r="Y134" s="38"/>
      <c r="Z134" s="38"/>
      <c r="AA134" s="38"/>
      <c r="AB134" s="38"/>
      <c r="AC134" s="38"/>
      <c r="AD134" s="38"/>
      <c r="AE134" s="38"/>
      <c r="AR134" s="213" t="s">
        <v>148</v>
      </c>
      <c r="AT134" s="213" t="s">
        <v>144</v>
      </c>
      <c r="AU134" s="213" t="s">
        <v>117</v>
      </c>
      <c r="AY134" s="15" t="s">
        <v>142</v>
      </c>
      <c r="BE134" s="128">
        <f>IF(O134="základná",K134,0)</f>
        <v>0</v>
      </c>
      <c r="BF134" s="128">
        <f>IF(O134="znížená",K134,0)</f>
        <v>0</v>
      </c>
      <c r="BG134" s="128">
        <f>IF(O134="zákl. prenesená",K134,0)</f>
        <v>0</v>
      </c>
      <c r="BH134" s="128">
        <f>IF(O134="zníž. prenesená",K134,0)</f>
        <v>0</v>
      </c>
      <c r="BI134" s="128">
        <f>IF(O134="nulová",K134,0)</f>
        <v>0</v>
      </c>
      <c r="BJ134" s="15" t="s">
        <v>117</v>
      </c>
      <c r="BK134" s="214">
        <f>ROUND(P134*H134,3)</f>
        <v>0</v>
      </c>
      <c r="BL134" s="15" t="s">
        <v>148</v>
      </c>
      <c r="BM134" s="213" t="s">
        <v>149</v>
      </c>
    </row>
    <row r="135" s="2" customFormat="1" ht="24.15" customHeight="1">
      <c r="A135" s="38"/>
      <c r="B135" s="167"/>
      <c r="C135" s="201" t="s">
        <v>117</v>
      </c>
      <c r="D135" s="201" t="s">
        <v>144</v>
      </c>
      <c r="E135" s="202" t="s">
        <v>150</v>
      </c>
      <c r="F135" s="203" t="s">
        <v>151</v>
      </c>
      <c r="G135" s="204" t="s">
        <v>147</v>
      </c>
      <c r="H135" s="205">
        <v>456</v>
      </c>
      <c r="I135" s="206"/>
      <c r="J135" s="206"/>
      <c r="K135" s="205">
        <f>ROUND(P135*H135,3)</f>
        <v>0</v>
      </c>
      <c r="L135" s="207"/>
      <c r="M135" s="39"/>
      <c r="N135" s="208" t="s">
        <v>1</v>
      </c>
      <c r="O135" s="209" t="s">
        <v>44</v>
      </c>
      <c r="P135" s="210">
        <f>I135+J135</f>
        <v>0</v>
      </c>
      <c r="Q135" s="210">
        <f>ROUND(I135*H135,3)</f>
        <v>0</v>
      </c>
      <c r="R135" s="210">
        <f>ROUND(J135*H135,3)</f>
        <v>0</v>
      </c>
      <c r="S135" s="82"/>
      <c r="T135" s="211">
        <f>S135*H135</f>
        <v>0</v>
      </c>
      <c r="U135" s="211">
        <v>0</v>
      </c>
      <c r="V135" s="211">
        <f>U135*H135</f>
        <v>0</v>
      </c>
      <c r="W135" s="211">
        <v>0</v>
      </c>
      <c r="X135" s="212">
        <f>W135*H135</f>
        <v>0</v>
      </c>
      <c r="Y135" s="38"/>
      <c r="Z135" s="38"/>
      <c r="AA135" s="38"/>
      <c r="AB135" s="38"/>
      <c r="AC135" s="38"/>
      <c r="AD135" s="38"/>
      <c r="AE135" s="38"/>
      <c r="AR135" s="213" t="s">
        <v>148</v>
      </c>
      <c r="AT135" s="213" t="s">
        <v>144</v>
      </c>
      <c r="AU135" s="213" t="s">
        <v>117</v>
      </c>
      <c r="AY135" s="15" t="s">
        <v>142</v>
      </c>
      <c r="BE135" s="128">
        <f>IF(O135="základná",K135,0)</f>
        <v>0</v>
      </c>
      <c r="BF135" s="128">
        <f>IF(O135="znížená",K135,0)</f>
        <v>0</v>
      </c>
      <c r="BG135" s="128">
        <f>IF(O135="zákl. prenesená",K135,0)</f>
        <v>0</v>
      </c>
      <c r="BH135" s="128">
        <f>IF(O135="zníž. prenesená",K135,0)</f>
        <v>0</v>
      </c>
      <c r="BI135" s="128">
        <f>IF(O135="nulová",K135,0)</f>
        <v>0</v>
      </c>
      <c r="BJ135" s="15" t="s">
        <v>117</v>
      </c>
      <c r="BK135" s="214">
        <f>ROUND(P135*H135,3)</f>
        <v>0</v>
      </c>
      <c r="BL135" s="15" t="s">
        <v>148</v>
      </c>
      <c r="BM135" s="213" t="s">
        <v>152</v>
      </c>
    </row>
    <row r="136" s="2" customFormat="1" ht="21.75" customHeight="1">
      <c r="A136" s="38"/>
      <c r="B136" s="167"/>
      <c r="C136" s="201" t="s">
        <v>153</v>
      </c>
      <c r="D136" s="201" t="s">
        <v>144</v>
      </c>
      <c r="E136" s="202" t="s">
        <v>154</v>
      </c>
      <c r="F136" s="203" t="s">
        <v>155</v>
      </c>
      <c r="G136" s="204" t="s">
        <v>156</v>
      </c>
      <c r="H136" s="205">
        <v>1033.5999999999999</v>
      </c>
      <c r="I136" s="206"/>
      <c r="J136" s="206"/>
      <c r="K136" s="205">
        <f>ROUND(P136*H136,3)</f>
        <v>0</v>
      </c>
      <c r="L136" s="207"/>
      <c r="M136" s="39"/>
      <c r="N136" s="208" t="s">
        <v>1</v>
      </c>
      <c r="O136" s="209" t="s">
        <v>44</v>
      </c>
      <c r="P136" s="210">
        <f>I136+J136</f>
        <v>0</v>
      </c>
      <c r="Q136" s="210">
        <f>ROUND(I136*H136,3)</f>
        <v>0</v>
      </c>
      <c r="R136" s="210">
        <f>ROUND(J136*H136,3)</f>
        <v>0</v>
      </c>
      <c r="S136" s="82"/>
      <c r="T136" s="211">
        <f>S136*H136</f>
        <v>0</v>
      </c>
      <c r="U136" s="211">
        <v>0</v>
      </c>
      <c r="V136" s="211">
        <f>U136*H136</f>
        <v>0</v>
      </c>
      <c r="W136" s="211">
        <v>0</v>
      </c>
      <c r="X136" s="212">
        <f>W136*H136</f>
        <v>0</v>
      </c>
      <c r="Y136" s="38"/>
      <c r="Z136" s="38"/>
      <c r="AA136" s="38"/>
      <c r="AB136" s="38"/>
      <c r="AC136" s="38"/>
      <c r="AD136" s="38"/>
      <c r="AE136" s="38"/>
      <c r="AR136" s="213" t="s">
        <v>148</v>
      </c>
      <c r="AT136" s="213" t="s">
        <v>144</v>
      </c>
      <c r="AU136" s="213" t="s">
        <v>117</v>
      </c>
      <c r="AY136" s="15" t="s">
        <v>142</v>
      </c>
      <c r="BE136" s="128">
        <f>IF(O136="základná",K136,0)</f>
        <v>0</v>
      </c>
      <c r="BF136" s="128">
        <f>IF(O136="znížená",K136,0)</f>
        <v>0</v>
      </c>
      <c r="BG136" s="128">
        <f>IF(O136="zákl. prenesená",K136,0)</f>
        <v>0</v>
      </c>
      <c r="BH136" s="128">
        <f>IF(O136="zníž. prenesená",K136,0)</f>
        <v>0</v>
      </c>
      <c r="BI136" s="128">
        <f>IF(O136="nulová",K136,0)</f>
        <v>0</v>
      </c>
      <c r="BJ136" s="15" t="s">
        <v>117</v>
      </c>
      <c r="BK136" s="214">
        <f>ROUND(P136*H136,3)</f>
        <v>0</v>
      </c>
      <c r="BL136" s="15" t="s">
        <v>148</v>
      </c>
      <c r="BM136" s="213" t="s">
        <v>157</v>
      </c>
    </row>
    <row r="137" s="2" customFormat="1" ht="37.8" customHeight="1">
      <c r="A137" s="38"/>
      <c r="B137" s="167"/>
      <c r="C137" s="201" t="s">
        <v>148</v>
      </c>
      <c r="D137" s="201" t="s">
        <v>144</v>
      </c>
      <c r="E137" s="202" t="s">
        <v>158</v>
      </c>
      <c r="F137" s="203" t="s">
        <v>159</v>
      </c>
      <c r="G137" s="204" t="s">
        <v>156</v>
      </c>
      <c r="H137" s="205">
        <v>1033.5999999999999</v>
      </c>
      <c r="I137" s="206"/>
      <c r="J137" s="206"/>
      <c r="K137" s="205">
        <f>ROUND(P137*H137,3)</f>
        <v>0</v>
      </c>
      <c r="L137" s="207"/>
      <c r="M137" s="39"/>
      <c r="N137" s="208" t="s">
        <v>1</v>
      </c>
      <c r="O137" s="209" t="s">
        <v>44</v>
      </c>
      <c r="P137" s="210">
        <f>I137+J137</f>
        <v>0</v>
      </c>
      <c r="Q137" s="210">
        <f>ROUND(I137*H137,3)</f>
        <v>0</v>
      </c>
      <c r="R137" s="210">
        <f>ROUND(J137*H137,3)</f>
        <v>0</v>
      </c>
      <c r="S137" s="82"/>
      <c r="T137" s="211">
        <f>S137*H137</f>
        <v>0</v>
      </c>
      <c r="U137" s="211">
        <v>0</v>
      </c>
      <c r="V137" s="211">
        <f>U137*H137</f>
        <v>0</v>
      </c>
      <c r="W137" s="211">
        <v>0</v>
      </c>
      <c r="X137" s="212">
        <f>W137*H137</f>
        <v>0</v>
      </c>
      <c r="Y137" s="38"/>
      <c r="Z137" s="38"/>
      <c r="AA137" s="38"/>
      <c r="AB137" s="38"/>
      <c r="AC137" s="38"/>
      <c r="AD137" s="38"/>
      <c r="AE137" s="38"/>
      <c r="AR137" s="213" t="s">
        <v>148</v>
      </c>
      <c r="AT137" s="213" t="s">
        <v>144</v>
      </c>
      <c r="AU137" s="213" t="s">
        <v>117</v>
      </c>
      <c r="AY137" s="15" t="s">
        <v>142</v>
      </c>
      <c r="BE137" s="128">
        <f>IF(O137="základná",K137,0)</f>
        <v>0</v>
      </c>
      <c r="BF137" s="128">
        <f>IF(O137="znížená",K137,0)</f>
        <v>0</v>
      </c>
      <c r="BG137" s="128">
        <f>IF(O137="zákl. prenesená",K137,0)</f>
        <v>0</v>
      </c>
      <c r="BH137" s="128">
        <f>IF(O137="zníž. prenesená",K137,0)</f>
        <v>0</v>
      </c>
      <c r="BI137" s="128">
        <f>IF(O137="nulová",K137,0)</f>
        <v>0</v>
      </c>
      <c r="BJ137" s="15" t="s">
        <v>117</v>
      </c>
      <c r="BK137" s="214">
        <f>ROUND(P137*H137,3)</f>
        <v>0</v>
      </c>
      <c r="BL137" s="15" t="s">
        <v>148</v>
      </c>
      <c r="BM137" s="213" t="s">
        <v>160</v>
      </c>
    </row>
    <row r="138" s="2" customFormat="1" ht="24.15" customHeight="1">
      <c r="A138" s="38"/>
      <c r="B138" s="167"/>
      <c r="C138" s="201" t="s">
        <v>161</v>
      </c>
      <c r="D138" s="201" t="s">
        <v>144</v>
      </c>
      <c r="E138" s="202" t="s">
        <v>162</v>
      </c>
      <c r="F138" s="203" t="s">
        <v>163</v>
      </c>
      <c r="G138" s="204" t="s">
        <v>147</v>
      </c>
      <c r="H138" s="205">
        <v>2584</v>
      </c>
      <c r="I138" s="206"/>
      <c r="J138" s="206"/>
      <c r="K138" s="205">
        <f>ROUND(P138*H138,3)</f>
        <v>0</v>
      </c>
      <c r="L138" s="207"/>
      <c r="M138" s="39"/>
      <c r="N138" s="208" t="s">
        <v>1</v>
      </c>
      <c r="O138" s="209" t="s">
        <v>44</v>
      </c>
      <c r="P138" s="210">
        <f>I138+J138</f>
        <v>0</v>
      </c>
      <c r="Q138" s="210">
        <f>ROUND(I138*H138,3)</f>
        <v>0</v>
      </c>
      <c r="R138" s="210">
        <f>ROUND(J138*H138,3)</f>
        <v>0</v>
      </c>
      <c r="S138" s="82"/>
      <c r="T138" s="211">
        <f>S138*H138</f>
        <v>0</v>
      </c>
      <c r="U138" s="211">
        <v>0.026159999999999999</v>
      </c>
      <c r="V138" s="211">
        <f>U138*H138</f>
        <v>67.597439999999992</v>
      </c>
      <c r="W138" s="211">
        <v>0</v>
      </c>
      <c r="X138" s="212">
        <f>W138*H138</f>
        <v>0</v>
      </c>
      <c r="Y138" s="38"/>
      <c r="Z138" s="38"/>
      <c r="AA138" s="38"/>
      <c r="AB138" s="38"/>
      <c r="AC138" s="38"/>
      <c r="AD138" s="38"/>
      <c r="AE138" s="38"/>
      <c r="AR138" s="213" t="s">
        <v>148</v>
      </c>
      <c r="AT138" s="213" t="s">
        <v>144</v>
      </c>
      <c r="AU138" s="213" t="s">
        <v>117</v>
      </c>
      <c r="AY138" s="15" t="s">
        <v>142</v>
      </c>
      <c r="BE138" s="128">
        <f>IF(O138="základná",K138,0)</f>
        <v>0</v>
      </c>
      <c r="BF138" s="128">
        <f>IF(O138="znížená",K138,0)</f>
        <v>0</v>
      </c>
      <c r="BG138" s="128">
        <f>IF(O138="zákl. prenesená",K138,0)</f>
        <v>0</v>
      </c>
      <c r="BH138" s="128">
        <f>IF(O138="zníž. prenesená",K138,0)</f>
        <v>0</v>
      </c>
      <c r="BI138" s="128">
        <f>IF(O138="nulová",K138,0)</f>
        <v>0</v>
      </c>
      <c r="BJ138" s="15" t="s">
        <v>117</v>
      </c>
      <c r="BK138" s="214">
        <f>ROUND(P138*H138,3)</f>
        <v>0</v>
      </c>
      <c r="BL138" s="15" t="s">
        <v>148</v>
      </c>
      <c r="BM138" s="213" t="s">
        <v>164</v>
      </c>
    </row>
    <row r="139" s="2" customFormat="1" ht="24.15" customHeight="1">
      <c r="A139" s="38"/>
      <c r="B139" s="167"/>
      <c r="C139" s="201" t="s">
        <v>165</v>
      </c>
      <c r="D139" s="201" t="s">
        <v>144</v>
      </c>
      <c r="E139" s="202" t="s">
        <v>166</v>
      </c>
      <c r="F139" s="203" t="s">
        <v>167</v>
      </c>
      <c r="G139" s="204" t="s">
        <v>147</v>
      </c>
      <c r="H139" s="205">
        <v>2584</v>
      </c>
      <c r="I139" s="206"/>
      <c r="J139" s="206"/>
      <c r="K139" s="205">
        <f>ROUND(P139*H139,3)</f>
        <v>0</v>
      </c>
      <c r="L139" s="207"/>
      <c r="M139" s="39"/>
      <c r="N139" s="208" t="s">
        <v>1</v>
      </c>
      <c r="O139" s="209" t="s">
        <v>44</v>
      </c>
      <c r="P139" s="210">
        <f>I139+J139</f>
        <v>0</v>
      </c>
      <c r="Q139" s="210">
        <f>ROUND(I139*H139,3)</f>
        <v>0</v>
      </c>
      <c r="R139" s="210">
        <f>ROUND(J139*H139,3)</f>
        <v>0</v>
      </c>
      <c r="S139" s="82"/>
      <c r="T139" s="211">
        <f>S139*H139</f>
        <v>0</v>
      </c>
      <c r="U139" s="211">
        <v>0</v>
      </c>
      <c r="V139" s="211">
        <f>U139*H139</f>
        <v>0</v>
      </c>
      <c r="W139" s="211">
        <v>0</v>
      </c>
      <c r="X139" s="212">
        <f>W139*H139</f>
        <v>0</v>
      </c>
      <c r="Y139" s="38"/>
      <c r="Z139" s="38"/>
      <c r="AA139" s="38"/>
      <c r="AB139" s="38"/>
      <c r="AC139" s="38"/>
      <c r="AD139" s="38"/>
      <c r="AE139" s="38"/>
      <c r="AR139" s="213" t="s">
        <v>148</v>
      </c>
      <c r="AT139" s="213" t="s">
        <v>144</v>
      </c>
      <c r="AU139" s="213" t="s">
        <v>117</v>
      </c>
      <c r="AY139" s="15" t="s">
        <v>142</v>
      </c>
      <c r="BE139" s="128">
        <f>IF(O139="základná",K139,0)</f>
        <v>0</v>
      </c>
      <c r="BF139" s="128">
        <f>IF(O139="znížená",K139,0)</f>
        <v>0</v>
      </c>
      <c r="BG139" s="128">
        <f>IF(O139="zákl. prenesená",K139,0)</f>
        <v>0</v>
      </c>
      <c r="BH139" s="128">
        <f>IF(O139="zníž. prenesená",K139,0)</f>
        <v>0</v>
      </c>
      <c r="BI139" s="128">
        <f>IF(O139="nulová",K139,0)</f>
        <v>0</v>
      </c>
      <c r="BJ139" s="15" t="s">
        <v>117</v>
      </c>
      <c r="BK139" s="214">
        <f>ROUND(P139*H139,3)</f>
        <v>0</v>
      </c>
      <c r="BL139" s="15" t="s">
        <v>148</v>
      </c>
      <c r="BM139" s="213" t="s">
        <v>168</v>
      </c>
    </row>
    <row r="140" s="2" customFormat="1" ht="21.75" customHeight="1">
      <c r="A140" s="38"/>
      <c r="B140" s="167"/>
      <c r="C140" s="201" t="s">
        <v>169</v>
      </c>
      <c r="D140" s="201" t="s">
        <v>144</v>
      </c>
      <c r="E140" s="202" t="s">
        <v>170</v>
      </c>
      <c r="F140" s="203" t="s">
        <v>171</v>
      </c>
      <c r="G140" s="204" t="s">
        <v>156</v>
      </c>
      <c r="H140" s="205">
        <v>1033.5999999999999</v>
      </c>
      <c r="I140" s="206"/>
      <c r="J140" s="206"/>
      <c r="K140" s="205">
        <f>ROUND(P140*H140,3)</f>
        <v>0</v>
      </c>
      <c r="L140" s="207"/>
      <c r="M140" s="39"/>
      <c r="N140" s="208" t="s">
        <v>1</v>
      </c>
      <c r="O140" s="209" t="s">
        <v>44</v>
      </c>
      <c r="P140" s="210">
        <f>I140+J140</f>
        <v>0</v>
      </c>
      <c r="Q140" s="210">
        <f>ROUND(I140*H140,3)</f>
        <v>0</v>
      </c>
      <c r="R140" s="210">
        <f>ROUND(J140*H140,3)</f>
        <v>0</v>
      </c>
      <c r="S140" s="82"/>
      <c r="T140" s="211">
        <f>S140*H140</f>
        <v>0</v>
      </c>
      <c r="U140" s="211">
        <v>0</v>
      </c>
      <c r="V140" s="211">
        <f>U140*H140</f>
        <v>0</v>
      </c>
      <c r="W140" s="211">
        <v>0</v>
      </c>
      <c r="X140" s="212">
        <f>W140*H140</f>
        <v>0</v>
      </c>
      <c r="Y140" s="38"/>
      <c r="Z140" s="38"/>
      <c r="AA140" s="38"/>
      <c r="AB140" s="38"/>
      <c r="AC140" s="38"/>
      <c r="AD140" s="38"/>
      <c r="AE140" s="38"/>
      <c r="AR140" s="213" t="s">
        <v>148</v>
      </c>
      <c r="AT140" s="213" t="s">
        <v>144</v>
      </c>
      <c r="AU140" s="213" t="s">
        <v>117</v>
      </c>
      <c r="AY140" s="15" t="s">
        <v>142</v>
      </c>
      <c r="BE140" s="128">
        <f>IF(O140="základná",K140,0)</f>
        <v>0</v>
      </c>
      <c r="BF140" s="128">
        <f>IF(O140="znížená",K140,0)</f>
        <v>0</v>
      </c>
      <c r="BG140" s="128">
        <f>IF(O140="zákl. prenesená",K140,0)</f>
        <v>0</v>
      </c>
      <c r="BH140" s="128">
        <f>IF(O140="zníž. prenesená",K140,0)</f>
        <v>0</v>
      </c>
      <c r="BI140" s="128">
        <f>IF(O140="nulová",K140,0)</f>
        <v>0</v>
      </c>
      <c r="BJ140" s="15" t="s">
        <v>117</v>
      </c>
      <c r="BK140" s="214">
        <f>ROUND(P140*H140,3)</f>
        <v>0</v>
      </c>
      <c r="BL140" s="15" t="s">
        <v>148</v>
      </c>
      <c r="BM140" s="213" t="s">
        <v>172</v>
      </c>
    </row>
    <row r="141" s="2" customFormat="1" ht="33" customHeight="1">
      <c r="A141" s="38"/>
      <c r="B141" s="167"/>
      <c r="C141" s="201" t="s">
        <v>173</v>
      </c>
      <c r="D141" s="201" t="s">
        <v>144</v>
      </c>
      <c r="E141" s="202" t="s">
        <v>174</v>
      </c>
      <c r="F141" s="203" t="s">
        <v>175</v>
      </c>
      <c r="G141" s="204" t="s">
        <v>156</v>
      </c>
      <c r="H141" s="205">
        <v>456</v>
      </c>
      <c r="I141" s="206"/>
      <c r="J141" s="206"/>
      <c r="K141" s="205">
        <f>ROUND(P141*H141,3)</f>
        <v>0</v>
      </c>
      <c r="L141" s="207"/>
      <c r="M141" s="39"/>
      <c r="N141" s="208" t="s">
        <v>1</v>
      </c>
      <c r="O141" s="209" t="s">
        <v>44</v>
      </c>
      <c r="P141" s="210">
        <f>I141+J141</f>
        <v>0</v>
      </c>
      <c r="Q141" s="210">
        <f>ROUND(I141*H141,3)</f>
        <v>0</v>
      </c>
      <c r="R141" s="210">
        <f>ROUND(J141*H141,3)</f>
        <v>0</v>
      </c>
      <c r="S141" s="82"/>
      <c r="T141" s="211">
        <f>S141*H141</f>
        <v>0</v>
      </c>
      <c r="U141" s="211">
        <v>0</v>
      </c>
      <c r="V141" s="211">
        <f>U141*H141</f>
        <v>0</v>
      </c>
      <c r="W141" s="211">
        <v>0</v>
      </c>
      <c r="X141" s="212">
        <f>W141*H141</f>
        <v>0</v>
      </c>
      <c r="Y141" s="38"/>
      <c r="Z141" s="38"/>
      <c r="AA141" s="38"/>
      <c r="AB141" s="38"/>
      <c r="AC141" s="38"/>
      <c r="AD141" s="38"/>
      <c r="AE141" s="38"/>
      <c r="AR141" s="213" t="s">
        <v>148</v>
      </c>
      <c r="AT141" s="213" t="s">
        <v>144</v>
      </c>
      <c r="AU141" s="213" t="s">
        <v>117</v>
      </c>
      <c r="AY141" s="15" t="s">
        <v>142</v>
      </c>
      <c r="BE141" s="128">
        <f>IF(O141="základná",K141,0)</f>
        <v>0</v>
      </c>
      <c r="BF141" s="128">
        <f>IF(O141="znížená",K141,0)</f>
        <v>0</v>
      </c>
      <c r="BG141" s="128">
        <f>IF(O141="zákl. prenesená",K141,0)</f>
        <v>0</v>
      </c>
      <c r="BH141" s="128">
        <f>IF(O141="zníž. prenesená",K141,0)</f>
        <v>0</v>
      </c>
      <c r="BI141" s="128">
        <f>IF(O141="nulová",K141,0)</f>
        <v>0</v>
      </c>
      <c r="BJ141" s="15" t="s">
        <v>117</v>
      </c>
      <c r="BK141" s="214">
        <f>ROUND(P141*H141,3)</f>
        <v>0</v>
      </c>
      <c r="BL141" s="15" t="s">
        <v>148</v>
      </c>
      <c r="BM141" s="213" t="s">
        <v>176</v>
      </c>
    </row>
    <row r="142" s="2" customFormat="1" ht="16.5" customHeight="1">
      <c r="A142" s="38"/>
      <c r="B142" s="167"/>
      <c r="C142" s="215" t="s">
        <v>177</v>
      </c>
      <c r="D142" s="215" t="s">
        <v>178</v>
      </c>
      <c r="E142" s="216" t="s">
        <v>179</v>
      </c>
      <c r="F142" s="217" t="s">
        <v>180</v>
      </c>
      <c r="G142" s="218" t="s">
        <v>181</v>
      </c>
      <c r="H142" s="219">
        <v>684</v>
      </c>
      <c r="I142" s="220"/>
      <c r="J142" s="221"/>
      <c r="K142" s="219">
        <f>ROUND(P142*H142,3)</f>
        <v>0</v>
      </c>
      <c r="L142" s="221"/>
      <c r="M142" s="222"/>
      <c r="N142" s="223" t="s">
        <v>1</v>
      </c>
      <c r="O142" s="209" t="s">
        <v>44</v>
      </c>
      <c r="P142" s="210">
        <f>I142+J142</f>
        <v>0</v>
      </c>
      <c r="Q142" s="210">
        <f>ROUND(I142*H142,3)</f>
        <v>0</v>
      </c>
      <c r="R142" s="210">
        <f>ROUND(J142*H142,3)</f>
        <v>0</v>
      </c>
      <c r="S142" s="82"/>
      <c r="T142" s="211">
        <f>S142*H142</f>
        <v>0</v>
      </c>
      <c r="U142" s="211">
        <v>1</v>
      </c>
      <c r="V142" s="211">
        <f>U142*H142</f>
        <v>684</v>
      </c>
      <c r="W142" s="211">
        <v>0</v>
      </c>
      <c r="X142" s="212">
        <f>W142*H142</f>
        <v>0</v>
      </c>
      <c r="Y142" s="38"/>
      <c r="Z142" s="38"/>
      <c r="AA142" s="38"/>
      <c r="AB142" s="38"/>
      <c r="AC142" s="38"/>
      <c r="AD142" s="38"/>
      <c r="AE142" s="38"/>
      <c r="AR142" s="213" t="s">
        <v>173</v>
      </c>
      <c r="AT142" s="213" t="s">
        <v>178</v>
      </c>
      <c r="AU142" s="213" t="s">
        <v>117</v>
      </c>
      <c r="AY142" s="15" t="s">
        <v>142</v>
      </c>
      <c r="BE142" s="128">
        <f>IF(O142="základná",K142,0)</f>
        <v>0</v>
      </c>
      <c r="BF142" s="128">
        <f>IF(O142="znížená",K142,0)</f>
        <v>0</v>
      </c>
      <c r="BG142" s="128">
        <f>IF(O142="zákl. prenesená",K142,0)</f>
        <v>0</v>
      </c>
      <c r="BH142" s="128">
        <f>IF(O142="zníž. prenesená",K142,0)</f>
        <v>0</v>
      </c>
      <c r="BI142" s="128">
        <f>IF(O142="nulová",K142,0)</f>
        <v>0</v>
      </c>
      <c r="BJ142" s="15" t="s">
        <v>117</v>
      </c>
      <c r="BK142" s="214">
        <f>ROUND(P142*H142,3)</f>
        <v>0</v>
      </c>
      <c r="BL142" s="15" t="s">
        <v>148</v>
      </c>
      <c r="BM142" s="213" t="s">
        <v>182</v>
      </c>
    </row>
    <row r="143" s="2" customFormat="1" ht="33" customHeight="1">
      <c r="A143" s="38"/>
      <c r="B143" s="167"/>
      <c r="C143" s="201" t="s">
        <v>183</v>
      </c>
      <c r="D143" s="201" t="s">
        <v>144</v>
      </c>
      <c r="E143" s="202" t="s">
        <v>184</v>
      </c>
      <c r="F143" s="203" t="s">
        <v>185</v>
      </c>
      <c r="G143" s="204" t="s">
        <v>156</v>
      </c>
      <c r="H143" s="205">
        <v>91.200000000000003</v>
      </c>
      <c r="I143" s="206"/>
      <c r="J143" s="206"/>
      <c r="K143" s="205">
        <f>ROUND(P143*H143,3)</f>
        <v>0</v>
      </c>
      <c r="L143" s="207"/>
      <c r="M143" s="39"/>
      <c r="N143" s="208" t="s">
        <v>1</v>
      </c>
      <c r="O143" s="209" t="s">
        <v>44</v>
      </c>
      <c r="P143" s="210">
        <f>I143+J143</f>
        <v>0</v>
      </c>
      <c r="Q143" s="210">
        <f>ROUND(I143*H143,3)</f>
        <v>0</v>
      </c>
      <c r="R143" s="210">
        <f>ROUND(J143*H143,3)</f>
        <v>0</v>
      </c>
      <c r="S143" s="82"/>
      <c r="T143" s="211">
        <f>S143*H143</f>
        <v>0</v>
      </c>
      <c r="U143" s="211">
        <v>0</v>
      </c>
      <c r="V143" s="211">
        <f>U143*H143</f>
        <v>0</v>
      </c>
      <c r="W143" s="211">
        <v>0</v>
      </c>
      <c r="X143" s="212">
        <f>W143*H143</f>
        <v>0</v>
      </c>
      <c r="Y143" s="38"/>
      <c r="Z143" s="38"/>
      <c r="AA143" s="38"/>
      <c r="AB143" s="38"/>
      <c r="AC143" s="38"/>
      <c r="AD143" s="38"/>
      <c r="AE143" s="38"/>
      <c r="AR143" s="213" t="s">
        <v>148</v>
      </c>
      <c r="AT143" s="213" t="s">
        <v>144</v>
      </c>
      <c r="AU143" s="213" t="s">
        <v>117</v>
      </c>
      <c r="AY143" s="15" t="s">
        <v>142</v>
      </c>
      <c r="BE143" s="128">
        <f>IF(O143="základná",K143,0)</f>
        <v>0</v>
      </c>
      <c r="BF143" s="128">
        <f>IF(O143="znížená",K143,0)</f>
        <v>0</v>
      </c>
      <c r="BG143" s="128">
        <f>IF(O143="zákl. prenesená",K143,0)</f>
        <v>0</v>
      </c>
      <c r="BH143" s="128">
        <f>IF(O143="zníž. prenesená",K143,0)</f>
        <v>0</v>
      </c>
      <c r="BI143" s="128">
        <f>IF(O143="nulová",K143,0)</f>
        <v>0</v>
      </c>
      <c r="BJ143" s="15" t="s">
        <v>117</v>
      </c>
      <c r="BK143" s="214">
        <f>ROUND(P143*H143,3)</f>
        <v>0</v>
      </c>
      <c r="BL143" s="15" t="s">
        <v>148</v>
      </c>
      <c r="BM143" s="213" t="s">
        <v>186</v>
      </c>
    </row>
    <row r="144" s="2" customFormat="1" ht="16.5" customHeight="1">
      <c r="A144" s="38"/>
      <c r="B144" s="167"/>
      <c r="C144" s="215" t="s">
        <v>187</v>
      </c>
      <c r="D144" s="215" t="s">
        <v>178</v>
      </c>
      <c r="E144" s="216" t="s">
        <v>188</v>
      </c>
      <c r="F144" s="217" t="s">
        <v>189</v>
      </c>
      <c r="G144" s="218" t="s">
        <v>181</v>
      </c>
      <c r="H144" s="219">
        <v>155.03999999999999</v>
      </c>
      <c r="I144" s="220"/>
      <c r="J144" s="221"/>
      <c r="K144" s="219">
        <f>ROUND(P144*H144,3)</f>
        <v>0</v>
      </c>
      <c r="L144" s="221"/>
      <c r="M144" s="222"/>
      <c r="N144" s="223" t="s">
        <v>1</v>
      </c>
      <c r="O144" s="209" t="s">
        <v>44</v>
      </c>
      <c r="P144" s="210">
        <f>I144+J144</f>
        <v>0</v>
      </c>
      <c r="Q144" s="210">
        <f>ROUND(I144*H144,3)</f>
        <v>0</v>
      </c>
      <c r="R144" s="210">
        <f>ROUND(J144*H144,3)</f>
        <v>0</v>
      </c>
      <c r="S144" s="82"/>
      <c r="T144" s="211">
        <f>S144*H144</f>
        <v>0</v>
      </c>
      <c r="U144" s="211">
        <v>1</v>
      </c>
      <c r="V144" s="211">
        <f>U144*H144</f>
        <v>155.03999999999999</v>
      </c>
      <c r="W144" s="211">
        <v>0</v>
      </c>
      <c r="X144" s="212">
        <f>W144*H144</f>
        <v>0</v>
      </c>
      <c r="Y144" s="38"/>
      <c r="Z144" s="38"/>
      <c r="AA144" s="38"/>
      <c r="AB144" s="38"/>
      <c r="AC144" s="38"/>
      <c r="AD144" s="38"/>
      <c r="AE144" s="38"/>
      <c r="AR144" s="213" t="s">
        <v>173</v>
      </c>
      <c r="AT144" s="213" t="s">
        <v>178</v>
      </c>
      <c r="AU144" s="213" t="s">
        <v>117</v>
      </c>
      <c r="AY144" s="15" t="s">
        <v>142</v>
      </c>
      <c r="BE144" s="128">
        <f>IF(O144="základná",K144,0)</f>
        <v>0</v>
      </c>
      <c r="BF144" s="128">
        <f>IF(O144="znížená",K144,0)</f>
        <v>0</v>
      </c>
      <c r="BG144" s="128">
        <f>IF(O144="zákl. prenesená",K144,0)</f>
        <v>0</v>
      </c>
      <c r="BH144" s="128">
        <f>IF(O144="zníž. prenesená",K144,0)</f>
        <v>0</v>
      </c>
      <c r="BI144" s="128">
        <f>IF(O144="nulová",K144,0)</f>
        <v>0</v>
      </c>
      <c r="BJ144" s="15" t="s">
        <v>117</v>
      </c>
      <c r="BK144" s="214">
        <f>ROUND(P144*H144,3)</f>
        <v>0</v>
      </c>
      <c r="BL144" s="15" t="s">
        <v>148</v>
      </c>
      <c r="BM144" s="213" t="s">
        <v>190</v>
      </c>
    </row>
    <row r="145" s="2" customFormat="1" ht="24.15" customHeight="1">
      <c r="A145" s="38"/>
      <c r="B145" s="167"/>
      <c r="C145" s="201" t="s">
        <v>191</v>
      </c>
      <c r="D145" s="201" t="s">
        <v>144</v>
      </c>
      <c r="E145" s="202" t="s">
        <v>192</v>
      </c>
      <c r="F145" s="203" t="s">
        <v>193</v>
      </c>
      <c r="G145" s="204" t="s">
        <v>156</v>
      </c>
      <c r="H145" s="205">
        <v>38</v>
      </c>
      <c r="I145" s="206"/>
      <c r="J145" s="206"/>
      <c r="K145" s="205">
        <f>ROUND(P145*H145,3)</f>
        <v>0</v>
      </c>
      <c r="L145" s="207"/>
      <c r="M145" s="39"/>
      <c r="N145" s="208" t="s">
        <v>1</v>
      </c>
      <c r="O145" s="209" t="s">
        <v>44</v>
      </c>
      <c r="P145" s="210">
        <f>I145+J145</f>
        <v>0</v>
      </c>
      <c r="Q145" s="210">
        <f>ROUND(I145*H145,3)</f>
        <v>0</v>
      </c>
      <c r="R145" s="210">
        <f>ROUND(J145*H145,3)</f>
        <v>0</v>
      </c>
      <c r="S145" s="82"/>
      <c r="T145" s="211">
        <f>S145*H145</f>
        <v>0</v>
      </c>
      <c r="U145" s="211">
        <v>0</v>
      </c>
      <c r="V145" s="211">
        <f>U145*H145</f>
        <v>0</v>
      </c>
      <c r="W145" s="211">
        <v>0</v>
      </c>
      <c r="X145" s="212">
        <f>W145*H145</f>
        <v>0</v>
      </c>
      <c r="Y145" s="38"/>
      <c r="Z145" s="38"/>
      <c r="AA145" s="38"/>
      <c r="AB145" s="38"/>
      <c r="AC145" s="38"/>
      <c r="AD145" s="38"/>
      <c r="AE145" s="38"/>
      <c r="AR145" s="213" t="s">
        <v>148</v>
      </c>
      <c r="AT145" s="213" t="s">
        <v>144</v>
      </c>
      <c r="AU145" s="213" t="s">
        <v>117</v>
      </c>
      <c r="AY145" s="15" t="s">
        <v>142</v>
      </c>
      <c r="BE145" s="128">
        <f>IF(O145="základná",K145,0)</f>
        <v>0</v>
      </c>
      <c r="BF145" s="128">
        <f>IF(O145="znížená",K145,0)</f>
        <v>0</v>
      </c>
      <c r="BG145" s="128">
        <f>IF(O145="zákl. prenesená",K145,0)</f>
        <v>0</v>
      </c>
      <c r="BH145" s="128">
        <f>IF(O145="zníž. prenesená",K145,0)</f>
        <v>0</v>
      </c>
      <c r="BI145" s="128">
        <f>IF(O145="nulová",K145,0)</f>
        <v>0</v>
      </c>
      <c r="BJ145" s="15" t="s">
        <v>117</v>
      </c>
      <c r="BK145" s="214">
        <f>ROUND(P145*H145,3)</f>
        <v>0</v>
      </c>
      <c r="BL145" s="15" t="s">
        <v>148</v>
      </c>
      <c r="BM145" s="213" t="s">
        <v>194</v>
      </c>
    </row>
    <row r="146" s="2" customFormat="1" ht="16.5" customHeight="1">
      <c r="A146" s="38"/>
      <c r="B146" s="167"/>
      <c r="C146" s="215" t="s">
        <v>195</v>
      </c>
      <c r="D146" s="215" t="s">
        <v>178</v>
      </c>
      <c r="E146" s="216" t="s">
        <v>188</v>
      </c>
      <c r="F146" s="217" t="s">
        <v>189</v>
      </c>
      <c r="G146" s="218" t="s">
        <v>181</v>
      </c>
      <c r="H146" s="219">
        <v>64.599999999999994</v>
      </c>
      <c r="I146" s="220"/>
      <c r="J146" s="221"/>
      <c r="K146" s="219">
        <f>ROUND(P146*H146,3)</f>
        <v>0</v>
      </c>
      <c r="L146" s="221"/>
      <c r="M146" s="222"/>
      <c r="N146" s="223" t="s">
        <v>1</v>
      </c>
      <c r="O146" s="209" t="s">
        <v>44</v>
      </c>
      <c r="P146" s="210">
        <f>I146+J146</f>
        <v>0</v>
      </c>
      <c r="Q146" s="210">
        <f>ROUND(I146*H146,3)</f>
        <v>0</v>
      </c>
      <c r="R146" s="210">
        <f>ROUND(J146*H146,3)</f>
        <v>0</v>
      </c>
      <c r="S146" s="82"/>
      <c r="T146" s="211">
        <f>S146*H146</f>
        <v>0</v>
      </c>
      <c r="U146" s="211">
        <v>1</v>
      </c>
      <c r="V146" s="211">
        <f>U146*H146</f>
        <v>64.599999999999994</v>
      </c>
      <c r="W146" s="211">
        <v>0</v>
      </c>
      <c r="X146" s="212">
        <f>W146*H146</f>
        <v>0</v>
      </c>
      <c r="Y146" s="38"/>
      <c r="Z146" s="38"/>
      <c r="AA146" s="38"/>
      <c r="AB146" s="38"/>
      <c r="AC146" s="38"/>
      <c r="AD146" s="38"/>
      <c r="AE146" s="38"/>
      <c r="AR146" s="213" t="s">
        <v>173</v>
      </c>
      <c r="AT146" s="213" t="s">
        <v>178</v>
      </c>
      <c r="AU146" s="213" t="s">
        <v>117</v>
      </c>
      <c r="AY146" s="15" t="s">
        <v>142</v>
      </c>
      <c r="BE146" s="128">
        <f>IF(O146="základná",K146,0)</f>
        <v>0</v>
      </c>
      <c r="BF146" s="128">
        <f>IF(O146="znížená",K146,0)</f>
        <v>0</v>
      </c>
      <c r="BG146" s="128">
        <f>IF(O146="zákl. prenesená",K146,0)</f>
        <v>0</v>
      </c>
      <c r="BH146" s="128">
        <f>IF(O146="zníž. prenesená",K146,0)</f>
        <v>0</v>
      </c>
      <c r="BI146" s="128">
        <f>IF(O146="nulová",K146,0)</f>
        <v>0</v>
      </c>
      <c r="BJ146" s="15" t="s">
        <v>117</v>
      </c>
      <c r="BK146" s="214">
        <f>ROUND(P146*H146,3)</f>
        <v>0</v>
      </c>
      <c r="BL146" s="15" t="s">
        <v>148</v>
      </c>
      <c r="BM146" s="213" t="s">
        <v>196</v>
      </c>
    </row>
    <row r="147" s="12" customFormat="1" ht="22.8" customHeight="1">
      <c r="A147" s="12"/>
      <c r="B147" s="187"/>
      <c r="C147" s="12"/>
      <c r="D147" s="188" t="s">
        <v>79</v>
      </c>
      <c r="E147" s="199" t="s">
        <v>148</v>
      </c>
      <c r="F147" s="199" t="s">
        <v>197</v>
      </c>
      <c r="G147" s="12"/>
      <c r="H147" s="12"/>
      <c r="I147" s="190"/>
      <c r="J147" s="190"/>
      <c r="K147" s="200">
        <f>BK147</f>
        <v>0</v>
      </c>
      <c r="L147" s="12"/>
      <c r="M147" s="187"/>
      <c r="N147" s="192"/>
      <c r="O147" s="193"/>
      <c r="P147" s="193"/>
      <c r="Q147" s="194">
        <f>SUM(Q148:Q149)</f>
        <v>0</v>
      </c>
      <c r="R147" s="194">
        <f>SUM(R148:R149)</f>
        <v>0</v>
      </c>
      <c r="S147" s="193"/>
      <c r="T147" s="195">
        <f>SUM(T148:T149)</f>
        <v>0</v>
      </c>
      <c r="U147" s="193"/>
      <c r="V147" s="195">
        <f>SUM(V148:V149)</f>
        <v>163.73910999999995</v>
      </c>
      <c r="W147" s="193"/>
      <c r="X147" s="196">
        <f>SUM(X148:X149)</f>
        <v>0</v>
      </c>
      <c r="Y147" s="12"/>
      <c r="Z147" s="12"/>
      <c r="AA147" s="12"/>
      <c r="AB147" s="12"/>
      <c r="AC147" s="12"/>
      <c r="AD147" s="12"/>
      <c r="AE147" s="12"/>
      <c r="AR147" s="188" t="s">
        <v>85</v>
      </c>
      <c r="AT147" s="197" t="s">
        <v>79</v>
      </c>
      <c r="AU147" s="197" t="s">
        <v>85</v>
      </c>
      <c r="AY147" s="188" t="s">
        <v>142</v>
      </c>
      <c r="BK147" s="198">
        <f>SUM(BK148:BK149)</f>
        <v>0</v>
      </c>
    </row>
    <row r="148" s="2" customFormat="1" ht="33" customHeight="1">
      <c r="A148" s="38"/>
      <c r="B148" s="167"/>
      <c r="C148" s="201" t="s">
        <v>198</v>
      </c>
      <c r="D148" s="201" t="s">
        <v>144</v>
      </c>
      <c r="E148" s="202" t="s">
        <v>199</v>
      </c>
      <c r="F148" s="203" t="s">
        <v>200</v>
      </c>
      <c r="G148" s="204" t="s">
        <v>156</v>
      </c>
      <c r="H148" s="205">
        <v>45.600000000000001</v>
      </c>
      <c r="I148" s="206"/>
      <c r="J148" s="206"/>
      <c r="K148" s="205">
        <f>ROUND(P148*H148,3)</f>
        <v>0</v>
      </c>
      <c r="L148" s="207"/>
      <c r="M148" s="39"/>
      <c r="N148" s="208" t="s">
        <v>1</v>
      </c>
      <c r="O148" s="209" t="s">
        <v>44</v>
      </c>
      <c r="P148" s="210">
        <f>I148+J148</f>
        <v>0</v>
      </c>
      <c r="Q148" s="210">
        <f>ROUND(I148*H148,3)</f>
        <v>0</v>
      </c>
      <c r="R148" s="210">
        <f>ROUND(J148*H148,3)</f>
        <v>0</v>
      </c>
      <c r="S148" s="82"/>
      <c r="T148" s="211">
        <f>S148*H148</f>
        <v>0</v>
      </c>
      <c r="U148" s="211">
        <v>1.8907699561403499</v>
      </c>
      <c r="V148" s="211">
        <f>U148*H148</f>
        <v>86.219109999999958</v>
      </c>
      <c r="W148" s="211">
        <v>0</v>
      </c>
      <c r="X148" s="212">
        <f>W148*H148</f>
        <v>0</v>
      </c>
      <c r="Y148" s="38"/>
      <c r="Z148" s="38"/>
      <c r="AA148" s="38"/>
      <c r="AB148" s="38"/>
      <c r="AC148" s="38"/>
      <c r="AD148" s="38"/>
      <c r="AE148" s="38"/>
      <c r="AR148" s="213" t="s">
        <v>148</v>
      </c>
      <c r="AT148" s="213" t="s">
        <v>144</v>
      </c>
      <c r="AU148" s="213" t="s">
        <v>117</v>
      </c>
      <c r="AY148" s="15" t="s">
        <v>142</v>
      </c>
      <c r="BE148" s="128">
        <f>IF(O148="základná",K148,0)</f>
        <v>0</v>
      </c>
      <c r="BF148" s="128">
        <f>IF(O148="znížená",K148,0)</f>
        <v>0</v>
      </c>
      <c r="BG148" s="128">
        <f>IF(O148="zákl. prenesená",K148,0)</f>
        <v>0</v>
      </c>
      <c r="BH148" s="128">
        <f>IF(O148="zníž. prenesená",K148,0)</f>
        <v>0</v>
      </c>
      <c r="BI148" s="128">
        <f>IF(O148="nulová",K148,0)</f>
        <v>0</v>
      </c>
      <c r="BJ148" s="15" t="s">
        <v>117</v>
      </c>
      <c r="BK148" s="214">
        <f>ROUND(P148*H148,3)</f>
        <v>0</v>
      </c>
      <c r="BL148" s="15" t="s">
        <v>148</v>
      </c>
      <c r="BM148" s="213" t="s">
        <v>201</v>
      </c>
    </row>
    <row r="149" s="2" customFormat="1" ht="16.5" customHeight="1">
      <c r="A149" s="38"/>
      <c r="B149" s="167"/>
      <c r="C149" s="215" t="s">
        <v>202</v>
      </c>
      <c r="D149" s="215" t="s">
        <v>178</v>
      </c>
      <c r="E149" s="216" t="s">
        <v>188</v>
      </c>
      <c r="F149" s="217" t="s">
        <v>189</v>
      </c>
      <c r="G149" s="218" t="s">
        <v>181</v>
      </c>
      <c r="H149" s="219">
        <v>77.519999999999996</v>
      </c>
      <c r="I149" s="220"/>
      <c r="J149" s="221"/>
      <c r="K149" s="219">
        <f>ROUND(P149*H149,3)</f>
        <v>0</v>
      </c>
      <c r="L149" s="221"/>
      <c r="M149" s="222"/>
      <c r="N149" s="223" t="s">
        <v>1</v>
      </c>
      <c r="O149" s="209" t="s">
        <v>44</v>
      </c>
      <c r="P149" s="210">
        <f>I149+J149</f>
        <v>0</v>
      </c>
      <c r="Q149" s="210">
        <f>ROUND(I149*H149,3)</f>
        <v>0</v>
      </c>
      <c r="R149" s="210">
        <f>ROUND(J149*H149,3)</f>
        <v>0</v>
      </c>
      <c r="S149" s="82"/>
      <c r="T149" s="211">
        <f>S149*H149</f>
        <v>0</v>
      </c>
      <c r="U149" s="211">
        <v>1</v>
      </c>
      <c r="V149" s="211">
        <f>U149*H149</f>
        <v>77.519999999999996</v>
      </c>
      <c r="W149" s="211">
        <v>0</v>
      </c>
      <c r="X149" s="212">
        <f>W149*H149</f>
        <v>0</v>
      </c>
      <c r="Y149" s="38"/>
      <c r="Z149" s="38"/>
      <c r="AA149" s="38"/>
      <c r="AB149" s="38"/>
      <c r="AC149" s="38"/>
      <c r="AD149" s="38"/>
      <c r="AE149" s="38"/>
      <c r="AR149" s="213" t="s">
        <v>173</v>
      </c>
      <c r="AT149" s="213" t="s">
        <v>178</v>
      </c>
      <c r="AU149" s="213" t="s">
        <v>117</v>
      </c>
      <c r="AY149" s="15" t="s">
        <v>142</v>
      </c>
      <c r="BE149" s="128">
        <f>IF(O149="základná",K149,0)</f>
        <v>0</v>
      </c>
      <c r="BF149" s="128">
        <f>IF(O149="znížená",K149,0)</f>
        <v>0</v>
      </c>
      <c r="BG149" s="128">
        <f>IF(O149="zákl. prenesená",K149,0)</f>
        <v>0</v>
      </c>
      <c r="BH149" s="128">
        <f>IF(O149="zníž. prenesená",K149,0)</f>
        <v>0</v>
      </c>
      <c r="BI149" s="128">
        <f>IF(O149="nulová",K149,0)</f>
        <v>0</v>
      </c>
      <c r="BJ149" s="15" t="s">
        <v>117</v>
      </c>
      <c r="BK149" s="214">
        <f>ROUND(P149*H149,3)</f>
        <v>0</v>
      </c>
      <c r="BL149" s="15" t="s">
        <v>148</v>
      </c>
      <c r="BM149" s="213" t="s">
        <v>203</v>
      </c>
    </row>
    <row r="150" s="12" customFormat="1" ht="22.8" customHeight="1">
      <c r="A150" s="12"/>
      <c r="B150" s="187"/>
      <c r="C150" s="12"/>
      <c r="D150" s="188" t="s">
        <v>79</v>
      </c>
      <c r="E150" s="199" t="s">
        <v>161</v>
      </c>
      <c r="F150" s="199" t="s">
        <v>204</v>
      </c>
      <c r="G150" s="12"/>
      <c r="H150" s="12"/>
      <c r="I150" s="190"/>
      <c r="J150" s="190"/>
      <c r="K150" s="200">
        <f>BK150</f>
        <v>0</v>
      </c>
      <c r="L150" s="12"/>
      <c r="M150" s="187"/>
      <c r="N150" s="192"/>
      <c r="O150" s="193"/>
      <c r="P150" s="193"/>
      <c r="Q150" s="194">
        <f>SUM(Q151:Q152)</f>
        <v>0</v>
      </c>
      <c r="R150" s="194">
        <f>SUM(R151:R152)</f>
        <v>0</v>
      </c>
      <c r="S150" s="193"/>
      <c r="T150" s="195">
        <f>SUM(T151:T152)</f>
        <v>0</v>
      </c>
      <c r="U150" s="193"/>
      <c r="V150" s="195">
        <f>SUM(V151:V152)</f>
        <v>206.42207999999999</v>
      </c>
      <c r="W150" s="193"/>
      <c r="X150" s="196">
        <f>SUM(X151:X152)</f>
        <v>0</v>
      </c>
      <c r="Y150" s="12"/>
      <c r="Z150" s="12"/>
      <c r="AA150" s="12"/>
      <c r="AB150" s="12"/>
      <c r="AC150" s="12"/>
      <c r="AD150" s="12"/>
      <c r="AE150" s="12"/>
      <c r="AR150" s="188" t="s">
        <v>85</v>
      </c>
      <c r="AT150" s="197" t="s">
        <v>79</v>
      </c>
      <c r="AU150" s="197" t="s">
        <v>85</v>
      </c>
      <c r="AY150" s="188" t="s">
        <v>142</v>
      </c>
      <c r="BK150" s="198">
        <f>SUM(BK151:BK152)</f>
        <v>0</v>
      </c>
    </row>
    <row r="151" s="2" customFormat="1" ht="21.75" customHeight="1">
      <c r="A151" s="38"/>
      <c r="B151" s="167"/>
      <c r="C151" s="201" t="s">
        <v>205</v>
      </c>
      <c r="D151" s="201" t="s">
        <v>144</v>
      </c>
      <c r="E151" s="202" t="s">
        <v>206</v>
      </c>
      <c r="F151" s="203" t="s">
        <v>207</v>
      </c>
      <c r="G151" s="204" t="s">
        <v>147</v>
      </c>
      <c r="H151" s="205">
        <v>456</v>
      </c>
      <c r="I151" s="206"/>
      <c r="J151" s="206"/>
      <c r="K151" s="205">
        <f>ROUND(P151*H151,3)</f>
        <v>0</v>
      </c>
      <c r="L151" s="207"/>
      <c r="M151" s="39"/>
      <c r="N151" s="208" t="s">
        <v>1</v>
      </c>
      <c r="O151" s="209" t="s">
        <v>44</v>
      </c>
      <c r="P151" s="210">
        <f>I151+J151</f>
        <v>0</v>
      </c>
      <c r="Q151" s="210">
        <f>ROUND(I151*H151,3)</f>
        <v>0</v>
      </c>
      <c r="R151" s="210">
        <f>ROUND(J151*H151,3)</f>
        <v>0</v>
      </c>
      <c r="S151" s="82"/>
      <c r="T151" s="211">
        <f>S151*H151</f>
        <v>0</v>
      </c>
      <c r="U151" s="211">
        <v>0.35013</v>
      </c>
      <c r="V151" s="211">
        <f>U151*H151</f>
        <v>159.65928</v>
      </c>
      <c r="W151" s="211">
        <v>0</v>
      </c>
      <c r="X151" s="212">
        <f>W151*H151</f>
        <v>0</v>
      </c>
      <c r="Y151" s="38"/>
      <c r="Z151" s="38"/>
      <c r="AA151" s="38"/>
      <c r="AB151" s="38"/>
      <c r="AC151" s="38"/>
      <c r="AD151" s="38"/>
      <c r="AE151" s="38"/>
      <c r="AR151" s="213" t="s">
        <v>148</v>
      </c>
      <c r="AT151" s="213" t="s">
        <v>144</v>
      </c>
      <c r="AU151" s="213" t="s">
        <v>117</v>
      </c>
      <c r="AY151" s="15" t="s">
        <v>142</v>
      </c>
      <c r="BE151" s="128">
        <f>IF(O151="základná",K151,0)</f>
        <v>0</v>
      </c>
      <c r="BF151" s="128">
        <f>IF(O151="znížená",K151,0)</f>
        <v>0</v>
      </c>
      <c r="BG151" s="128">
        <f>IF(O151="zákl. prenesená",K151,0)</f>
        <v>0</v>
      </c>
      <c r="BH151" s="128">
        <f>IF(O151="zníž. prenesená",K151,0)</f>
        <v>0</v>
      </c>
      <c r="BI151" s="128">
        <f>IF(O151="nulová",K151,0)</f>
        <v>0</v>
      </c>
      <c r="BJ151" s="15" t="s">
        <v>117</v>
      </c>
      <c r="BK151" s="214">
        <f>ROUND(P151*H151,3)</f>
        <v>0</v>
      </c>
      <c r="BL151" s="15" t="s">
        <v>148</v>
      </c>
      <c r="BM151" s="213" t="s">
        <v>208</v>
      </c>
    </row>
    <row r="152" s="2" customFormat="1" ht="33" customHeight="1">
      <c r="A152" s="38"/>
      <c r="B152" s="167"/>
      <c r="C152" s="201" t="s">
        <v>209</v>
      </c>
      <c r="D152" s="201" t="s">
        <v>144</v>
      </c>
      <c r="E152" s="202" t="s">
        <v>210</v>
      </c>
      <c r="F152" s="203" t="s">
        <v>211</v>
      </c>
      <c r="G152" s="204" t="s">
        <v>147</v>
      </c>
      <c r="H152" s="205">
        <v>456</v>
      </c>
      <c r="I152" s="206"/>
      <c r="J152" s="206"/>
      <c r="K152" s="205">
        <f>ROUND(P152*H152,3)</f>
        <v>0</v>
      </c>
      <c r="L152" s="207"/>
      <c r="M152" s="39"/>
      <c r="N152" s="208" t="s">
        <v>1</v>
      </c>
      <c r="O152" s="209" t="s">
        <v>44</v>
      </c>
      <c r="P152" s="210">
        <f>I152+J152</f>
        <v>0</v>
      </c>
      <c r="Q152" s="210">
        <f>ROUND(I152*H152,3)</f>
        <v>0</v>
      </c>
      <c r="R152" s="210">
        <f>ROUND(J152*H152,3)</f>
        <v>0</v>
      </c>
      <c r="S152" s="82"/>
      <c r="T152" s="211">
        <f>S152*H152</f>
        <v>0</v>
      </c>
      <c r="U152" s="211">
        <v>0.10255</v>
      </c>
      <c r="V152" s="211">
        <f>U152*H152</f>
        <v>46.762799999999999</v>
      </c>
      <c r="W152" s="211">
        <v>0</v>
      </c>
      <c r="X152" s="212">
        <f>W152*H152</f>
        <v>0</v>
      </c>
      <c r="Y152" s="38"/>
      <c r="Z152" s="38"/>
      <c r="AA152" s="38"/>
      <c r="AB152" s="38"/>
      <c r="AC152" s="38"/>
      <c r="AD152" s="38"/>
      <c r="AE152" s="38"/>
      <c r="AR152" s="213" t="s">
        <v>148</v>
      </c>
      <c r="AT152" s="213" t="s">
        <v>144</v>
      </c>
      <c r="AU152" s="213" t="s">
        <v>117</v>
      </c>
      <c r="AY152" s="15" t="s">
        <v>142</v>
      </c>
      <c r="BE152" s="128">
        <f>IF(O152="základná",K152,0)</f>
        <v>0</v>
      </c>
      <c r="BF152" s="128">
        <f>IF(O152="znížená",K152,0)</f>
        <v>0</v>
      </c>
      <c r="BG152" s="128">
        <f>IF(O152="zákl. prenesená",K152,0)</f>
        <v>0</v>
      </c>
      <c r="BH152" s="128">
        <f>IF(O152="zníž. prenesená",K152,0)</f>
        <v>0</v>
      </c>
      <c r="BI152" s="128">
        <f>IF(O152="nulová",K152,0)</f>
        <v>0</v>
      </c>
      <c r="BJ152" s="15" t="s">
        <v>117</v>
      </c>
      <c r="BK152" s="214">
        <f>ROUND(P152*H152,3)</f>
        <v>0</v>
      </c>
      <c r="BL152" s="15" t="s">
        <v>148</v>
      </c>
      <c r="BM152" s="213" t="s">
        <v>212</v>
      </c>
    </row>
    <row r="153" s="12" customFormat="1" ht="22.8" customHeight="1">
      <c r="A153" s="12"/>
      <c r="B153" s="187"/>
      <c r="C153" s="12"/>
      <c r="D153" s="188" t="s">
        <v>79</v>
      </c>
      <c r="E153" s="199" t="s">
        <v>173</v>
      </c>
      <c r="F153" s="199" t="s">
        <v>213</v>
      </c>
      <c r="G153" s="12"/>
      <c r="H153" s="12"/>
      <c r="I153" s="190"/>
      <c r="J153" s="190"/>
      <c r="K153" s="200">
        <f>BK153</f>
        <v>0</v>
      </c>
      <c r="L153" s="12"/>
      <c r="M153" s="187"/>
      <c r="N153" s="192"/>
      <c r="O153" s="193"/>
      <c r="P153" s="193"/>
      <c r="Q153" s="194">
        <f>SUM(Q154:Q181)</f>
        <v>0</v>
      </c>
      <c r="R153" s="194">
        <f>SUM(R154:R181)</f>
        <v>0</v>
      </c>
      <c r="S153" s="193"/>
      <c r="T153" s="195">
        <f>SUM(T154:T181)</f>
        <v>0</v>
      </c>
      <c r="U153" s="193"/>
      <c r="V153" s="195">
        <f>SUM(V154:V181)</f>
        <v>8.4619399999999967</v>
      </c>
      <c r="W153" s="193"/>
      <c r="X153" s="196">
        <f>SUM(X154:X181)</f>
        <v>0</v>
      </c>
      <c r="Y153" s="12"/>
      <c r="Z153" s="12"/>
      <c r="AA153" s="12"/>
      <c r="AB153" s="12"/>
      <c r="AC153" s="12"/>
      <c r="AD153" s="12"/>
      <c r="AE153" s="12"/>
      <c r="AR153" s="188" t="s">
        <v>85</v>
      </c>
      <c r="AT153" s="197" t="s">
        <v>79</v>
      </c>
      <c r="AU153" s="197" t="s">
        <v>85</v>
      </c>
      <c r="AY153" s="188" t="s">
        <v>142</v>
      </c>
      <c r="BK153" s="198">
        <f>SUM(BK154:BK181)</f>
        <v>0</v>
      </c>
    </row>
    <row r="154" s="2" customFormat="1" ht="24.15" customHeight="1">
      <c r="A154" s="38"/>
      <c r="B154" s="167"/>
      <c r="C154" s="201" t="s">
        <v>214</v>
      </c>
      <c r="D154" s="201" t="s">
        <v>144</v>
      </c>
      <c r="E154" s="202" t="s">
        <v>215</v>
      </c>
      <c r="F154" s="203" t="s">
        <v>216</v>
      </c>
      <c r="G154" s="204" t="s">
        <v>217</v>
      </c>
      <c r="H154" s="205">
        <v>11</v>
      </c>
      <c r="I154" s="206"/>
      <c r="J154" s="206"/>
      <c r="K154" s="205">
        <f>ROUND(P154*H154,3)</f>
        <v>0</v>
      </c>
      <c r="L154" s="207"/>
      <c r="M154" s="39"/>
      <c r="N154" s="208" t="s">
        <v>1</v>
      </c>
      <c r="O154" s="209" t="s">
        <v>44</v>
      </c>
      <c r="P154" s="210">
        <f>I154+J154</f>
        <v>0</v>
      </c>
      <c r="Q154" s="210">
        <f>ROUND(I154*H154,3)</f>
        <v>0</v>
      </c>
      <c r="R154" s="210">
        <f>ROUND(J154*H154,3)</f>
        <v>0</v>
      </c>
      <c r="S154" s="82"/>
      <c r="T154" s="211">
        <f>S154*H154</f>
        <v>0</v>
      </c>
      <c r="U154" s="211">
        <v>0.00082363636363636395</v>
      </c>
      <c r="V154" s="211">
        <f>U154*H154</f>
        <v>0.0090600000000000038</v>
      </c>
      <c r="W154" s="211">
        <v>0</v>
      </c>
      <c r="X154" s="212">
        <f>W154*H154</f>
        <v>0</v>
      </c>
      <c r="Y154" s="38"/>
      <c r="Z154" s="38"/>
      <c r="AA154" s="38"/>
      <c r="AB154" s="38"/>
      <c r="AC154" s="38"/>
      <c r="AD154" s="38"/>
      <c r="AE154" s="38"/>
      <c r="AR154" s="213" t="s">
        <v>148</v>
      </c>
      <c r="AT154" s="213" t="s">
        <v>144</v>
      </c>
      <c r="AU154" s="213" t="s">
        <v>117</v>
      </c>
      <c r="AY154" s="15" t="s">
        <v>142</v>
      </c>
      <c r="BE154" s="128">
        <f>IF(O154="základná",K154,0)</f>
        <v>0</v>
      </c>
      <c r="BF154" s="128">
        <f>IF(O154="znížená",K154,0)</f>
        <v>0</v>
      </c>
      <c r="BG154" s="128">
        <f>IF(O154="zákl. prenesená",K154,0)</f>
        <v>0</v>
      </c>
      <c r="BH154" s="128">
        <f>IF(O154="zníž. prenesená",K154,0)</f>
        <v>0</v>
      </c>
      <c r="BI154" s="128">
        <f>IF(O154="nulová",K154,0)</f>
        <v>0</v>
      </c>
      <c r="BJ154" s="15" t="s">
        <v>117</v>
      </c>
      <c r="BK154" s="214">
        <f>ROUND(P154*H154,3)</f>
        <v>0</v>
      </c>
      <c r="BL154" s="15" t="s">
        <v>148</v>
      </c>
      <c r="BM154" s="213" t="s">
        <v>218</v>
      </c>
    </row>
    <row r="155" s="2" customFormat="1" ht="16.5" customHeight="1">
      <c r="A155" s="38"/>
      <c r="B155" s="167"/>
      <c r="C155" s="215" t="s">
        <v>219</v>
      </c>
      <c r="D155" s="215" t="s">
        <v>178</v>
      </c>
      <c r="E155" s="216" t="s">
        <v>220</v>
      </c>
      <c r="F155" s="217" t="s">
        <v>221</v>
      </c>
      <c r="G155" s="218" t="s">
        <v>217</v>
      </c>
      <c r="H155" s="219">
        <v>11.109999999999999</v>
      </c>
      <c r="I155" s="220"/>
      <c r="J155" s="221"/>
      <c r="K155" s="219">
        <f>ROUND(P155*H155,3)</f>
        <v>0</v>
      </c>
      <c r="L155" s="221"/>
      <c r="M155" s="222"/>
      <c r="N155" s="223" t="s">
        <v>1</v>
      </c>
      <c r="O155" s="209" t="s">
        <v>44</v>
      </c>
      <c r="P155" s="210">
        <f>I155+J155</f>
        <v>0</v>
      </c>
      <c r="Q155" s="210">
        <f>ROUND(I155*H155,3)</f>
        <v>0</v>
      </c>
      <c r="R155" s="210">
        <f>ROUND(J155*H155,3)</f>
        <v>0</v>
      </c>
      <c r="S155" s="82"/>
      <c r="T155" s="211">
        <f>S155*H155</f>
        <v>0</v>
      </c>
      <c r="U155" s="211">
        <v>0.025000000000000001</v>
      </c>
      <c r="V155" s="211">
        <f>U155*H155</f>
        <v>0.27775</v>
      </c>
      <c r="W155" s="211">
        <v>0</v>
      </c>
      <c r="X155" s="212">
        <f>W155*H155</f>
        <v>0</v>
      </c>
      <c r="Y155" s="38"/>
      <c r="Z155" s="38"/>
      <c r="AA155" s="38"/>
      <c r="AB155" s="38"/>
      <c r="AC155" s="38"/>
      <c r="AD155" s="38"/>
      <c r="AE155" s="38"/>
      <c r="AR155" s="213" t="s">
        <v>173</v>
      </c>
      <c r="AT155" s="213" t="s">
        <v>178</v>
      </c>
      <c r="AU155" s="213" t="s">
        <v>117</v>
      </c>
      <c r="AY155" s="15" t="s">
        <v>142</v>
      </c>
      <c r="BE155" s="128">
        <f>IF(O155="základná",K155,0)</f>
        <v>0</v>
      </c>
      <c r="BF155" s="128">
        <f>IF(O155="znížená",K155,0)</f>
        <v>0</v>
      </c>
      <c r="BG155" s="128">
        <f>IF(O155="zákl. prenesená",K155,0)</f>
        <v>0</v>
      </c>
      <c r="BH155" s="128">
        <f>IF(O155="zníž. prenesená",K155,0)</f>
        <v>0</v>
      </c>
      <c r="BI155" s="128">
        <f>IF(O155="nulová",K155,0)</f>
        <v>0</v>
      </c>
      <c r="BJ155" s="15" t="s">
        <v>117</v>
      </c>
      <c r="BK155" s="214">
        <f>ROUND(P155*H155,3)</f>
        <v>0</v>
      </c>
      <c r="BL155" s="15" t="s">
        <v>148</v>
      </c>
      <c r="BM155" s="213" t="s">
        <v>222</v>
      </c>
    </row>
    <row r="156" s="2" customFormat="1" ht="24.15" customHeight="1">
      <c r="A156" s="38"/>
      <c r="B156" s="167"/>
      <c r="C156" s="201" t="s">
        <v>8</v>
      </c>
      <c r="D156" s="201" t="s">
        <v>144</v>
      </c>
      <c r="E156" s="202" t="s">
        <v>223</v>
      </c>
      <c r="F156" s="203" t="s">
        <v>224</v>
      </c>
      <c r="G156" s="204" t="s">
        <v>217</v>
      </c>
      <c r="H156" s="205">
        <v>1</v>
      </c>
      <c r="I156" s="206"/>
      <c r="J156" s="206"/>
      <c r="K156" s="205">
        <f>ROUND(P156*H156,3)</f>
        <v>0</v>
      </c>
      <c r="L156" s="207"/>
      <c r="M156" s="39"/>
      <c r="N156" s="208" t="s">
        <v>1</v>
      </c>
      <c r="O156" s="209" t="s">
        <v>44</v>
      </c>
      <c r="P156" s="210">
        <f>I156+J156</f>
        <v>0</v>
      </c>
      <c r="Q156" s="210">
        <f>ROUND(I156*H156,3)</f>
        <v>0</v>
      </c>
      <c r="R156" s="210">
        <f>ROUND(J156*H156,3)</f>
        <v>0</v>
      </c>
      <c r="S156" s="82"/>
      <c r="T156" s="211">
        <f>S156*H156</f>
        <v>0</v>
      </c>
      <c r="U156" s="211">
        <v>0.00124</v>
      </c>
      <c r="V156" s="211">
        <f>U156*H156</f>
        <v>0.00124</v>
      </c>
      <c r="W156" s="211">
        <v>0</v>
      </c>
      <c r="X156" s="212">
        <f>W156*H156</f>
        <v>0</v>
      </c>
      <c r="Y156" s="38"/>
      <c r="Z156" s="38"/>
      <c r="AA156" s="38"/>
      <c r="AB156" s="38"/>
      <c r="AC156" s="38"/>
      <c r="AD156" s="38"/>
      <c r="AE156" s="38"/>
      <c r="AR156" s="213" t="s">
        <v>148</v>
      </c>
      <c r="AT156" s="213" t="s">
        <v>144</v>
      </c>
      <c r="AU156" s="213" t="s">
        <v>117</v>
      </c>
      <c r="AY156" s="15" t="s">
        <v>142</v>
      </c>
      <c r="BE156" s="128">
        <f>IF(O156="základná",K156,0)</f>
        <v>0</v>
      </c>
      <c r="BF156" s="128">
        <f>IF(O156="znížená",K156,0)</f>
        <v>0</v>
      </c>
      <c r="BG156" s="128">
        <f>IF(O156="zákl. prenesená",K156,0)</f>
        <v>0</v>
      </c>
      <c r="BH156" s="128">
        <f>IF(O156="zníž. prenesená",K156,0)</f>
        <v>0</v>
      </c>
      <c r="BI156" s="128">
        <f>IF(O156="nulová",K156,0)</f>
        <v>0</v>
      </c>
      <c r="BJ156" s="15" t="s">
        <v>117</v>
      </c>
      <c r="BK156" s="214">
        <f>ROUND(P156*H156,3)</f>
        <v>0</v>
      </c>
      <c r="BL156" s="15" t="s">
        <v>148</v>
      </c>
      <c r="BM156" s="213" t="s">
        <v>225</v>
      </c>
    </row>
    <row r="157" s="2" customFormat="1" ht="24.15" customHeight="1">
      <c r="A157" s="38"/>
      <c r="B157" s="167"/>
      <c r="C157" s="215" t="s">
        <v>226</v>
      </c>
      <c r="D157" s="215" t="s">
        <v>178</v>
      </c>
      <c r="E157" s="216" t="s">
        <v>227</v>
      </c>
      <c r="F157" s="217" t="s">
        <v>228</v>
      </c>
      <c r="G157" s="218" t="s">
        <v>217</v>
      </c>
      <c r="H157" s="219">
        <v>1.01</v>
      </c>
      <c r="I157" s="220"/>
      <c r="J157" s="221"/>
      <c r="K157" s="219">
        <f>ROUND(P157*H157,3)</f>
        <v>0</v>
      </c>
      <c r="L157" s="221"/>
      <c r="M157" s="222"/>
      <c r="N157" s="223" t="s">
        <v>1</v>
      </c>
      <c r="O157" s="209" t="s">
        <v>44</v>
      </c>
      <c r="P157" s="210">
        <f>I157+J157</f>
        <v>0</v>
      </c>
      <c r="Q157" s="210">
        <f>ROUND(I157*H157,3)</f>
        <v>0</v>
      </c>
      <c r="R157" s="210">
        <f>ROUND(J157*H157,3)</f>
        <v>0</v>
      </c>
      <c r="S157" s="82"/>
      <c r="T157" s="211">
        <f>S157*H157</f>
        <v>0</v>
      </c>
      <c r="U157" s="211">
        <v>0.021999999999999999</v>
      </c>
      <c r="V157" s="211">
        <f>U157*H157</f>
        <v>0.02222</v>
      </c>
      <c r="W157" s="211">
        <v>0</v>
      </c>
      <c r="X157" s="212">
        <f>W157*H157</f>
        <v>0</v>
      </c>
      <c r="Y157" s="38"/>
      <c r="Z157" s="38"/>
      <c r="AA157" s="38"/>
      <c r="AB157" s="38"/>
      <c r="AC157" s="38"/>
      <c r="AD157" s="38"/>
      <c r="AE157" s="38"/>
      <c r="AR157" s="213" t="s">
        <v>173</v>
      </c>
      <c r="AT157" s="213" t="s">
        <v>178</v>
      </c>
      <c r="AU157" s="213" t="s">
        <v>117</v>
      </c>
      <c r="AY157" s="15" t="s">
        <v>142</v>
      </c>
      <c r="BE157" s="128">
        <f>IF(O157="základná",K157,0)</f>
        <v>0</v>
      </c>
      <c r="BF157" s="128">
        <f>IF(O157="znížená",K157,0)</f>
        <v>0</v>
      </c>
      <c r="BG157" s="128">
        <f>IF(O157="zákl. prenesená",K157,0)</f>
        <v>0</v>
      </c>
      <c r="BH157" s="128">
        <f>IF(O157="zníž. prenesená",K157,0)</f>
        <v>0</v>
      </c>
      <c r="BI157" s="128">
        <f>IF(O157="nulová",K157,0)</f>
        <v>0</v>
      </c>
      <c r="BJ157" s="15" t="s">
        <v>117</v>
      </c>
      <c r="BK157" s="214">
        <f>ROUND(P157*H157,3)</f>
        <v>0</v>
      </c>
      <c r="BL157" s="15" t="s">
        <v>148</v>
      </c>
      <c r="BM157" s="213" t="s">
        <v>229</v>
      </c>
    </row>
    <row r="158" s="2" customFormat="1" ht="24.15" customHeight="1">
      <c r="A158" s="38"/>
      <c r="B158" s="167"/>
      <c r="C158" s="201" t="s">
        <v>230</v>
      </c>
      <c r="D158" s="201" t="s">
        <v>144</v>
      </c>
      <c r="E158" s="202" t="s">
        <v>231</v>
      </c>
      <c r="F158" s="203" t="s">
        <v>232</v>
      </c>
      <c r="G158" s="204" t="s">
        <v>233</v>
      </c>
      <c r="H158" s="205">
        <v>770</v>
      </c>
      <c r="I158" s="206"/>
      <c r="J158" s="206"/>
      <c r="K158" s="205">
        <f>ROUND(P158*H158,3)</f>
        <v>0</v>
      </c>
      <c r="L158" s="207"/>
      <c r="M158" s="39"/>
      <c r="N158" s="208" t="s">
        <v>1</v>
      </c>
      <c r="O158" s="209" t="s">
        <v>44</v>
      </c>
      <c r="P158" s="210">
        <f>I158+J158</f>
        <v>0</v>
      </c>
      <c r="Q158" s="210">
        <f>ROUND(I158*H158,3)</f>
        <v>0</v>
      </c>
      <c r="R158" s="210">
        <f>ROUND(J158*H158,3)</f>
        <v>0</v>
      </c>
      <c r="S158" s="82"/>
      <c r="T158" s="211">
        <f>S158*H158</f>
        <v>0</v>
      </c>
      <c r="U158" s="211">
        <v>0</v>
      </c>
      <c r="V158" s="211">
        <f>U158*H158</f>
        <v>0</v>
      </c>
      <c r="W158" s="211">
        <v>0</v>
      </c>
      <c r="X158" s="212">
        <f>W158*H158</f>
        <v>0</v>
      </c>
      <c r="Y158" s="38"/>
      <c r="Z158" s="38"/>
      <c r="AA158" s="38"/>
      <c r="AB158" s="38"/>
      <c r="AC158" s="38"/>
      <c r="AD158" s="38"/>
      <c r="AE158" s="38"/>
      <c r="AR158" s="213" t="s">
        <v>148</v>
      </c>
      <c r="AT158" s="213" t="s">
        <v>144</v>
      </c>
      <c r="AU158" s="213" t="s">
        <v>117</v>
      </c>
      <c r="AY158" s="15" t="s">
        <v>142</v>
      </c>
      <c r="BE158" s="128">
        <f>IF(O158="základná",K158,0)</f>
        <v>0</v>
      </c>
      <c r="BF158" s="128">
        <f>IF(O158="znížená",K158,0)</f>
        <v>0</v>
      </c>
      <c r="BG158" s="128">
        <f>IF(O158="zákl. prenesená",K158,0)</f>
        <v>0</v>
      </c>
      <c r="BH158" s="128">
        <f>IF(O158="zníž. prenesená",K158,0)</f>
        <v>0</v>
      </c>
      <c r="BI158" s="128">
        <f>IF(O158="nulová",K158,0)</f>
        <v>0</v>
      </c>
      <c r="BJ158" s="15" t="s">
        <v>117</v>
      </c>
      <c r="BK158" s="214">
        <f>ROUND(P158*H158,3)</f>
        <v>0</v>
      </c>
      <c r="BL158" s="15" t="s">
        <v>148</v>
      </c>
      <c r="BM158" s="213" t="s">
        <v>234</v>
      </c>
    </row>
    <row r="159" s="2" customFormat="1" ht="24.15" customHeight="1">
      <c r="A159" s="38"/>
      <c r="B159" s="167"/>
      <c r="C159" s="215" t="s">
        <v>235</v>
      </c>
      <c r="D159" s="215" t="s">
        <v>178</v>
      </c>
      <c r="E159" s="216" t="s">
        <v>236</v>
      </c>
      <c r="F159" s="217" t="s">
        <v>237</v>
      </c>
      <c r="G159" s="218" t="s">
        <v>233</v>
      </c>
      <c r="H159" s="219">
        <v>785.39999999999998</v>
      </c>
      <c r="I159" s="220"/>
      <c r="J159" s="221"/>
      <c r="K159" s="219">
        <f>ROUND(P159*H159,3)</f>
        <v>0</v>
      </c>
      <c r="L159" s="221"/>
      <c r="M159" s="222"/>
      <c r="N159" s="223" t="s">
        <v>1</v>
      </c>
      <c r="O159" s="209" t="s">
        <v>44</v>
      </c>
      <c r="P159" s="210">
        <f>I159+J159</f>
        <v>0</v>
      </c>
      <c r="Q159" s="210">
        <f>ROUND(I159*H159,3)</f>
        <v>0</v>
      </c>
      <c r="R159" s="210">
        <f>ROUND(J159*H159,3)</f>
        <v>0</v>
      </c>
      <c r="S159" s="82"/>
      <c r="T159" s="211">
        <f>S159*H159</f>
        <v>0</v>
      </c>
      <c r="U159" s="211">
        <v>0.0014599949070537299</v>
      </c>
      <c r="V159" s="211">
        <f>U159*H159</f>
        <v>1.1466799999999995</v>
      </c>
      <c r="W159" s="211">
        <v>0</v>
      </c>
      <c r="X159" s="212">
        <f>W159*H159</f>
        <v>0</v>
      </c>
      <c r="Y159" s="38"/>
      <c r="Z159" s="38"/>
      <c r="AA159" s="38"/>
      <c r="AB159" s="38"/>
      <c r="AC159" s="38"/>
      <c r="AD159" s="38"/>
      <c r="AE159" s="38"/>
      <c r="AR159" s="213" t="s">
        <v>173</v>
      </c>
      <c r="AT159" s="213" t="s">
        <v>178</v>
      </c>
      <c r="AU159" s="213" t="s">
        <v>117</v>
      </c>
      <c r="AY159" s="15" t="s">
        <v>142</v>
      </c>
      <c r="BE159" s="128">
        <f>IF(O159="základná",K159,0)</f>
        <v>0</v>
      </c>
      <c r="BF159" s="128">
        <f>IF(O159="znížená",K159,0)</f>
        <v>0</v>
      </c>
      <c r="BG159" s="128">
        <f>IF(O159="zákl. prenesená",K159,0)</f>
        <v>0</v>
      </c>
      <c r="BH159" s="128">
        <f>IF(O159="zníž. prenesená",K159,0)</f>
        <v>0</v>
      </c>
      <c r="BI159" s="128">
        <f>IF(O159="nulová",K159,0)</f>
        <v>0</v>
      </c>
      <c r="BJ159" s="15" t="s">
        <v>117</v>
      </c>
      <c r="BK159" s="214">
        <f>ROUND(P159*H159,3)</f>
        <v>0</v>
      </c>
      <c r="BL159" s="15" t="s">
        <v>148</v>
      </c>
      <c r="BM159" s="213" t="s">
        <v>238</v>
      </c>
    </row>
    <row r="160" s="2" customFormat="1" ht="24.15" customHeight="1">
      <c r="A160" s="38"/>
      <c r="B160" s="167"/>
      <c r="C160" s="201" t="s">
        <v>239</v>
      </c>
      <c r="D160" s="201" t="s">
        <v>144</v>
      </c>
      <c r="E160" s="202" t="s">
        <v>240</v>
      </c>
      <c r="F160" s="203" t="s">
        <v>241</v>
      </c>
      <c r="G160" s="204" t="s">
        <v>217</v>
      </c>
      <c r="H160" s="205">
        <v>8</v>
      </c>
      <c r="I160" s="206"/>
      <c r="J160" s="206"/>
      <c r="K160" s="205">
        <f>ROUND(P160*H160,3)</f>
        <v>0</v>
      </c>
      <c r="L160" s="207"/>
      <c r="M160" s="39"/>
      <c r="N160" s="208" t="s">
        <v>1</v>
      </c>
      <c r="O160" s="209" t="s">
        <v>44</v>
      </c>
      <c r="P160" s="210">
        <f>I160+J160</f>
        <v>0</v>
      </c>
      <c r="Q160" s="210">
        <f>ROUND(I160*H160,3)</f>
        <v>0</v>
      </c>
      <c r="R160" s="210">
        <f>ROUND(J160*H160,3)</f>
        <v>0</v>
      </c>
      <c r="S160" s="82"/>
      <c r="T160" s="211">
        <f>S160*H160</f>
        <v>0</v>
      </c>
      <c r="U160" s="211">
        <v>0.00082375000000000005</v>
      </c>
      <c r="V160" s="211">
        <f>U160*H160</f>
        <v>0.0065900000000000004</v>
      </c>
      <c r="W160" s="211">
        <v>0</v>
      </c>
      <c r="X160" s="212">
        <f>W160*H160</f>
        <v>0</v>
      </c>
      <c r="Y160" s="38"/>
      <c r="Z160" s="38"/>
      <c r="AA160" s="38"/>
      <c r="AB160" s="38"/>
      <c r="AC160" s="38"/>
      <c r="AD160" s="38"/>
      <c r="AE160" s="38"/>
      <c r="AR160" s="213" t="s">
        <v>148</v>
      </c>
      <c r="AT160" s="213" t="s">
        <v>144</v>
      </c>
      <c r="AU160" s="213" t="s">
        <v>117</v>
      </c>
      <c r="AY160" s="15" t="s">
        <v>142</v>
      </c>
      <c r="BE160" s="128">
        <f>IF(O160="základná",K160,0)</f>
        <v>0</v>
      </c>
      <c r="BF160" s="128">
        <f>IF(O160="znížená",K160,0)</f>
        <v>0</v>
      </c>
      <c r="BG160" s="128">
        <f>IF(O160="zákl. prenesená",K160,0)</f>
        <v>0</v>
      </c>
      <c r="BH160" s="128">
        <f>IF(O160="zníž. prenesená",K160,0)</f>
        <v>0</v>
      </c>
      <c r="BI160" s="128">
        <f>IF(O160="nulová",K160,0)</f>
        <v>0</v>
      </c>
      <c r="BJ160" s="15" t="s">
        <v>117</v>
      </c>
      <c r="BK160" s="214">
        <f>ROUND(P160*H160,3)</f>
        <v>0</v>
      </c>
      <c r="BL160" s="15" t="s">
        <v>148</v>
      </c>
      <c r="BM160" s="213" t="s">
        <v>242</v>
      </c>
    </row>
    <row r="161" s="2" customFormat="1" ht="16.5" customHeight="1">
      <c r="A161" s="38"/>
      <c r="B161" s="167"/>
      <c r="C161" s="215" t="s">
        <v>243</v>
      </c>
      <c r="D161" s="215" t="s">
        <v>178</v>
      </c>
      <c r="E161" s="216" t="s">
        <v>244</v>
      </c>
      <c r="F161" s="217" t="s">
        <v>245</v>
      </c>
      <c r="G161" s="218" t="s">
        <v>217</v>
      </c>
      <c r="H161" s="219">
        <v>8.0800000000000001</v>
      </c>
      <c r="I161" s="220"/>
      <c r="J161" s="221"/>
      <c r="K161" s="219">
        <f>ROUND(P161*H161,3)</f>
        <v>0</v>
      </c>
      <c r="L161" s="221"/>
      <c r="M161" s="222"/>
      <c r="N161" s="223" t="s">
        <v>1</v>
      </c>
      <c r="O161" s="209" t="s">
        <v>44</v>
      </c>
      <c r="P161" s="210">
        <f>I161+J161</f>
        <v>0</v>
      </c>
      <c r="Q161" s="210">
        <f>ROUND(I161*H161,3)</f>
        <v>0</v>
      </c>
      <c r="R161" s="210">
        <f>ROUND(J161*H161,3)</f>
        <v>0</v>
      </c>
      <c r="S161" s="82"/>
      <c r="T161" s="211">
        <f>S161*H161</f>
        <v>0</v>
      </c>
      <c r="U161" s="211">
        <v>0.012500000000000001</v>
      </c>
      <c r="V161" s="211">
        <f>U161*H161</f>
        <v>0.10100000000000001</v>
      </c>
      <c r="W161" s="211">
        <v>0</v>
      </c>
      <c r="X161" s="212">
        <f>W161*H161</f>
        <v>0</v>
      </c>
      <c r="Y161" s="38"/>
      <c r="Z161" s="38"/>
      <c r="AA161" s="38"/>
      <c r="AB161" s="38"/>
      <c r="AC161" s="38"/>
      <c r="AD161" s="38"/>
      <c r="AE161" s="38"/>
      <c r="AR161" s="213" t="s">
        <v>173</v>
      </c>
      <c r="AT161" s="213" t="s">
        <v>178</v>
      </c>
      <c r="AU161" s="213" t="s">
        <v>117</v>
      </c>
      <c r="AY161" s="15" t="s">
        <v>142</v>
      </c>
      <c r="BE161" s="128">
        <f>IF(O161="základná",K161,0)</f>
        <v>0</v>
      </c>
      <c r="BF161" s="128">
        <f>IF(O161="znížená",K161,0)</f>
        <v>0</v>
      </c>
      <c r="BG161" s="128">
        <f>IF(O161="zákl. prenesená",K161,0)</f>
        <v>0</v>
      </c>
      <c r="BH161" s="128">
        <f>IF(O161="zníž. prenesená",K161,0)</f>
        <v>0</v>
      </c>
      <c r="BI161" s="128">
        <f>IF(O161="nulová",K161,0)</f>
        <v>0</v>
      </c>
      <c r="BJ161" s="15" t="s">
        <v>117</v>
      </c>
      <c r="BK161" s="214">
        <f>ROUND(P161*H161,3)</f>
        <v>0</v>
      </c>
      <c r="BL161" s="15" t="s">
        <v>148</v>
      </c>
      <c r="BM161" s="213" t="s">
        <v>246</v>
      </c>
    </row>
    <row r="162" s="2" customFormat="1" ht="16.5" customHeight="1">
      <c r="A162" s="38"/>
      <c r="B162" s="167"/>
      <c r="C162" s="215" t="s">
        <v>247</v>
      </c>
      <c r="D162" s="215" t="s">
        <v>178</v>
      </c>
      <c r="E162" s="216" t="s">
        <v>248</v>
      </c>
      <c r="F162" s="217" t="s">
        <v>249</v>
      </c>
      <c r="G162" s="218" t="s">
        <v>217</v>
      </c>
      <c r="H162" s="219">
        <v>8.0800000000000001</v>
      </c>
      <c r="I162" s="220"/>
      <c r="J162" s="221"/>
      <c r="K162" s="219">
        <f>ROUND(P162*H162,3)</f>
        <v>0</v>
      </c>
      <c r="L162" s="221"/>
      <c r="M162" s="222"/>
      <c r="N162" s="223" t="s">
        <v>1</v>
      </c>
      <c r="O162" s="209" t="s">
        <v>44</v>
      </c>
      <c r="P162" s="210">
        <f>I162+J162</f>
        <v>0</v>
      </c>
      <c r="Q162" s="210">
        <f>ROUND(I162*H162,3)</f>
        <v>0</v>
      </c>
      <c r="R162" s="210">
        <f>ROUND(J162*H162,3)</f>
        <v>0</v>
      </c>
      <c r="S162" s="82"/>
      <c r="T162" s="211">
        <f>S162*H162</f>
        <v>0</v>
      </c>
      <c r="U162" s="211">
        <v>0.0080000000000000002</v>
      </c>
      <c r="V162" s="211">
        <f>U162*H162</f>
        <v>0.064640000000000003</v>
      </c>
      <c r="W162" s="211">
        <v>0</v>
      </c>
      <c r="X162" s="212">
        <f>W162*H162</f>
        <v>0</v>
      </c>
      <c r="Y162" s="38"/>
      <c r="Z162" s="38"/>
      <c r="AA162" s="38"/>
      <c r="AB162" s="38"/>
      <c r="AC162" s="38"/>
      <c r="AD162" s="38"/>
      <c r="AE162" s="38"/>
      <c r="AR162" s="213" t="s">
        <v>173</v>
      </c>
      <c r="AT162" s="213" t="s">
        <v>178</v>
      </c>
      <c r="AU162" s="213" t="s">
        <v>117</v>
      </c>
      <c r="AY162" s="15" t="s">
        <v>142</v>
      </c>
      <c r="BE162" s="128">
        <f>IF(O162="základná",K162,0)</f>
        <v>0</v>
      </c>
      <c r="BF162" s="128">
        <f>IF(O162="znížená",K162,0)</f>
        <v>0</v>
      </c>
      <c r="BG162" s="128">
        <f>IF(O162="zákl. prenesená",K162,0)</f>
        <v>0</v>
      </c>
      <c r="BH162" s="128">
        <f>IF(O162="zníž. prenesená",K162,0)</f>
        <v>0</v>
      </c>
      <c r="BI162" s="128">
        <f>IF(O162="nulová",K162,0)</f>
        <v>0</v>
      </c>
      <c r="BJ162" s="15" t="s">
        <v>117</v>
      </c>
      <c r="BK162" s="214">
        <f>ROUND(P162*H162,3)</f>
        <v>0</v>
      </c>
      <c r="BL162" s="15" t="s">
        <v>148</v>
      </c>
      <c r="BM162" s="213" t="s">
        <v>250</v>
      </c>
    </row>
    <row r="163" s="2" customFormat="1" ht="24.15" customHeight="1">
      <c r="A163" s="38"/>
      <c r="B163" s="167"/>
      <c r="C163" s="201" t="s">
        <v>251</v>
      </c>
      <c r="D163" s="201" t="s">
        <v>144</v>
      </c>
      <c r="E163" s="202" t="s">
        <v>252</v>
      </c>
      <c r="F163" s="203" t="s">
        <v>253</v>
      </c>
      <c r="G163" s="204" t="s">
        <v>217</v>
      </c>
      <c r="H163" s="205">
        <v>7</v>
      </c>
      <c r="I163" s="206"/>
      <c r="J163" s="206"/>
      <c r="K163" s="205">
        <f>ROUND(P163*H163,3)</f>
        <v>0</v>
      </c>
      <c r="L163" s="207"/>
      <c r="M163" s="39"/>
      <c r="N163" s="208" t="s">
        <v>1</v>
      </c>
      <c r="O163" s="209" t="s">
        <v>44</v>
      </c>
      <c r="P163" s="210">
        <f>I163+J163</f>
        <v>0</v>
      </c>
      <c r="Q163" s="210">
        <f>ROUND(I163*H163,3)</f>
        <v>0</v>
      </c>
      <c r="R163" s="210">
        <f>ROUND(J163*H163,3)</f>
        <v>0</v>
      </c>
      <c r="S163" s="82"/>
      <c r="T163" s="211">
        <f>S163*H163</f>
        <v>0</v>
      </c>
      <c r="U163" s="211">
        <v>0.00035571428571428597</v>
      </c>
      <c r="V163" s="211">
        <f>U163*H163</f>
        <v>0.0024900000000000018</v>
      </c>
      <c r="W163" s="211">
        <v>0</v>
      </c>
      <c r="X163" s="212">
        <f>W163*H163</f>
        <v>0</v>
      </c>
      <c r="Y163" s="38"/>
      <c r="Z163" s="38"/>
      <c r="AA163" s="38"/>
      <c r="AB163" s="38"/>
      <c r="AC163" s="38"/>
      <c r="AD163" s="38"/>
      <c r="AE163" s="38"/>
      <c r="AR163" s="213" t="s">
        <v>148</v>
      </c>
      <c r="AT163" s="213" t="s">
        <v>144</v>
      </c>
      <c r="AU163" s="213" t="s">
        <v>117</v>
      </c>
      <c r="AY163" s="15" t="s">
        <v>142</v>
      </c>
      <c r="BE163" s="128">
        <f>IF(O163="základná",K163,0)</f>
        <v>0</v>
      </c>
      <c r="BF163" s="128">
        <f>IF(O163="znížená",K163,0)</f>
        <v>0</v>
      </c>
      <c r="BG163" s="128">
        <f>IF(O163="zákl. prenesená",K163,0)</f>
        <v>0</v>
      </c>
      <c r="BH163" s="128">
        <f>IF(O163="zníž. prenesená",K163,0)</f>
        <v>0</v>
      </c>
      <c r="BI163" s="128">
        <f>IF(O163="nulová",K163,0)</f>
        <v>0</v>
      </c>
      <c r="BJ163" s="15" t="s">
        <v>117</v>
      </c>
      <c r="BK163" s="214">
        <f>ROUND(P163*H163,3)</f>
        <v>0</v>
      </c>
      <c r="BL163" s="15" t="s">
        <v>148</v>
      </c>
      <c r="BM163" s="213" t="s">
        <v>254</v>
      </c>
    </row>
    <row r="164" s="2" customFormat="1" ht="24.15" customHeight="1">
      <c r="A164" s="38"/>
      <c r="B164" s="167"/>
      <c r="C164" s="215" t="s">
        <v>255</v>
      </c>
      <c r="D164" s="215" t="s">
        <v>178</v>
      </c>
      <c r="E164" s="216" t="s">
        <v>256</v>
      </c>
      <c r="F164" s="217" t="s">
        <v>257</v>
      </c>
      <c r="G164" s="218" t="s">
        <v>217</v>
      </c>
      <c r="H164" s="219">
        <v>7.0700000000000003</v>
      </c>
      <c r="I164" s="220"/>
      <c r="J164" s="221"/>
      <c r="K164" s="219">
        <f>ROUND(P164*H164,3)</f>
        <v>0</v>
      </c>
      <c r="L164" s="221"/>
      <c r="M164" s="222"/>
      <c r="N164" s="223" t="s">
        <v>1</v>
      </c>
      <c r="O164" s="209" t="s">
        <v>44</v>
      </c>
      <c r="P164" s="210">
        <f>I164+J164</f>
        <v>0</v>
      </c>
      <c r="Q164" s="210">
        <f>ROUND(I164*H164,3)</f>
        <v>0</v>
      </c>
      <c r="R164" s="210">
        <f>ROUND(J164*H164,3)</f>
        <v>0</v>
      </c>
      <c r="S164" s="82"/>
      <c r="T164" s="211">
        <f>S164*H164</f>
        <v>0</v>
      </c>
      <c r="U164" s="211">
        <v>0.040000000000000001</v>
      </c>
      <c r="V164" s="211">
        <f>U164*H164</f>
        <v>0.2828</v>
      </c>
      <c r="W164" s="211">
        <v>0</v>
      </c>
      <c r="X164" s="212">
        <f>W164*H164</f>
        <v>0</v>
      </c>
      <c r="Y164" s="38"/>
      <c r="Z164" s="38"/>
      <c r="AA164" s="38"/>
      <c r="AB164" s="38"/>
      <c r="AC164" s="38"/>
      <c r="AD164" s="38"/>
      <c r="AE164" s="38"/>
      <c r="AR164" s="213" t="s">
        <v>173</v>
      </c>
      <c r="AT164" s="213" t="s">
        <v>178</v>
      </c>
      <c r="AU164" s="213" t="s">
        <v>117</v>
      </c>
      <c r="AY164" s="15" t="s">
        <v>142</v>
      </c>
      <c r="BE164" s="128">
        <f>IF(O164="základná",K164,0)</f>
        <v>0</v>
      </c>
      <c r="BF164" s="128">
        <f>IF(O164="znížená",K164,0)</f>
        <v>0</v>
      </c>
      <c r="BG164" s="128">
        <f>IF(O164="zákl. prenesená",K164,0)</f>
        <v>0</v>
      </c>
      <c r="BH164" s="128">
        <f>IF(O164="zníž. prenesená",K164,0)</f>
        <v>0</v>
      </c>
      <c r="BI164" s="128">
        <f>IF(O164="nulová",K164,0)</f>
        <v>0</v>
      </c>
      <c r="BJ164" s="15" t="s">
        <v>117</v>
      </c>
      <c r="BK164" s="214">
        <f>ROUND(P164*H164,3)</f>
        <v>0</v>
      </c>
      <c r="BL164" s="15" t="s">
        <v>148</v>
      </c>
      <c r="BM164" s="213" t="s">
        <v>258</v>
      </c>
    </row>
    <row r="165" s="2" customFormat="1" ht="24.15" customHeight="1">
      <c r="A165" s="38"/>
      <c r="B165" s="167"/>
      <c r="C165" s="201" t="s">
        <v>259</v>
      </c>
      <c r="D165" s="201" t="s">
        <v>144</v>
      </c>
      <c r="E165" s="202" t="s">
        <v>260</v>
      </c>
      <c r="F165" s="203" t="s">
        <v>261</v>
      </c>
      <c r="G165" s="204" t="s">
        <v>217</v>
      </c>
      <c r="H165" s="205">
        <v>4</v>
      </c>
      <c r="I165" s="206"/>
      <c r="J165" s="206"/>
      <c r="K165" s="205">
        <f>ROUND(P165*H165,3)</f>
        <v>0</v>
      </c>
      <c r="L165" s="207"/>
      <c r="M165" s="39"/>
      <c r="N165" s="208" t="s">
        <v>1</v>
      </c>
      <c r="O165" s="209" t="s">
        <v>44</v>
      </c>
      <c r="P165" s="210">
        <f>I165+J165</f>
        <v>0</v>
      </c>
      <c r="Q165" s="210">
        <f>ROUND(I165*H165,3)</f>
        <v>0</v>
      </c>
      <c r="R165" s="210">
        <f>ROUND(J165*H165,3)</f>
        <v>0</v>
      </c>
      <c r="S165" s="82"/>
      <c r="T165" s="211">
        <f>S165*H165</f>
        <v>0</v>
      </c>
      <c r="U165" s="211">
        <v>0.10144250000000001</v>
      </c>
      <c r="V165" s="211">
        <f>U165*H165</f>
        <v>0.40577000000000002</v>
      </c>
      <c r="W165" s="211">
        <v>0</v>
      </c>
      <c r="X165" s="212">
        <f>W165*H165</f>
        <v>0</v>
      </c>
      <c r="Y165" s="38"/>
      <c r="Z165" s="38"/>
      <c r="AA165" s="38"/>
      <c r="AB165" s="38"/>
      <c r="AC165" s="38"/>
      <c r="AD165" s="38"/>
      <c r="AE165" s="38"/>
      <c r="AR165" s="213" t="s">
        <v>148</v>
      </c>
      <c r="AT165" s="213" t="s">
        <v>144</v>
      </c>
      <c r="AU165" s="213" t="s">
        <v>117</v>
      </c>
      <c r="AY165" s="15" t="s">
        <v>142</v>
      </c>
      <c r="BE165" s="128">
        <f>IF(O165="základná",K165,0)</f>
        <v>0</v>
      </c>
      <c r="BF165" s="128">
        <f>IF(O165="znížená",K165,0)</f>
        <v>0</v>
      </c>
      <c r="BG165" s="128">
        <f>IF(O165="zákl. prenesená",K165,0)</f>
        <v>0</v>
      </c>
      <c r="BH165" s="128">
        <f>IF(O165="zníž. prenesená",K165,0)</f>
        <v>0</v>
      </c>
      <c r="BI165" s="128">
        <f>IF(O165="nulová",K165,0)</f>
        <v>0</v>
      </c>
      <c r="BJ165" s="15" t="s">
        <v>117</v>
      </c>
      <c r="BK165" s="214">
        <f>ROUND(P165*H165,3)</f>
        <v>0</v>
      </c>
      <c r="BL165" s="15" t="s">
        <v>148</v>
      </c>
      <c r="BM165" s="213" t="s">
        <v>262</v>
      </c>
    </row>
    <row r="166" s="2" customFormat="1" ht="16.5" customHeight="1">
      <c r="A166" s="38"/>
      <c r="B166" s="167"/>
      <c r="C166" s="215" t="s">
        <v>263</v>
      </c>
      <c r="D166" s="215" t="s">
        <v>178</v>
      </c>
      <c r="E166" s="216" t="s">
        <v>264</v>
      </c>
      <c r="F166" s="217" t="s">
        <v>265</v>
      </c>
      <c r="G166" s="218" t="s">
        <v>217</v>
      </c>
      <c r="H166" s="219">
        <v>4.04</v>
      </c>
      <c r="I166" s="220"/>
      <c r="J166" s="221"/>
      <c r="K166" s="219">
        <f>ROUND(P166*H166,3)</f>
        <v>0</v>
      </c>
      <c r="L166" s="221"/>
      <c r="M166" s="222"/>
      <c r="N166" s="223" t="s">
        <v>1</v>
      </c>
      <c r="O166" s="209" t="s">
        <v>44</v>
      </c>
      <c r="P166" s="210">
        <f>I166+J166</f>
        <v>0</v>
      </c>
      <c r="Q166" s="210">
        <f>ROUND(I166*H166,3)</f>
        <v>0</v>
      </c>
      <c r="R166" s="210">
        <f>ROUND(J166*H166,3)</f>
        <v>0</v>
      </c>
      <c r="S166" s="82"/>
      <c r="T166" s="211">
        <f>S166*H166</f>
        <v>0</v>
      </c>
      <c r="U166" s="211">
        <v>0.050000000000000003</v>
      </c>
      <c r="V166" s="211">
        <f>U166*H166</f>
        <v>0.20200000000000001</v>
      </c>
      <c r="W166" s="211">
        <v>0</v>
      </c>
      <c r="X166" s="212">
        <f>W166*H166</f>
        <v>0</v>
      </c>
      <c r="Y166" s="38"/>
      <c r="Z166" s="38"/>
      <c r="AA166" s="38"/>
      <c r="AB166" s="38"/>
      <c r="AC166" s="38"/>
      <c r="AD166" s="38"/>
      <c r="AE166" s="38"/>
      <c r="AR166" s="213" t="s">
        <v>173</v>
      </c>
      <c r="AT166" s="213" t="s">
        <v>178</v>
      </c>
      <c r="AU166" s="213" t="s">
        <v>117</v>
      </c>
      <c r="AY166" s="15" t="s">
        <v>142</v>
      </c>
      <c r="BE166" s="128">
        <f>IF(O166="základná",K166,0)</f>
        <v>0</v>
      </c>
      <c r="BF166" s="128">
        <f>IF(O166="znížená",K166,0)</f>
        <v>0</v>
      </c>
      <c r="BG166" s="128">
        <f>IF(O166="zákl. prenesená",K166,0)</f>
        <v>0</v>
      </c>
      <c r="BH166" s="128">
        <f>IF(O166="zníž. prenesená",K166,0)</f>
        <v>0</v>
      </c>
      <c r="BI166" s="128">
        <f>IF(O166="nulová",K166,0)</f>
        <v>0</v>
      </c>
      <c r="BJ166" s="15" t="s">
        <v>117</v>
      </c>
      <c r="BK166" s="214">
        <f>ROUND(P166*H166,3)</f>
        <v>0</v>
      </c>
      <c r="BL166" s="15" t="s">
        <v>148</v>
      </c>
      <c r="BM166" s="213" t="s">
        <v>266</v>
      </c>
    </row>
    <row r="167" s="2" customFormat="1" ht="33" customHeight="1">
      <c r="A167" s="38"/>
      <c r="B167" s="167"/>
      <c r="C167" s="201" t="s">
        <v>267</v>
      </c>
      <c r="D167" s="201" t="s">
        <v>144</v>
      </c>
      <c r="E167" s="202" t="s">
        <v>268</v>
      </c>
      <c r="F167" s="203" t="s">
        <v>269</v>
      </c>
      <c r="G167" s="204" t="s">
        <v>217</v>
      </c>
      <c r="H167" s="205">
        <v>2</v>
      </c>
      <c r="I167" s="206"/>
      <c r="J167" s="206"/>
      <c r="K167" s="205">
        <f>ROUND(P167*H167,3)</f>
        <v>0</v>
      </c>
      <c r="L167" s="207"/>
      <c r="M167" s="39"/>
      <c r="N167" s="208" t="s">
        <v>1</v>
      </c>
      <c r="O167" s="209" t="s">
        <v>44</v>
      </c>
      <c r="P167" s="210">
        <f>I167+J167</f>
        <v>0</v>
      </c>
      <c r="Q167" s="210">
        <f>ROUND(I167*H167,3)</f>
        <v>0</v>
      </c>
      <c r="R167" s="210">
        <f>ROUND(J167*H167,3)</f>
        <v>0</v>
      </c>
      <c r="S167" s="82"/>
      <c r="T167" s="211">
        <f>S167*H167</f>
        <v>0</v>
      </c>
      <c r="U167" s="211">
        <v>0</v>
      </c>
      <c r="V167" s="211">
        <f>U167*H167</f>
        <v>0</v>
      </c>
      <c r="W167" s="211">
        <v>0</v>
      </c>
      <c r="X167" s="212">
        <f>W167*H167</f>
        <v>0</v>
      </c>
      <c r="Y167" s="38"/>
      <c r="Z167" s="38"/>
      <c r="AA167" s="38"/>
      <c r="AB167" s="38"/>
      <c r="AC167" s="38"/>
      <c r="AD167" s="38"/>
      <c r="AE167" s="38"/>
      <c r="AR167" s="213" t="s">
        <v>148</v>
      </c>
      <c r="AT167" s="213" t="s">
        <v>144</v>
      </c>
      <c r="AU167" s="213" t="s">
        <v>117</v>
      </c>
      <c r="AY167" s="15" t="s">
        <v>142</v>
      </c>
      <c r="BE167" s="128">
        <f>IF(O167="základná",K167,0)</f>
        <v>0</v>
      </c>
      <c r="BF167" s="128">
        <f>IF(O167="znížená",K167,0)</f>
        <v>0</v>
      </c>
      <c r="BG167" s="128">
        <f>IF(O167="zákl. prenesená",K167,0)</f>
        <v>0</v>
      </c>
      <c r="BH167" s="128">
        <f>IF(O167="zníž. prenesená",K167,0)</f>
        <v>0</v>
      </c>
      <c r="BI167" s="128">
        <f>IF(O167="nulová",K167,0)</f>
        <v>0</v>
      </c>
      <c r="BJ167" s="15" t="s">
        <v>117</v>
      </c>
      <c r="BK167" s="214">
        <f>ROUND(P167*H167,3)</f>
        <v>0</v>
      </c>
      <c r="BL167" s="15" t="s">
        <v>148</v>
      </c>
      <c r="BM167" s="213" t="s">
        <v>270</v>
      </c>
    </row>
    <row r="168" s="2" customFormat="1" ht="24.15" customHeight="1">
      <c r="A168" s="38"/>
      <c r="B168" s="167"/>
      <c r="C168" s="215" t="s">
        <v>271</v>
      </c>
      <c r="D168" s="215" t="s">
        <v>178</v>
      </c>
      <c r="E168" s="216" t="s">
        <v>272</v>
      </c>
      <c r="F168" s="217" t="s">
        <v>273</v>
      </c>
      <c r="G168" s="218" t="s">
        <v>217</v>
      </c>
      <c r="H168" s="219">
        <v>2.02</v>
      </c>
      <c r="I168" s="220"/>
      <c r="J168" s="221"/>
      <c r="K168" s="219">
        <f>ROUND(P168*H168,3)</f>
        <v>0</v>
      </c>
      <c r="L168" s="221"/>
      <c r="M168" s="222"/>
      <c r="N168" s="223" t="s">
        <v>1</v>
      </c>
      <c r="O168" s="209" t="s">
        <v>44</v>
      </c>
      <c r="P168" s="210">
        <f>I168+J168</f>
        <v>0</v>
      </c>
      <c r="Q168" s="210">
        <f>ROUND(I168*H168,3)</f>
        <v>0</v>
      </c>
      <c r="R168" s="210">
        <f>ROUND(J168*H168,3)</f>
        <v>0</v>
      </c>
      <c r="S168" s="82"/>
      <c r="T168" s="211">
        <f>S168*H168</f>
        <v>0</v>
      </c>
      <c r="U168" s="211">
        <v>0.0081188118811881208</v>
      </c>
      <c r="V168" s="211">
        <f>U168*H168</f>
        <v>0.016400000000000005</v>
      </c>
      <c r="W168" s="211">
        <v>0</v>
      </c>
      <c r="X168" s="212">
        <f>W168*H168</f>
        <v>0</v>
      </c>
      <c r="Y168" s="38"/>
      <c r="Z168" s="38"/>
      <c r="AA168" s="38"/>
      <c r="AB168" s="38"/>
      <c r="AC168" s="38"/>
      <c r="AD168" s="38"/>
      <c r="AE168" s="38"/>
      <c r="AR168" s="213" t="s">
        <v>173</v>
      </c>
      <c r="AT168" s="213" t="s">
        <v>178</v>
      </c>
      <c r="AU168" s="213" t="s">
        <v>117</v>
      </c>
      <c r="AY168" s="15" t="s">
        <v>142</v>
      </c>
      <c r="BE168" s="128">
        <f>IF(O168="základná",K168,0)</f>
        <v>0</v>
      </c>
      <c r="BF168" s="128">
        <f>IF(O168="znížená",K168,0)</f>
        <v>0</v>
      </c>
      <c r="BG168" s="128">
        <f>IF(O168="zákl. prenesená",K168,0)</f>
        <v>0</v>
      </c>
      <c r="BH168" s="128">
        <f>IF(O168="zníž. prenesená",K168,0)</f>
        <v>0</v>
      </c>
      <c r="BI168" s="128">
        <f>IF(O168="nulová",K168,0)</f>
        <v>0</v>
      </c>
      <c r="BJ168" s="15" t="s">
        <v>117</v>
      </c>
      <c r="BK168" s="214">
        <f>ROUND(P168*H168,3)</f>
        <v>0</v>
      </c>
      <c r="BL168" s="15" t="s">
        <v>148</v>
      </c>
      <c r="BM168" s="213" t="s">
        <v>274</v>
      </c>
    </row>
    <row r="169" s="2" customFormat="1" ht="24.15" customHeight="1">
      <c r="A169" s="38"/>
      <c r="B169" s="167"/>
      <c r="C169" s="201" t="s">
        <v>275</v>
      </c>
      <c r="D169" s="201" t="s">
        <v>144</v>
      </c>
      <c r="E169" s="202" t="s">
        <v>276</v>
      </c>
      <c r="F169" s="203" t="s">
        <v>277</v>
      </c>
      <c r="G169" s="204" t="s">
        <v>217</v>
      </c>
      <c r="H169" s="205">
        <v>1</v>
      </c>
      <c r="I169" s="206"/>
      <c r="J169" s="206"/>
      <c r="K169" s="205">
        <f>ROUND(P169*H169,3)</f>
        <v>0</v>
      </c>
      <c r="L169" s="207"/>
      <c r="M169" s="39"/>
      <c r="N169" s="208" t="s">
        <v>1</v>
      </c>
      <c r="O169" s="209" t="s">
        <v>44</v>
      </c>
      <c r="P169" s="210">
        <f>I169+J169</f>
        <v>0</v>
      </c>
      <c r="Q169" s="210">
        <f>ROUND(I169*H169,3)</f>
        <v>0</v>
      </c>
      <c r="R169" s="210">
        <f>ROUND(J169*H169,3)</f>
        <v>0</v>
      </c>
      <c r="S169" s="82"/>
      <c r="T169" s="211">
        <f>S169*H169</f>
        <v>0</v>
      </c>
      <c r="U169" s="211">
        <v>0</v>
      </c>
      <c r="V169" s="211">
        <f>U169*H169</f>
        <v>0</v>
      </c>
      <c r="W169" s="211">
        <v>0</v>
      </c>
      <c r="X169" s="212">
        <f>W169*H169</f>
        <v>0</v>
      </c>
      <c r="Y169" s="38"/>
      <c r="Z169" s="38"/>
      <c r="AA169" s="38"/>
      <c r="AB169" s="38"/>
      <c r="AC169" s="38"/>
      <c r="AD169" s="38"/>
      <c r="AE169" s="38"/>
      <c r="AR169" s="213" t="s">
        <v>148</v>
      </c>
      <c r="AT169" s="213" t="s">
        <v>144</v>
      </c>
      <c r="AU169" s="213" t="s">
        <v>117</v>
      </c>
      <c r="AY169" s="15" t="s">
        <v>142</v>
      </c>
      <c r="BE169" s="128">
        <f>IF(O169="základná",K169,0)</f>
        <v>0</v>
      </c>
      <c r="BF169" s="128">
        <f>IF(O169="znížená",K169,0)</f>
        <v>0</v>
      </c>
      <c r="BG169" s="128">
        <f>IF(O169="zákl. prenesená",K169,0)</f>
        <v>0</v>
      </c>
      <c r="BH169" s="128">
        <f>IF(O169="zníž. prenesená",K169,0)</f>
        <v>0</v>
      </c>
      <c r="BI169" s="128">
        <f>IF(O169="nulová",K169,0)</f>
        <v>0</v>
      </c>
      <c r="BJ169" s="15" t="s">
        <v>117</v>
      </c>
      <c r="BK169" s="214">
        <f>ROUND(P169*H169,3)</f>
        <v>0</v>
      </c>
      <c r="BL169" s="15" t="s">
        <v>148</v>
      </c>
      <c r="BM169" s="213" t="s">
        <v>278</v>
      </c>
    </row>
    <row r="170" s="2" customFormat="1" ht="24.15" customHeight="1">
      <c r="A170" s="38"/>
      <c r="B170" s="167"/>
      <c r="C170" s="215" t="s">
        <v>279</v>
      </c>
      <c r="D170" s="215" t="s">
        <v>178</v>
      </c>
      <c r="E170" s="216" t="s">
        <v>280</v>
      </c>
      <c r="F170" s="217" t="s">
        <v>281</v>
      </c>
      <c r="G170" s="218" t="s">
        <v>217</v>
      </c>
      <c r="H170" s="219">
        <v>1.01</v>
      </c>
      <c r="I170" s="220"/>
      <c r="J170" s="221"/>
      <c r="K170" s="219">
        <f>ROUND(P170*H170,3)</f>
        <v>0</v>
      </c>
      <c r="L170" s="221"/>
      <c r="M170" s="222"/>
      <c r="N170" s="223" t="s">
        <v>1</v>
      </c>
      <c r="O170" s="209" t="s">
        <v>44</v>
      </c>
      <c r="P170" s="210">
        <f>I170+J170</f>
        <v>0</v>
      </c>
      <c r="Q170" s="210">
        <f>ROUND(I170*H170,3)</f>
        <v>0</v>
      </c>
      <c r="R170" s="210">
        <f>ROUND(J170*H170,3)</f>
        <v>0</v>
      </c>
      <c r="S170" s="82"/>
      <c r="T170" s="211">
        <f>S170*H170</f>
        <v>0</v>
      </c>
      <c r="U170" s="211">
        <v>0.0100594059405941</v>
      </c>
      <c r="V170" s="211">
        <f>U170*H170</f>
        <v>0.010160000000000041</v>
      </c>
      <c r="W170" s="211">
        <v>0</v>
      </c>
      <c r="X170" s="212">
        <f>W170*H170</f>
        <v>0</v>
      </c>
      <c r="Y170" s="38"/>
      <c r="Z170" s="38"/>
      <c r="AA170" s="38"/>
      <c r="AB170" s="38"/>
      <c r="AC170" s="38"/>
      <c r="AD170" s="38"/>
      <c r="AE170" s="38"/>
      <c r="AR170" s="213" t="s">
        <v>173</v>
      </c>
      <c r="AT170" s="213" t="s">
        <v>178</v>
      </c>
      <c r="AU170" s="213" t="s">
        <v>117</v>
      </c>
      <c r="AY170" s="15" t="s">
        <v>142</v>
      </c>
      <c r="BE170" s="128">
        <f>IF(O170="základná",K170,0)</f>
        <v>0</v>
      </c>
      <c r="BF170" s="128">
        <f>IF(O170="znížená",K170,0)</f>
        <v>0</v>
      </c>
      <c r="BG170" s="128">
        <f>IF(O170="zákl. prenesená",K170,0)</f>
        <v>0</v>
      </c>
      <c r="BH170" s="128">
        <f>IF(O170="zníž. prenesená",K170,0)</f>
        <v>0</v>
      </c>
      <c r="BI170" s="128">
        <f>IF(O170="nulová",K170,0)</f>
        <v>0</v>
      </c>
      <c r="BJ170" s="15" t="s">
        <v>117</v>
      </c>
      <c r="BK170" s="214">
        <f>ROUND(P170*H170,3)</f>
        <v>0</v>
      </c>
      <c r="BL170" s="15" t="s">
        <v>148</v>
      </c>
      <c r="BM170" s="213" t="s">
        <v>282</v>
      </c>
    </row>
    <row r="171" s="2" customFormat="1" ht="24.15" customHeight="1">
      <c r="A171" s="38"/>
      <c r="B171" s="167"/>
      <c r="C171" s="201" t="s">
        <v>283</v>
      </c>
      <c r="D171" s="201" t="s">
        <v>144</v>
      </c>
      <c r="E171" s="202" t="s">
        <v>284</v>
      </c>
      <c r="F171" s="203" t="s">
        <v>285</v>
      </c>
      <c r="G171" s="204" t="s">
        <v>233</v>
      </c>
      <c r="H171" s="205">
        <v>770</v>
      </c>
      <c r="I171" s="206"/>
      <c r="J171" s="206"/>
      <c r="K171" s="205">
        <f>ROUND(P171*H171,3)</f>
        <v>0</v>
      </c>
      <c r="L171" s="207"/>
      <c r="M171" s="39"/>
      <c r="N171" s="208" t="s">
        <v>1</v>
      </c>
      <c r="O171" s="209" t="s">
        <v>44</v>
      </c>
      <c r="P171" s="210">
        <f>I171+J171</f>
        <v>0</v>
      </c>
      <c r="Q171" s="210">
        <f>ROUND(I171*H171,3)</f>
        <v>0</v>
      </c>
      <c r="R171" s="210">
        <f>ROUND(J171*H171,3)</f>
        <v>0</v>
      </c>
      <c r="S171" s="82"/>
      <c r="T171" s="211">
        <f>S171*H171</f>
        <v>0</v>
      </c>
      <c r="U171" s="211">
        <v>0</v>
      </c>
      <c r="V171" s="211">
        <f>U171*H171</f>
        <v>0</v>
      </c>
      <c r="W171" s="211">
        <v>0</v>
      </c>
      <c r="X171" s="212">
        <f>W171*H171</f>
        <v>0</v>
      </c>
      <c r="Y171" s="38"/>
      <c r="Z171" s="38"/>
      <c r="AA171" s="38"/>
      <c r="AB171" s="38"/>
      <c r="AC171" s="38"/>
      <c r="AD171" s="38"/>
      <c r="AE171" s="38"/>
      <c r="AR171" s="213" t="s">
        <v>148</v>
      </c>
      <c r="AT171" s="213" t="s">
        <v>144</v>
      </c>
      <c r="AU171" s="213" t="s">
        <v>117</v>
      </c>
      <c r="AY171" s="15" t="s">
        <v>142</v>
      </c>
      <c r="BE171" s="128">
        <f>IF(O171="základná",K171,0)</f>
        <v>0</v>
      </c>
      <c r="BF171" s="128">
        <f>IF(O171="znížená",K171,0)</f>
        <v>0</v>
      </c>
      <c r="BG171" s="128">
        <f>IF(O171="zákl. prenesená",K171,0)</f>
        <v>0</v>
      </c>
      <c r="BH171" s="128">
        <f>IF(O171="zníž. prenesená",K171,0)</f>
        <v>0</v>
      </c>
      <c r="BI171" s="128">
        <f>IF(O171="nulová",K171,0)</f>
        <v>0</v>
      </c>
      <c r="BJ171" s="15" t="s">
        <v>117</v>
      </c>
      <c r="BK171" s="214">
        <f>ROUND(P171*H171,3)</f>
        <v>0</v>
      </c>
      <c r="BL171" s="15" t="s">
        <v>148</v>
      </c>
      <c r="BM171" s="213" t="s">
        <v>286</v>
      </c>
    </row>
    <row r="172" s="2" customFormat="1" ht="24.15" customHeight="1">
      <c r="A172" s="38"/>
      <c r="B172" s="167"/>
      <c r="C172" s="201" t="s">
        <v>287</v>
      </c>
      <c r="D172" s="201" t="s">
        <v>144</v>
      </c>
      <c r="E172" s="202" t="s">
        <v>288</v>
      </c>
      <c r="F172" s="203" t="s">
        <v>289</v>
      </c>
      <c r="G172" s="204" t="s">
        <v>233</v>
      </c>
      <c r="H172" s="205">
        <v>770</v>
      </c>
      <c r="I172" s="206"/>
      <c r="J172" s="206"/>
      <c r="K172" s="205">
        <f>ROUND(P172*H172,3)</f>
        <v>0</v>
      </c>
      <c r="L172" s="207"/>
      <c r="M172" s="39"/>
      <c r="N172" s="208" t="s">
        <v>1</v>
      </c>
      <c r="O172" s="209" t="s">
        <v>44</v>
      </c>
      <c r="P172" s="210">
        <f>I172+J172</f>
        <v>0</v>
      </c>
      <c r="Q172" s="210">
        <f>ROUND(I172*H172,3)</f>
        <v>0</v>
      </c>
      <c r="R172" s="210">
        <f>ROUND(J172*H172,3)</f>
        <v>0</v>
      </c>
      <c r="S172" s="82"/>
      <c r="T172" s="211">
        <f>S172*H172</f>
        <v>0</v>
      </c>
      <c r="U172" s="211">
        <v>0</v>
      </c>
      <c r="V172" s="211">
        <f>U172*H172</f>
        <v>0</v>
      </c>
      <c r="W172" s="211">
        <v>0</v>
      </c>
      <c r="X172" s="212">
        <f>W172*H172</f>
        <v>0</v>
      </c>
      <c r="Y172" s="38"/>
      <c r="Z172" s="38"/>
      <c r="AA172" s="38"/>
      <c r="AB172" s="38"/>
      <c r="AC172" s="38"/>
      <c r="AD172" s="38"/>
      <c r="AE172" s="38"/>
      <c r="AR172" s="213" t="s">
        <v>148</v>
      </c>
      <c r="AT172" s="213" t="s">
        <v>144</v>
      </c>
      <c r="AU172" s="213" t="s">
        <v>117</v>
      </c>
      <c r="AY172" s="15" t="s">
        <v>142</v>
      </c>
      <c r="BE172" s="128">
        <f>IF(O172="základná",K172,0)</f>
        <v>0</v>
      </c>
      <c r="BF172" s="128">
        <f>IF(O172="znížená",K172,0)</f>
        <v>0</v>
      </c>
      <c r="BG172" s="128">
        <f>IF(O172="zákl. prenesená",K172,0)</f>
        <v>0</v>
      </c>
      <c r="BH172" s="128">
        <f>IF(O172="zníž. prenesená",K172,0)</f>
        <v>0</v>
      </c>
      <c r="BI172" s="128">
        <f>IF(O172="nulová",K172,0)</f>
        <v>0</v>
      </c>
      <c r="BJ172" s="15" t="s">
        <v>117</v>
      </c>
      <c r="BK172" s="214">
        <f>ROUND(P172*H172,3)</f>
        <v>0</v>
      </c>
      <c r="BL172" s="15" t="s">
        <v>148</v>
      </c>
      <c r="BM172" s="213" t="s">
        <v>290</v>
      </c>
    </row>
    <row r="173" s="2" customFormat="1" ht="24.15" customHeight="1">
      <c r="A173" s="38"/>
      <c r="B173" s="167"/>
      <c r="C173" s="201" t="s">
        <v>291</v>
      </c>
      <c r="D173" s="201" t="s">
        <v>144</v>
      </c>
      <c r="E173" s="202" t="s">
        <v>292</v>
      </c>
      <c r="F173" s="203" t="s">
        <v>293</v>
      </c>
      <c r="G173" s="204" t="s">
        <v>217</v>
      </c>
      <c r="H173" s="205">
        <v>4</v>
      </c>
      <c r="I173" s="206"/>
      <c r="J173" s="206"/>
      <c r="K173" s="205">
        <f>ROUND(P173*H173,3)</f>
        <v>0</v>
      </c>
      <c r="L173" s="207"/>
      <c r="M173" s="39"/>
      <c r="N173" s="208" t="s">
        <v>1</v>
      </c>
      <c r="O173" s="209" t="s">
        <v>44</v>
      </c>
      <c r="P173" s="210">
        <f>I173+J173</f>
        <v>0</v>
      </c>
      <c r="Q173" s="210">
        <f>ROUND(I173*H173,3)</f>
        <v>0</v>
      </c>
      <c r="R173" s="210">
        <f>ROUND(J173*H173,3)</f>
        <v>0</v>
      </c>
      <c r="S173" s="82"/>
      <c r="T173" s="211">
        <f>S173*H173</f>
        <v>0</v>
      </c>
      <c r="U173" s="211">
        <v>0.052417499999999999</v>
      </c>
      <c r="V173" s="211">
        <f>U173*H173</f>
        <v>0.20967</v>
      </c>
      <c r="W173" s="211">
        <v>0</v>
      </c>
      <c r="X173" s="212">
        <f>W173*H173</f>
        <v>0</v>
      </c>
      <c r="Y173" s="38"/>
      <c r="Z173" s="38"/>
      <c r="AA173" s="38"/>
      <c r="AB173" s="38"/>
      <c r="AC173" s="38"/>
      <c r="AD173" s="38"/>
      <c r="AE173" s="38"/>
      <c r="AR173" s="213" t="s">
        <v>148</v>
      </c>
      <c r="AT173" s="213" t="s">
        <v>144</v>
      </c>
      <c r="AU173" s="213" t="s">
        <v>117</v>
      </c>
      <c r="AY173" s="15" t="s">
        <v>142</v>
      </c>
      <c r="BE173" s="128">
        <f>IF(O173="základná",K173,0)</f>
        <v>0</v>
      </c>
      <c r="BF173" s="128">
        <f>IF(O173="znížená",K173,0)</f>
        <v>0</v>
      </c>
      <c r="BG173" s="128">
        <f>IF(O173="zákl. prenesená",K173,0)</f>
        <v>0</v>
      </c>
      <c r="BH173" s="128">
        <f>IF(O173="zníž. prenesená",K173,0)</f>
        <v>0</v>
      </c>
      <c r="BI173" s="128">
        <f>IF(O173="nulová",K173,0)</f>
        <v>0</v>
      </c>
      <c r="BJ173" s="15" t="s">
        <v>117</v>
      </c>
      <c r="BK173" s="214">
        <f>ROUND(P173*H173,3)</f>
        <v>0</v>
      </c>
      <c r="BL173" s="15" t="s">
        <v>148</v>
      </c>
      <c r="BM173" s="213" t="s">
        <v>294</v>
      </c>
    </row>
    <row r="174" s="2" customFormat="1" ht="16.5" customHeight="1">
      <c r="A174" s="38"/>
      <c r="B174" s="167"/>
      <c r="C174" s="201" t="s">
        <v>295</v>
      </c>
      <c r="D174" s="201" t="s">
        <v>144</v>
      </c>
      <c r="E174" s="202" t="s">
        <v>296</v>
      </c>
      <c r="F174" s="203" t="s">
        <v>297</v>
      </c>
      <c r="G174" s="204" t="s">
        <v>217</v>
      </c>
      <c r="H174" s="205">
        <v>7</v>
      </c>
      <c r="I174" s="206"/>
      <c r="J174" s="206"/>
      <c r="K174" s="205">
        <f>ROUND(P174*H174,3)</f>
        <v>0</v>
      </c>
      <c r="L174" s="207"/>
      <c r="M174" s="39"/>
      <c r="N174" s="208" t="s">
        <v>1</v>
      </c>
      <c r="O174" s="209" t="s">
        <v>44</v>
      </c>
      <c r="P174" s="210">
        <f>I174+J174</f>
        <v>0</v>
      </c>
      <c r="Q174" s="210">
        <f>ROUND(I174*H174,3)</f>
        <v>0</v>
      </c>
      <c r="R174" s="210">
        <f>ROUND(J174*H174,3)</f>
        <v>0</v>
      </c>
      <c r="S174" s="82"/>
      <c r="T174" s="211">
        <f>S174*H174</f>
        <v>0</v>
      </c>
      <c r="U174" s="211">
        <v>0.061564285714285703</v>
      </c>
      <c r="V174" s="211">
        <f>U174*H174</f>
        <v>0.43094999999999994</v>
      </c>
      <c r="W174" s="211">
        <v>0</v>
      </c>
      <c r="X174" s="212">
        <f>W174*H174</f>
        <v>0</v>
      </c>
      <c r="Y174" s="38"/>
      <c r="Z174" s="38"/>
      <c r="AA174" s="38"/>
      <c r="AB174" s="38"/>
      <c r="AC174" s="38"/>
      <c r="AD174" s="38"/>
      <c r="AE174" s="38"/>
      <c r="AR174" s="213" t="s">
        <v>148</v>
      </c>
      <c r="AT174" s="213" t="s">
        <v>144</v>
      </c>
      <c r="AU174" s="213" t="s">
        <v>117</v>
      </c>
      <c r="AY174" s="15" t="s">
        <v>142</v>
      </c>
      <c r="BE174" s="128">
        <f>IF(O174="základná",K174,0)</f>
        <v>0</v>
      </c>
      <c r="BF174" s="128">
        <f>IF(O174="znížená",K174,0)</f>
        <v>0</v>
      </c>
      <c r="BG174" s="128">
        <f>IF(O174="zákl. prenesená",K174,0)</f>
        <v>0</v>
      </c>
      <c r="BH174" s="128">
        <f>IF(O174="zníž. prenesená",K174,0)</f>
        <v>0</v>
      </c>
      <c r="BI174" s="128">
        <f>IF(O174="nulová",K174,0)</f>
        <v>0</v>
      </c>
      <c r="BJ174" s="15" t="s">
        <v>117</v>
      </c>
      <c r="BK174" s="214">
        <f>ROUND(P174*H174,3)</f>
        <v>0</v>
      </c>
      <c r="BL174" s="15" t="s">
        <v>148</v>
      </c>
      <c r="BM174" s="213" t="s">
        <v>298</v>
      </c>
    </row>
    <row r="175" s="2" customFormat="1" ht="16.5" customHeight="1">
      <c r="A175" s="38"/>
      <c r="B175" s="167"/>
      <c r="C175" s="215" t="s">
        <v>299</v>
      </c>
      <c r="D175" s="215" t="s">
        <v>178</v>
      </c>
      <c r="E175" s="216" t="s">
        <v>300</v>
      </c>
      <c r="F175" s="217" t="s">
        <v>301</v>
      </c>
      <c r="G175" s="218" t="s">
        <v>217</v>
      </c>
      <c r="H175" s="219">
        <v>7</v>
      </c>
      <c r="I175" s="220"/>
      <c r="J175" s="221"/>
      <c r="K175" s="219">
        <f>ROUND(P175*H175,3)</f>
        <v>0</v>
      </c>
      <c r="L175" s="221"/>
      <c r="M175" s="222"/>
      <c r="N175" s="223" t="s">
        <v>1</v>
      </c>
      <c r="O175" s="209" t="s">
        <v>44</v>
      </c>
      <c r="P175" s="210">
        <f>I175+J175</f>
        <v>0</v>
      </c>
      <c r="Q175" s="210">
        <f>ROUND(I175*H175,3)</f>
        <v>0</v>
      </c>
      <c r="R175" s="210">
        <f>ROUND(J175*H175,3)</f>
        <v>0</v>
      </c>
      <c r="S175" s="82"/>
      <c r="T175" s="211">
        <f>S175*H175</f>
        <v>0</v>
      </c>
      <c r="U175" s="211">
        <v>0.0074999999999999997</v>
      </c>
      <c r="V175" s="211">
        <f>U175*H175</f>
        <v>0.052499999999999998</v>
      </c>
      <c r="W175" s="211">
        <v>0</v>
      </c>
      <c r="X175" s="212">
        <f>W175*H175</f>
        <v>0</v>
      </c>
      <c r="Y175" s="38"/>
      <c r="Z175" s="38"/>
      <c r="AA175" s="38"/>
      <c r="AB175" s="38"/>
      <c r="AC175" s="38"/>
      <c r="AD175" s="38"/>
      <c r="AE175" s="38"/>
      <c r="AR175" s="213" t="s">
        <v>173</v>
      </c>
      <c r="AT175" s="213" t="s">
        <v>178</v>
      </c>
      <c r="AU175" s="213" t="s">
        <v>117</v>
      </c>
      <c r="AY175" s="15" t="s">
        <v>142</v>
      </c>
      <c r="BE175" s="128">
        <f>IF(O175="základná",K175,0)</f>
        <v>0</v>
      </c>
      <c r="BF175" s="128">
        <f>IF(O175="znížená",K175,0)</f>
        <v>0</v>
      </c>
      <c r="BG175" s="128">
        <f>IF(O175="zákl. prenesená",K175,0)</f>
        <v>0</v>
      </c>
      <c r="BH175" s="128">
        <f>IF(O175="zníž. prenesená",K175,0)</f>
        <v>0</v>
      </c>
      <c r="BI175" s="128">
        <f>IF(O175="nulová",K175,0)</f>
        <v>0</v>
      </c>
      <c r="BJ175" s="15" t="s">
        <v>117</v>
      </c>
      <c r="BK175" s="214">
        <f>ROUND(P175*H175,3)</f>
        <v>0</v>
      </c>
      <c r="BL175" s="15" t="s">
        <v>148</v>
      </c>
      <c r="BM175" s="213" t="s">
        <v>302</v>
      </c>
    </row>
    <row r="176" s="2" customFormat="1" ht="16.5" customHeight="1">
      <c r="A176" s="38"/>
      <c r="B176" s="167"/>
      <c r="C176" s="201" t="s">
        <v>303</v>
      </c>
      <c r="D176" s="201" t="s">
        <v>144</v>
      </c>
      <c r="E176" s="202" t="s">
        <v>304</v>
      </c>
      <c r="F176" s="203" t="s">
        <v>305</v>
      </c>
      <c r="G176" s="204" t="s">
        <v>217</v>
      </c>
      <c r="H176" s="205">
        <v>8</v>
      </c>
      <c r="I176" s="206"/>
      <c r="J176" s="206"/>
      <c r="K176" s="205">
        <f>ROUND(P176*H176,3)</f>
        <v>0</v>
      </c>
      <c r="L176" s="207"/>
      <c r="M176" s="39"/>
      <c r="N176" s="208" t="s">
        <v>1</v>
      </c>
      <c r="O176" s="209" t="s">
        <v>44</v>
      </c>
      <c r="P176" s="210">
        <f>I176+J176</f>
        <v>0</v>
      </c>
      <c r="Q176" s="210">
        <f>ROUND(I176*H176,3)</f>
        <v>0</v>
      </c>
      <c r="R176" s="210">
        <f>ROUND(J176*H176,3)</f>
        <v>0</v>
      </c>
      <c r="S176" s="82"/>
      <c r="T176" s="211">
        <f>S176*H176</f>
        <v>0</v>
      </c>
      <c r="U176" s="211">
        <v>0.11846875</v>
      </c>
      <c r="V176" s="211">
        <f>U176*H176</f>
        <v>0.94774999999999998</v>
      </c>
      <c r="W176" s="211">
        <v>0</v>
      </c>
      <c r="X176" s="212">
        <f>W176*H176</f>
        <v>0</v>
      </c>
      <c r="Y176" s="38"/>
      <c r="Z176" s="38"/>
      <c r="AA176" s="38"/>
      <c r="AB176" s="38"/>
      <c r="AC176" s="38"/>
      <c r="AD176" s="38"/>
      <c r="AE176" s="38"/>
      <c r="AR176" s="213" t="s">
        <v>148</v>
      </c>
      <c r="AT176" s="213" t="s">
        <v>144</v>
      </c>
      <c r="AU176" s="213" t="s">
        <v>117</v>
      </c>
      <c r="AY176" s="15" t="s">
        <v>142</v>
      </c>
      <c r="BE176" s="128">
        <f>IF(O176="základná",K176,0)</f>
        <v>0</v>
      </c>
      <c r="BF176" s="128">
        <f>IF(O176="znížená",K176,0)</f>
        <v>0</v>
      </c>
      <c r="BG176" s="128">
        <f>IF(O176="zákl. prenesená",K176,0)</f>
        <v>0</v>
      </c>
      <c r="BH176" s="128">
        <f>IF(O176="zníž. prenesená",K176,0)</f>
        <v>0</v>
      </c>
      <c r="BI176" s="128">
        <f>IF(O176="nulová",K176,0)</f>
        <v>0</v>
      </c>
      <c r="BJ176" s="15" t="s">
        <v>117</v>
      </c>
      <c r="BK176" s="214">
        <f>ROUND(P176*H176,3)</f>
        <v>0</v>
      </c>
      <c r="BL176" s="15" t="s">
        <v>148</v>
      </c>
      <c r="BM176" s="213" t="s">
        <v>306</v>
      </c>
    </row>
    <row r="177" s="2" customFormat="1" ht="16.5" customHeight="1">
      <c r="A177" s="38"/>
      <c r="B177" s="167"/>
      <c r="C177" s="215" t="s">
        <v>307</v>
      </c>
      <c r="D177" s="215" t="s">
        <v>178</v>
      </c>
      <c r="E177" s="216" t="s">
        <v>308</v>
      </c>
      <c r="F177" s="217" t="s">
        <v>309</v>
      </c>
      <c r="G177" s="218" t="s">
        <v>217</v>
      </c>
      <c r="H177" s="219">
        <v>8</v>
      </c>
      <c r="I177" s="220"/>
      <c r="J177" s="221"/>
      <c r="K177" s="219">
        <f>ROUND(P177*H177,3)</f>
        <v>0</v>
      </c>
      <c r="L177" s="221"/>
      <c r="M177" s="222"/>
      <c r="N177" s="223" t="s">
        <v>1</v>
      </c>
      <c r="O177" s="209" t="s">
        <v>44</v>
      </c>
      <c r="P177" s="210">
        <f>I177+J177</f>
        <v>0</v>
      </c>
      <c r="Q177" s="210">
        <f>ROUND(I177*H177,3)</f>
        <v>0</v>
      </c>
      <c r="R177" s="210">
        <f>ROUND(J177*H177,3)</f>
        <v>0</v>
      </c>
      <c r="S177" s="82"/>
      <c r="T177" s="211">
        <f>S177*H177</f>
        <v>0</v>
      </c>
      <c r="U177" s="211">
        <v>0.016</v>
      </c>
      <c r="V177" s="211">
        <f>U177*H177</f>
        <v>0.128</v>
      </c>
      <c r="W177" s="211">
        <v>0</v>
      </c>
      <c r="X177" s="212">
        <f>W177*H177</f>
        <v>0</v>
      </c>
      <c r="Y177" s="38"/>
      <c r="Z177" s="38"/>
      <c r="AA177" s="38"/>
      <c r="AB177" s="38"/>
      <c r="AC177" s="38"/>
      <c r="AD177" s="38"/>
      <c r="AE177" s="38"/>
      <c r="AR177" s="213" t="s">
        <v>173</v>
      </c>
      <c r="AT177" s="213" t="s">
        <v>178</v>
      </c>
      <c r="AU177" s="213" t="s">
        <v>117</v>
      </c>
      <c r="AY177" s="15" t="s">
        <v>142</v>
      </c>
      <c r="BE177" s="128">
        <f>IF(O177="základná",K177,0)</f>
        <v>0</v>
      </c>
      <c r="BF177" s="128">
        <f>IF(O177="znížená",K177,0)</f>
        <v>0</v>
      </c>
      <c r="BG177" s="128">
        <f>IF(O177="zákl. prenesená",K177,0)</f>
        <v>0</v>
      </c>
      <c r="BH177" s="128">
        <f>IF(O177="zníž. prenesená",K177,0)</f>
        <v>0</v>
      </c>
      <c r="BI177" s="128">
        <f>IF(O177="nulová",K177,0)</f>
        <v>0</v>
      </c>
      <c r="BJ177" s="15" t="s">
        <v>117</v>
      </c>
      <c r="BK177" s="214">
        <f>ROUND(P177*H177,3)</f>
        <v>0</v>
      </c>
      <c r="BL177" s="15" t="s">
        <v>148</v>
      </c>
      <c r="BM177" s="213" t="s">
        <v>310</v>
      </c>
    </row>
    <row r="178" s="2" customFormat="1" ht="16.5" customHeight="1">
      <c r="A178" s="38"/>
      <c r="B178" s="167"/>
      <c r="C178" s="201" t="s">
        <v>311</v>
      </c>
      <c r="D178" s="201" t="s">
        <v>144</v>
      </c>
      <c r="E178" s="202" t="s">
        <v>312</v>
      </c>
      <c r="F178" s="203" t="s">
        <v>313</v>
      </c>
      <c r="G178" s="204" t="s">
        <v>217</v>
      </c>
      <c r="H178" s="205">
        <v>11</v>
      </c>
      <c r="I178" s="206"/>
      <c r="J178" s="206"/>
      <c r="K178" s="205">
        <f>ROUND(P178*H178,3)</f>
        <v>0</v>
      </c>
      <c r="L178" s="207"/>
      <c r="M178" s="39"/>
      <c r="N178" s="208" t="s">
        <v>1</v>
      </c>
      <c r="O178" s="209" t="s">
        <v>44</v>
      </c>
      <c r="P178" s="210">
        <f>I178+J178</f>
        <v>0</v>
      </c>
      <c r="Q178" s="210">
        <f>ROUND(I178*H178,3)</f>
        <v>0</v>
      </c>
      <c r="R178" s="210">
        <f>ROUND(J178*H178,3)</f>
        <v>0</v>
      </c>
      <c r="S178" s="82"/>
      <c r="T178" s="211">
        <f>S178*H178</f>
        <v>0</v>
      </c>
      <c r="U178" s="211">
        <v>0.31650272727272699</v>
      </c>
      <c r="V178" s="211">
        <f>U178*H178</f>
        <v>3.4815299999999967</v>
      </c>
      <c r="W178" s="211">
        <v>0</v>
      </c>
      <c r="X178" s="212">
        <f>W178*H178</f>
        <v>0</v>
      </c>
      <c r="Y178" s="38"/>
      <c r="Z178" s="38"/>
      <c r="AA178" s="38"/>
      <c r="AB178" s="38"/>
      <c r="AC178" s="38"/>
      <c r="AD178" s="38"/>
      <c r="AE178" s="38"/>
      <c r="AR178" s="213" t="s">
        <v>148</v>
      </c>
      <c r="AT178" s="213" t="s">
        <v>144</v>
      </c>
      <c r="AU178" s="213" t="s">
        <v>117</v>
      </c>
      <c r="AY178" s="15" t="s">
        <v>142</v>
      </c>
      <c r="BE178" s="128">
        <f>IF(O178="základná",K178,0)</f>
        <v>0</v>
      </c>
      <c r="BF178" s="128">
        <f>IF(O178="znížená",K178,0)</f>
        <v>0</v>
      </c>
      <c r="BG178" s="128">
        <f>IF(O178="zákl. prenesená",K178,0)</f>
        <v>0</v>
      </c>
      <c r="BH178" s="128">
        <f>IF(O178="zníž. prenesená",K178,0)</f>
        <v>0</v>
      </c>
      <c r="BI178" s="128">
        <f>IF(O178="nulová",K178,0)</f>
        <v>0</v>
      </c>
      <c r="BJ178" s="15" t="s">
        <v>117</v>
      </c>
      <c r="BK178" s="214">
        <f>ROUND(P178*H178,3)</f>
        <v>0</v>
      </c>
      <c r="BL178" s="15" t="s">
        <v>148</v>
      </c>
      <c r="BM178" s="213" t="s">
        <v>314</v>
      </c>
    </row>
    <row r="179" s="2" customFormat="1" ht="16.5" customHeight="1">
      <c r="A179" s="38"/>
      <c r="B179" s="167"/>
      <c r="C179" s="215" t="s">
        <v>315</v>
      </c>
      <c r="D179" s="215" t="s">
        <v>178</v>
      </c>
      <c r="E179" s="216" t="s">
        <v>316</v>
      </c>
      <c r="F179" s="217" t="s">
        <v>317</v>
      </c>
      <c r="G179" s="218" t="s">
        <v>217</v>
      </c>
      <c r="H179" s="219">
        <v>11</v>
      </c>
      <c r="I179" s="220"/>
      <c r="J179" s="221"/>
      <c r="K179" s="219">
        <f>ROUND(P179*H179,3)</f>
        <v>0</v>
      </c>
      <c r="L179" s="221"/>
      <c r="M179" s="222"/>
      <c r="N179" s="223" t="s">
        <v>1</v>
      </c>
      <c r="O179" s="209" t="s">
        <v>44</v>
      </c>
      <c r="P179" s="210">
        <f>I179+J179</f>
        <v>0</v>
      </c>
      <c r="Q179" s="210">
        <f>ROUND(I179*H179,3)</f>
        <v>0</v>
      </c>
      <c r="R179" s="210">
        <f>ROUND(J179*H179,3)</f>
        <v>0</v>
      </c>
      <c r="S179" s="82"/>
      <c r="T179" s="211">
        <f>S179*H179</f>
        <v>0</v>
      </c>
      <c r="U179" s="211">
        <v>0.037600000000000001</v>
      </c>
      <c r="V179" s="211">
        <f>U179*H179</f>
        <v>0.41360000000000002</v>
      </c>
      <c r="W179" s="211">
        <v>0</v>
      </c>
      <c r="X179" s="212">
        <f>W179*H179</f>
        <v>0</v>
      </c>
      <c r="Y179" s="38"/>
      <c r="Z179" s="38"/>
      <c r="AA179" s="38"/>
      <c r="AB179" s="38"/>
      <c r="AC179" s="38"/>
      <c r="AD179" s="38"/>
      <c r="AE179" s="38"/>
      <c r="AR179" s="213" t="s">
        <v>173</v>
      </c>
      <c r="AT179" s="213" t="s">
        <v>178</v>
      </c>
      <c r="AU179" s="213" t="s">
        <v>117</v>
      </c>
      <c r="AY179" s="15" t="s">
        <v>142</v>
      </c>
      <c r="BE179" s="128">
        <f>IF(O179="základná",K179,0)</f>
        <v>0</v>
      </c>
      <c r="BF179" s="128">
        <f>IF(O179="znížená",K179,0)</f>
        <v>0</v>
      </c>
      <c r="BG179" s="128">
        <f>IF(O179="zákl. prenesená",K179,0)</f>
        <v>0</v>
      </c>
      <c r="BH179" s="128">
        <f>IF(O179="zníž. prenesená",K179,0)</f>
        <v>0</v>
      </c>
      <c r="BI179" s="128">
        <f>IF(O179="nulová",K179,0)</f>
        <v>0</v>
      </c>
      <c r="BJ179" s="15" t="s">
        <v>117</v>
      </c>
      <c r="BK179" s="214">
        <f>ROUND(P179*H179,3)</f>
        <v>0</v>
      </c>
      <c r="BL179" s="15" t="s">
        <v>148</v>
      </c>
      <c r="BM179" s="213" t="s">
        <v>318</v>
      </c>
    </row>
    <row r="180" s="2" customFormat="1" ht="33" customHeight="1">
      <c r="A180" s="38"/>
      <c r="B180" s="167"/>
      <c r="C180" s="201" t="s">
        <v>319</v>
      </c>
      <c r="D180" s="201" t="s">
        <v>144</v>
      </c>
      <c r="E180" s="202" t="s">
        <v>320</v>
      </c>
      <c r="F180" s="203" t="s">
        <v>321</v>
      </c>
      <c r="G180" s="204" t="s">
        <v>217</v>
      </c>
      <c r="H180" s="205">
        <v>5</v>
      </c>
      <c r="I180" s="206"/>
      <c r="J180" s="206"/>
      <c r="K180" s="205">
        <f>ROUND(P180*H180,3)</f>
        <v>0</v>
      </c>
      <c r="L180" s="207"/>
      <c r="M180" s="39"/>
      <c r="N180" s="208" t="s">
        <v>1</v>
      </c>
      <c r="O180" s="209" t="s">
        <v>44</v>
      </c>
      <c r="P180" s="210">
        <f>I180+J180</f>
        <v>0</v>
      </c>
      <c r="Q180" s="210">
        <f>ROUND(I180*H180,3)</f>
        <v>0</v>
      </c>
      <c r="R180" s="210">
        <f>ROUND(J180*H180,3)</f>
        <v>0</v>
      </c>
      <c r="S180" s="82"/>
      <c r="T180" s="211">
        <f>S180*H180</f>
        <v>0</v>
      </c>
      <c r="U180" s="211">
        <v>0.00024000000000000001</v>
      </c>
      <c r="V180" s="211">
        <f>U180*H180</f>
        <v>0.0012000000000000001</v>
      </c>
      <c r="W180" s="211">
        <v>0</v>
      </c>
      <c r="X180" s="212">
        <f>W180*H180</f>
        <v>0</v>
      </c>
      <c r="Y180" s="38"/>
      <c r="Z180" s="38"/>
      <c r="AA180" s="38"/>
      <c r="AB180" s="38"/>
      <c r="AC180" s="38"/>
      <c r="AD180" s="38"/>
      <c r="AE180" s="38"/>
      <c r="AR180" s="213" t="s">
        <v>148</v>
      </c>
      <c r="AT180" s="213" t="s">
        <v>144</v>
      </c>
      <c r="AU180" s="213" t="s">
        <v>117</v>
      </c>
      <c r="AY180" s="15" t="s">
        <v>142</v>
      </c>
      <c r="BE180" s="128">
        <f>IF(O180="základná",K180,0)</f>
        <v>0</v>
      </c>
      <c r="BF180" s="128">
        <f>IF(O180="znížená",K180,0)</f>
        <v>0</v>
      </c>
      <c r="BG180" s="128">
        <f>IF(O180="zákl. prenesená",K180,0)</f>
        <v>0</v>
      </c>
      <c r="BH180" s="128">
        <f>IF(O180="zníž. prenesená",K180,0)</f>
        <v>0</v>
      </c>
      <c r="BI180" s="128">
        <f>IF(O180="nulová",K180,0)</f>
        <v>0</v>
      </c>
      <c r="BJ180" s="15" t="s">
        <v>117</v>
      </c>
      <c r="BK180" s="214">
        <f>ROUND(P180*H180,3)</f>
        <v>0</v>
      </c>
      <c r="BL180" s="15" t="s">
        <v>148</v>
      </c>
      <c r="BM180" s="213" t="s">
        <v>322</v>
      </c>
    </row>
    <row r="181" s="2" customFormat="1" ht="21.75" customHeight="1">
      <c r="A181" s="38"/>
      <c r="B181" s="167"/>
      <c r="C181" s="201" t="s">
        <v>323</v>
      </c>
      <c r="D181" s="201" t="s">
        <v>144</v>
      </c>
      <c r="E181" s="202" t="s">
        <v>324</v>
      </c>
      <c r="F181" s="203" t="s">
        <v>325</v>
      </c>
      <c r="G181" s="204" t="s">
        <v>233</v>
      </c>
      <c r="H181" s="205">
        <v>770</v>
      </c>
      <c r="I181" s="206"/>
      <c r="J181" s="206"/>
      <c r="K181" s="205">
        <f>ROUND(P181*H181,3)</f>
        <v>0</v>
      </c>
      <c r="L181" s="207"/>
      <c r="M181" s="39"/>
      <c r="N181" s="208" t="s">
        <v>1</v>
      </c>
      <c r="O181" s="209" t="s">
        <v>44</v>
      </c>
      <c r="P181" s="210">
        <f>I181+J181</f>
        <v>0</v>
      </c>
      <c r="Q181" s="210">
        <f>ROUND(I181*H181,3)</f>
        <v>0</v>
      </c>
      <c r="R181" s="210">
        <f>ROUND(J181*H181,3)</f>
        <v>0</v>
      </c>
      <c r="S181" s="82"/>
      <c r="T181" s="211">
        <f>S181*H181</f>
        <v>0</v>
      </c>
      <c r="U181" s="211">
        <v>0.00032200000000000002</v>
      </c>
      <c r="V181" s="211">
        <f>U181*H181</f>
        <v>0.24794000000000002</v>
      </c>
      <c r="W181" s="211">
        <v>0</v>
      </c>
      <c r="X181" s="212">
        <f>W181*H181</f>
        <v>0</v>
      </c>
      <c r="Y181" s="38"/>
      <c r="Z181" s="38"/>
      <c r="AA181" s="38"/>
      <c r="AB181" s="38"/>
      <c r="AC181" s="38"/>
      <c r="AD181" s="38"/>
      <c r="AE181" s="38"/>
      <c r="AR181" s="213" t="s">
        <v>148</v>
      </c>
      <c r="AT181" s="213" t="s">
        <v>144</v>
      </c>
      <c r="AU181" s="213" t="s">
        <v>117</v>
      </c>
      <c r="AY181" s="15" t="s">
        <v>142</v>
      </c>
      <c r="BE181" s="128">
        <f>IF(O181="základná",K181,0)</f>
        <v>0</v>
      </c>
      <c r="BF181" s="128">
        <f>IF(O181="znížená",K181,0)</f>
        <v>0</v>
      </c>
      <c r="BG181" s="128">
        <f>IF(O181="zákl. prenesená",K181,0)</f>
        <v>0</v>
      </c>
      <c r="BH181" s="128">
        <f>IF(O181="zníž. prenesená",K181,0)</f>
        <v>0</v>
      </c>
      <c r="BI181" s="128">
        <f>IF(O181="nulová",K181,0)</f>
        <v>0</v>
      </c>
      <c r="BJ181" s="15" t="s">
        <v>117</v>
      </c>
      <c r="BK181" s="214">
        <f>ROUND(P181*H181,3)</f>
        <v>0</v>
      </c>
      <c r="BL181" s="15" t="s">
        <v>148</v>
      </c>
      <c r="BM181" s="213" t="s">
        <v>326</v>
      </c>
    </row>
    <row r="182" s="12" customFormat="1" ht="22.8" customHeight="1">
      <c r="A182" s="12"/>
      <c r="B182" s="187"/>
      <c r="C182" s="12"/>
      <c r="D182" s="188" t="s">
        <v>79</v>
      </c>
      <c r="E182" s="199" t="s">
        <v>177</v>
      </c>
      <c r="F182" s="199" t="s">
        <v>327</v>
      </c>
      <c r="G182" s="12"/>
      <c r="H182" s="12"/>
      <c r="I182" s="190"/>
      <c r="J182" s="190"/>
      <c r="K182" s="200">
        <f>BK182</f>
        <v>0</v>
      </c>
      <c r="L182" s="12"/>
      <c r="M182" s="187"/>
      <c r="N182" s="192"/>
      <c r="O182" s="193"/>
      <c r="P182" s="193"/>
      <c r="Q182" s="194">
        <f>SUM(Q183:Q187)</f>
        <v>0</v>
      </c>
      <c r="R182" s="194">
        <f>SUM(R183:R187)</f>
        <v>0</v>
      </c>
      <c r="S182" s="193"/>
      <c r="T182" s="195">
        <f>SUM(T183:T187)</f>
        <v>0</v>
      </c>
      <c r="U182" s="193"/>
      <c r="V182" s="195">
        <f>SUM(V183:V187)</f>
        <v>1.2768000000000002</v>
      </c>
      <c r="W182" s="193"/>
      <c r="X182" s="196">
        <f>SUM(X183:X187)</f>
        <v>0</v>
      </c>
      <c r="Y182" s="12"/>
      <c r="Z182" s="12"/>
      <c r="AA182" s="12"/>
      <c r="AB182" s="12"/>
      <c r="AC182" s="12"/>
      <c r="AD182" s="12"/>
      <c r="AE182" s="12"/>
      <c r="AR182" s="188" t="s">
        <v>85</v>
      </c>
      <c r="AT182" s="197" t="s">
        <v>79</v>
      </c>
      <c r="AU182" s="197" t="s">
        <v>85</v>
      </c>
      <c r="AY182" s="188" t="s">
        <v>142</v>
      </c>
      <c r="BK182" s="198">
        <f>SUM(BK183:BK187)</f>
        <v>0</v>
      </c>
    </row>
    <row r="183" s="2" customFormat="1" ht="24.15" customHeight="1">
      <c r="A183" s="38"/>
      <c r="B183" s="167"/>
      <c r="C183" s="201" t="s">
        <v>328</v>
      </c>
      <c r="D183" s="201" t="s">
        <v>144</v>
      </c>
      <c r="E183" s="202" t="s">
        <v>329</v>
      </c>
      <c r="F183" s="203" t="s">
        <v>330</v>
      </c>
      <c r="G183" s="204" t="s">
        <v>233</v>
      </c>
      <c r="H183" s="205">
        <v>1520</v>
      </c>
      <c r="I183" s="206"/>
      <c r="J183" s="206"/>
      <c r="K183" s="205">
        <f>ROUND(P183*H183,3)</f>
        <v>0</v>
      </c>
      <c r="L183" s="207"/>
      <c r="M183" s="39"/>
      <c r="N183" s="208" t="s">
        <v>1</v>
      </c>
      <c r="O183" s="209" t="s">
        <v>44</v>
      </c>
      <c r="P183" s="210">
        <f>I183+J183</f>
        <v>0</v>
      </c>
      <c r="Q183" s="210">
        <f>ROUND(I183*H183,3)</f>
        <v>0</v>
      </c>
      <c r="R183" s="210">
        <f>ROUND(J183*H183,3)</f>
        <v>0</v>
      </c>
      <c r="S183" s="82"/>
      <c r="T183" s="211">
        <f>S183*H183</f>
        <v>0</v>
      </c>
      <c r="U183" s="211">
        <v>0</v>
      </c>
      <c r="V183" s="211">
        <f>U183*H183</f>
        <v>0</v>
      </c>
      <c r="W183" s="211">
        <v>0</v>
      </c>
      <c r="X183" s="212">
        <f>W183*H183</f>
        <v>0</v>
      </c>
      <c r="Y183" s="38"/>
      <c r="Z183" s="38"/>
      <c r="AA183" s="38"/>
      <c r="AB183" s="38"/>
      <c r="AC183" s="38"/>
      <c r="AD183" s="38"/>
      <c r="AE183" s="38"/>
      <c r="AR183" s="213" t="s">
        <v>148</v>
      </c>
      <c r="AT183" s="213" t="s">
        <v>144</v>
      </c>
      <c r="AU183" s="213" t="s">
        <v>117</v>
      </c>
      <c r="AY183" s="15" t="s">
        <v>142</v>
      </c>
      <c r="BE183" s="128">
        <f>IF(O183="základná",K183,0)</f>
        <v>0</v>
      </c>
      <c r="BF183" s="128">
        <f>IF(O183="znížená",K183,0)</f>
        <v>0</v>
      </c>
      <c r="BG183" s="128">
        <f>IF(O183="zákl. prenesená",K183,0)</f>
        <v>0</v>
      </c>
      <c r="BH183" s="128">
        <f>IF(O183="zníž. prenesená",K183,0)</f>
        <v>0</v>
      </c>
      <c r="BI183" s="128">
        <f>IF(O183="nulová",K183,0)</f>
        <v>0</v>
      </c>
      <c r="BJ183" s="15" t="s">
        <v>117</v>
      </c>
      <c r="BK183" s="214">
        <f>ROUND(P183*H183,3)</f>
        <v>0</v>
      </c>
      <c r="BL183" s="15" t="s">
        <v>148</v>
      </c>
      <c r="BM183" s="213" t="s">
        <v>331</v>
      </c>
    </row>
    <row r="184" s="2" customFormat="1" ht="24.15" customHeight="1">
      <c r="A184" s="38"/>
      <c r="B184" s="167"/>
      <c r="C184" s="201" t="s">
        <v>332</v>
      </c>
      <c r="D184" s="201" t="s">
        <v>144</v>
      </c>
      <c r="E184" s="202" t="s">
        <v>333</v>
      </c>
      <c r="F184" s="203" t="s">
        <v>334</v>
      </c>
      <c r="G184" s="204" t="s">
        <v>233</v>
      </c>
      <c r="H184" s="205">
        <v>760</v>
      </c>
      <c r="I184" s="206"/>
      <c r="J184" s="206"/>
      <c r="K184" s="205">
        <f>ROUND(P184*H184,3)</f>
        <v>0</v>
      </c>
      <c r="L184" s="207"/>
      <c r="M184" s="39"/>
      <c r="N184" s="208" t="s">
        <v>1</v>
      </c>
      <c r="O184" s="209" t="s">
        <v>44</v>
      </c>
      <c r="P184" s="210">
        <f>I184+J184</f>
        <v>0</v>
      </c>
      <c r="Q184" s="210">
        <f>ROUND(I184*H184,3)</f>
        <v>0</v>
      </c>
      <c r="R184" s="210">
        <f>ROUND(J184*H184,3)</f>
        <v>0</v>
      </c>
      <c r="S184" s="82"/>
      <c r="T184" s="211">
        <f>S184*H184</f>
        <v>0</v>
      </c>
      <c r="U184" s="211">
        <v>0.0016800000000000001</v>
      </c>
      <c r="V184" s="211">
        <f>U184*H184</f>
        <v>1.2768000000000002</v>
      </c>
      <c r="W184" s="211">
        <v>0</v>
      </c>
      <c r="X184" s="212">
        <f>W184*H184</f>
        <v>0</v>
      </c>
      <c r="Y184" s="38"/>
      <c r="Z184" s="38"/>
      <c r="AA184" s="38"/>
      <c r="AB184" s="38"/>
      <c r="AC184" s="38"/>
      <c r="AD184" s="38"/>
      <c r="AE184" s="38"/>
      <c r="AR184" s="213" t="s">
        <v>148</v>
      </c>
      <c r="AT184" s="213" t="s">
        <v>144</v>
      </c>
      <c r="AU184" s="213" t="s">
        <v>117</v>
      </c>
      <c r="AY184" s="15" t="s">
        <v>142</v>
      </c>
      <c r="BE184" s="128">
        <f>IF(O184="základná",K184,0)</f>
        <v>0</v>
      </c>
      <c r="BF184" s="128">
        <f>IF(O184="znížená",K184,0)</f>
        <v>0</v>
      </c>
      <c r="BG184" s="128">
        <f>IF(O184="zákl. prenesená",K184,0)</f>
        <v>0</v>
      </c>
      <c r="BH184" s="128">
        <f>IF(O184="zníž. prenesená",K184,0)</f>
        <v>0</v>
      </c>
      <c r="BI184" s="128">
        <f>IF(O184="nulová",K184,0)</f>
        <v>0</v>
      </c>
      <c r="BJ184" s="15" t="s">
        <v>117</v>
      </c>
      <c r="BK184" s="214">
        <f>ROUND(P184*H184,3)</f>
        <v>0</v>
      </c>
      <c r="BL184" s="15" t="s">
        <v>148</v>
      </c>
      <c r="BM184" s="213" t="s">
        <v>335</v>
      </c>
    </row>
    <row r="185" s="2" customFormat="1" ht="33" customHeight="1">
      <c r="A185" s="38"/>
      <c r="B185" s="167"/>
      <c r="C185" s="201" t="s">
        <v>336</v>
      </c>
      <c r="D185" s="201" t="s">
        <v>144</v>
      </c>
      <c r="E185" s="202" t="s">
        <v>337</v>
      </c>
      <c r="F185" s="203" t="s">
        <v>338</v>
      </c>
      <c r="G185" s="204" t="s">
        <v>181</v>
      </c>
      <c r="H185" s="205">
        <v>151.84800000000001</v>
      </c>
      <c r="I185" s="206"/>
      <c r="J185" s="206"/>
      <c r="K185" s="205">
        <f>ROUND(P185*H185,3)</f>
        <v>0</v>
      </c>
      <c r="L185" s="207"/>
      <c r="M185" s="39"/>
      <c r="N185" s="208" t="s">
        <v>1</v>
      </c>
      <c r="O185" s="209" t="s">
        <v>44</v>
      </c>
      <c r="P185" s="210">
        <f>I185+J185</f>
        <v>0</v>
      </c>
      <c r="Q185" s="210">
        <f>ROUND(I185*H185,3)</f>
        <v>0</v>
      </c>
      <c r="R185" s="210">
        <f>ROUND(J185*H185,3)</f>
        <v>0</v>
      </c>
      <c r="S185" s="82"/>
      <c r="T185" s="211">
        <f>S185*H185</f>
        <v>0</v>
      </c>
      <c r="U185" s="211">
        <v>0</v>
      </c>
      <c r="V185" s="211">
        <f>U185*H185</f>
        <v>0</v>
      </c>
      <c r="W185" s="211">
        <v>0</v>
      </c>
      <c r="X185" s="212">
        <f>W185*H185</f>
        <v>0</v>
      </c>
      <c r="Y185" s="38"/>
      <c r="Z185" s="38"/>
      <c r="AA185" s="38"/>
      <c r="AB185" s="38"/>
      <c r="AC185" s="38"/>
      <c r="AD185" s="38"/>
      <c r="AE185" s="38"/>
      <c r="AR185" s="213" t="s">
        <v>148</v>
      </c>
      <c r="AT185" s="213" t="s">
        <v>144</v>
      </c>
      <c r="AU185" s="213" t="s">
        <v>117</v>
      </c>
      <c r="AY185" s="15" t="s">
        <v>142</v>
      </c>
      <c r="BE185" s="128">
        <f>IF(O185="základná",K185,0)</f>
        <v>0</v>
      </c>
      <c r="BF185" s="128">
        <f>IF(O185="znížená",K185,0)</f>
        <v>0</v>
      </c>
      <c r="BG185" s="128">
        <f>IF(O185="zákl. prenesená",K185,0)</f>
        <v>0</v>
      </c>
      <c r="BH185" s="128">
        <f>IF(O185="zníž. prenesená",K185,0)</f>
        <v>0</v>
      </c>
      <c r="BI185" s="128">
        <f>IF(O185="nulová",K185,0)</f>
        <v>0</v>
      </c>
      <c r="BJ185" s="15" t="s">
        <v>117</v>
      </c>
      <c r="BK185" s="214">
        <f>ROUND(P185*H185,3)</f>
        <v>0</v>
      </c>
      <c r="BL185" s="15" t="s">
        <v>148</v>
      </c>
      <c r="BM185" s="213" t="s">
        <v>339</v>
      </c>
    </row>
    <row r="186" s="2" customFormat="1" ht="24.15" customHeight="1">
      <c r="A186" s="38"/>
      <c r="B186" s="167"/>
      <c r="C186" s="201" t="s">
        <v>340</v>
      </c>
      <c r="D186" s="201" t="s">
        <v>144</v>
      </c>
      <c r="E186" s="202" t="s">
        <v>341</v>
      </c>
      <c r="F186" s="203" t="s">
        <v>342</v>
      </c>
      <c r="G186" s="204" t="s">
        <v>181</v>
      </c>
      <c r="H186" s="205">
        <v>151.84800000000001</v>
      </c>
      <c r="I186" s="206"/>
      <c r="J186" s="206"/>
      <c r="K186" s="205">
        <f>ROUND(P186*H186,3)</f>
        <v>0</v>
      </c>
      <c r="L186" s="207"/>
      <c r="M186" s="39"/>
      <c r="N186" s="208" t="s">
        <v>1</v>
      </c>
      <c r="O186" s="209" t="s">
        <v>44</v>
      </c>
      <c r="P186" s="210">
        <f>I186+J186</f>
        <v>0</v>
      </c>
      <c r="Q186" s="210">
        <f>ROUND(I186*H186,3)</f>
        <v>0</v>
      </c>
      <c r="R186" s="210">
        <f>ROUND(J186*H186,3)</f>
        <v>0</v>
      </c>
      <c r="S186" s="82"/>
      <c r="T186" s="211">
        <f>S186*H186</f>
        <v>0</v>
      </c>
      <c r="U186" s="211">
        <v>0</v>
      </c>
      <c r="V186" s="211">
        <f>U186*H186</f>
        <v>0</v>
      </c>
      <c r="W186" s="211">
        <v>0</v>
      </c>
      <c r="X186" s="212">
        <f>W186*H186</f>
        <v>0</v>
      </c>
      <c r="Y186" s="38"/>
      <c r="Z186" s="38"/>
      <c r="AA186" s="38"/>
      <c r="AB186" s="38"/>
      <c r="AC186" s="38"/>
      <c r="AD186" s="38"/>
      <c r="AE186" s="38"/>
      <c r="AR186" s="213" t="s">
        <v>148</v>
      </c>
      <c r="AT186" s="213" t="s">
        <v>144</v>
      </c>
      <c r="AU186" s="213" t="s">
        <v>117</v>
      </c>
      <c r="AY186" s="15" t="s">
        <v>142</v>
      </c>
      <c r="BE186" s="128">
        <f>IF(O186="základná",K186,0)</f>
        <v>0</v>
      </c>
      <c r="BF186" s="128">
        <f>IF(O186="znížená",K186,0)</f>
        <v>0</v>
      </c>
      <c r="BG186" s="128">
        <f>IF(O186="zákl. prenesená",K186,0)</f>
        <v>0</v>
      </c>
      <c r="BH186" s="128">
        <f>IF(O186="zníž. prenesená",K186,0)</f>
        <v>0</v>
      </c>
      <c r="BI186" s="128">
        <f>IF(O186="nulová",K186,0)</f>
        <v>0</v>
      </c>
      <c r="BJ186" s="15" t="s">
        <v>117</v>
      </c>
      <c r="BK186" s="214">
        <f>ROUND(P186*H186,3)</f>
        <v>0</v>
      </c>
      <c r="BL186" s="15" t="s">
        <v>148</v>
      </c>
      <c r="BM186" s="213" t="s">
        <v>343</v>
      </c>
    </row>
    <row r="187" s="2" customFormat="1" ht="24.15" customHeight="1">
      <c r="A187" s="38"/>
      <c r="B187" s="167"/>
      <c r="C187" s="201" t="s">
        <v>344</v>
      </c>
      <c r="D187" s="201" t="s">
        <v>144</v>
      </c>
      <c r="E187" s="202" t="s">
        <v>345</v>
      </c>
      <c r="F187" s="203" t="s">
        <v>346</v>
      </c>
      <c r="G187" s="204" t="s">
        <v>181</v>
      </c>
      <c r="H187" s="205">
        <v>151.84800000000001</v>
      </c>
      <c r="I187" s="206"/>
      <c r="J187" s="206"/>
      <c r="K187" s="205">
        <f>ROUND(P187*H187,3)</f>
        <v>0</v>
      </c>
      <c r="L187" s="207"/>
      <c r="M187" s="39"/>
      <c r="N187" s="208" t="s">
        <v>1</v>
      </c>
      <c r="O187" s="209" t="s">
        <v>44</v>
      </c>
      <c r="P187" s="210">
        <f>I187+J187</f>
        <v>0</v>
      </c>
      <c r="Q187" s="210">
        <f>ROUND(I187*H187,3)</f>
        <v>0</v>
      </c>
      <c r="R187" s="210">
        <f>ROUND(J187*H187,3)</f>
        <v>0</v>
      </c>
      <c r="S187" s="82"/>
      <c r="T187" s="211">
        <f>S187*H187</f>
        <v>0</v>
      </c>
      <c r="U187" s="211">
        <v>0</v>
      </c>
      <c r="V187" s="211">
        <f>U187*H187</f>
        <v>0</v>
      </c>
      <c r="W187" s="211">
        <v>0</v>
      </c>
      <c r="X187" s="212">
        <f>W187*H187</f>
        <v>0</v>
      </c>
      <c r="Y187" s="38"/>
      <c r="Z187" s="38"/>
      <c r="AA187" s="38"/>
      <c r="AB187" s="38"/>
      <c r="AC187" s="38"/>
      <c r="AD187" s="38"/>
      <c r="AE187" s="38"/>
      <c r="AR187" s="213" t="s">
        <v>148</v>
      </c>
      <c r="AT187" s="213" t="s">
        <v>144</v>
      </c>
      <c r="AU187" s="213" t="s">
        <v>117</v>
      </c>
      <c r="AY187" s="15" t="s">
        <v>142</v>
      </c>
      <c r="BE187" s="128">
        <f>IF(O187="základná",K187,0)</f>
        <v>0</v>
      </c>
      <c r="BF187" s="128">
        <f>IF(O187="znížená",K187,0)</f>
        <v>0</v>
      </c>
      <c r="BG187" s="128">
        <f>IF(O187="zákl. prenesená",K187,0)</f>
        <v>0</v>
      </c>
      <c r="BH187" s="128">
        <f>IF(O187="zníž. prenesená",K187,0)</f>
        <v>0</v>
      </c>
      <c r="BI187" s="128">
        <f>IF(O187="nulová",K187,0)</f>
        <v>0</v>
      </c>
      <c r="BJ187" s="15" t="s">
        <v>117</v>
      </c>
      <c r="BK187" s="214">
        <f>ROUND(P187*H187,3)</f>
        <v>0</v>
      </c>
      <c r="BL187" s="15" t="s">
        <v>148</v>
      </c>
      <c r="BM187" s="213" t="s">
        <v>347</v>
      </c>
    </row>
    <row r="188" s="12" customFormat="1" ht="22.8" customHeight="1">
      <c r="A188" s="12"/>
      <c r="B188" s="187"/>
      <c r="C188" s="12"/>
      <c r="D188" s="188" t="s">
        <v>79</v>
      </c>
      <c r="E188" s="199" t="s">
        <v>348</v>
      </c>
      <c r="F188" s="199" t="s">
        <v>349</v>
      </c>
      <c r="G188" s="12"/>
      <c r="H188" s="12"/>
      <c r="I188" s="190"/>
      <c r="J188" s="190"/>
      <c r="K188" s="200">
        <f>BK188</f>
        <v>0</v>
      </c>
      <c r="L188" s="12"/>
      <c r="M188" s="187"/>
      <c r="N188" s="192"/>
      <c r="O188" s="193"/>
      <c r="P188" s="193"/>
      <c r="Q188" s="194">
        <f>Q189</f>
        <v>0</v>
      </c>
      <c r="R188" s="194">
        <f>R189</f>
        <v>0</v>
      </c>
      <c r="S188" s="193"/>
      <c r="T188" s="195">
        <f>T189</f>
        <v>0</v>
      </c>
      <c r="U188" s="193"/>
      <c r="V188" s="195">
        <f>V189</f>
        <v>0</v>
      </c>
      <c r="W188" s="193"/>
      <c r="X188" s="196">
        <f>X189</f>
        <v>0</v>
      </c>
      <c r="Y188" s="12"/>
      <c r="Z188" s="12"/>
      <c r="AA188" s="12"/>
      <c r="AB188" s="12"/>
      <c r="AC188" s="12"/>
      <c r="AD188" s="12"/>
      <c r="AE188" s="12"/>
      <c r="AR188" s="188" t="s">
        <v>85</v>
      </c>
      <c r="AT188" s="197" t="s">
        <v>79</v>
      </c>
      <c r="AU188" s="197" t="s">
        <v>85</v>
      </c>
      <c r="AY188" s="188" t="s">
        <v>142</v>
      </c>
      <c r="BK188" s="198">
        <f>BK189</f>
        <v>0</v>
      </c>
    </row>
    <row r="189" s="2" customFormat="1" ht="24.15" customHeight="1">
      <c r="A189" s="38"/>
      <c r="B189" s="167"/>
      <c r="C189" s="201" t="s">
        <v>350</v>
      </c>
      <c r="D189" s="201" t="s">
        <v>144</v>
      </c>
      <c r="E189" s="202" t="s">
        <v>351</v>
      </c>
      <c r="F189" s="203" t="s">
        <v>352</v>
      </c>
      <c r="G189" s="204" t="s">
        <v>181</v>
      </c>
      <c r="H189" s="205">
        <v>1351.1369999999999</v>
      </c>
      <c r="I189" s="206"/>
      <c r="J189" s="206"/>
      <c r="K189" s="205">
        <f>ROUND(P189*H189,3)</f>
        <v>0</v>
      </c>
      <c r="L189" s="207"/>
      <c r="M189" s="39"/>
      <c r="N189" s="208" t="s">
        <v>1</v>
      </c>
      <c r="O189" s="209" t="s">
        <v>44</v>
      </c>
      <c r="P189" s="210">
        <f>I189+J189</f>
        <v>0</v>
      </c>
      <c r="Q189" s="210">
        <f>ROUND(I189*H189,3)</f>
        <v>0</v>
      </c>
      <c r="R189" s="210">
        <f>ROUND(J189*H189,3)</f>
        <v>0</v>
      </c>
      <c r="S189" s="82"/>
      <c r="T189" s="211">
        <f>S189*H189</f>
        <v>0</v>
      </c>
      <c r="U189" s="211">
        <v>0</v>
      </c>
      <c r="V189" s="211">
        <f>U189*H189</f>
        <v>0</v>
      </c>
      <c r="W189" s="211">
        <v>0</v>
      </c>
      <c r="X189" s="212">
        <f>W189*H189</f>
        <v>0</v>
      </c>
      <c r="Y189" s="38"/>
      <c r="Z189" s="38"/>
      <c r="AA189" s="38"/>
      <c r="AB189" s="38"/>
      <c r="AC189" s="38"/>
      <c r="AD189" s="38"/>
      <c r="AE189" s="38"/>
      <c r="AR189" s="213" t="s">
        <v>148</v>
      </c>
      <c r="AT189" s="213" t="s">
        <v>144</v>
      </c>
      <c r="AU189" s="213" t="s">
        <v>117</v>
      </c>
      <c r="AY189" s="15" t="s">
        <v>142</v>
      </c>
      <c r="BE189" s="128">
        <f>IF(O189="základná",K189,0)</f>
        <v>0</v>
      </c>
      <c r="BF189" s="128">
        <f>IF(O189="znížená",K189,0)</f>
        <v>0</v>
      </c>
      <c r="BG189" s="128">
        <f>IF(O189="zákl. prenesená",K189,0)</f>
        <v>0</v>
      </c>
      <c r="BH189" s="128">
        <f>IF(O189="zníž. prenesená",K189,0)</f>
        <v>0</v>
      </c>
      <c r="BI189" s="128">
        <f>IF(O189="nulová",K189,0)</f>
        <v>0</v>
      </c>
      <c r="BJ189" s="15" t="s">
        <v>117</v>
      </c>
      <c r="BK189" s="214">
        <f>ROUND(P189*H189,3)</f>
        <v>0</v>
      </c>
      <c r="BL189" s="15" t="s">
        <v>148</v>
      </c>
      <c r="BM189" s="213" t="s">
        <v>353</v>
      </c>
    </row>
    <row r="190" s="12" customFormat="1" ht="25.92" customHeight="1">
      <c r="A190" s="12"/>
      <c r="B190" s="187"/>
      <c r="C190" s="12"/>
      <c r="D190" s="188" t="s">
        <v>79</v>
      </c>
      <c r="E190" s="189" t="s">
        <v>178</v>
      </c>
      <c r="F190" s="189" t="s">
        <v>354</v>
      </c>
      <c r="G190" s="12"/>
      <c r="H190" s="12"/>
      <c r="I190" s="190"/>
      <c r="J190" s="190"/>
      <c r="K190" s="191">
        <f>BK190</f>
        <v>0</v>
      </c>
      <c r="L190" s="12"/>
      <c r="M190" s="187"/>
      <c r="N190" s="192"/>
      <c r="O190" s="193"/>
      <c r="P190" s="193"/>
      <c r="Q190" s="194">
        <f>Q191</f>
        <v>0</v>
      </c>
      <c r="R190" s="194">
        <f>R191</f>
        <v>0</v>
      </c>
      <c r="S190" s="193"/>
      <c r="T190" s="195">
        <f>T191</f>
        <v>0</v>
      </c>
      <c r="U190" s="193"/>
      <c r="V190" s="195">
        <f>V191</f>
        <v>0</v>
      </c>
      <c r="W190" s="193"/>
      <c r="X190" s="196">
        <f>X191</f>
        <v>0</v>
      </c>
      <c r="Y190" s="12"/>
      <c r="Z190" s="12"/>
      <c r="AA190" s="12"/>
      <c r="AB190" s="12"/>
      <c r="AC190" s="12"/>
      <c r="AD190" s="12"/>
      <c r="AE190" s="12"/>
      <c r="AR190" s="188" t="s">
        <v>153</v>
      </c>
      <c r="AT190" s="197" t="s">
        <v>79</v>
      </c>
      <c r="AU190" s="197" t="s">
        <v>80</v>
      </c>
      <c r="AY190" s="188" t="s">
        <v>142</v>
      </c>
      <c r="BK190" s="198">
        <f>BK191</f>
        <v>0</v>
      </c>
    </row>
    <row r="191" s="12" customFormat="1" ht="22.8" customHeight="1">
      <c r="A191" s="12"/>
      <c r="B191" s="187"/>
      <c r="C191" s="12"/>
      <c r="D191" s="188" t="s">
        <v>79</v>
      </c>
      <c r="E191" s="199" t="s">
        <v>355</v>
      </c>
      <c r="F191" s="199" t="s">
        <v>356</v>
      </c>
      <c r="G191" s="12"/>
      <c r="H191" s="12"/>
      <c r="I191" s="190"/>
      <c r="J191" s="190"/>
      <c r="K191" s="200">
        <f>BK191</f>
        <v>0</v>
      </c>
      <c r="L191" s="12"/>
      <c r="M191" s="187"/>
      <c r="N191" s="192"/>
      <c r="O191" s="193"/>
      <c r="P191" s="193"/>
      <c r="Q191" s="194">
        <f>SUM(Q192:Q193)</f>
        <v>0</v>
      </c>
      <c r="R191" s="194">
        <f>SUM(R192:R193)</f>
        <v>0</v>
      </c>
      <c r="S191" s="193"/>
      <c r="T191" s="195">
        <f>SUM(T192:T193)</f>
        <v>0</v>
      </c>
      <c r="U191" s="193"/>
      <c r="V191" s="195">
        <f>SUM(V192:V193)</f>
        <v>0</v>
      </c>
      <c r="W191" s="193"/>
      <c r="X191" s="196">
        <f>SUM(X192:X193)</f>
        <v>0</v>
      </c>
      <c r="Y191" s="12"/>
      <c r="Z191" s="12"/>
      <c r="AA191" s="12"/>
      <c r="AB191" s="12"/>
      <c r="AC191" s="12"/>
      <c r="AD191" s="12"/>
      <c r="AE191" s="12"/>
      <c r="AR191" s="188" t="s">
        <v>153</v>
      </c>
      <c r="AT191" s="197" t="s">
        <v>79</v>
      </c>
      <c r="AU191" s="197" t="s">
        <v>85</v>
      </c>
      <c r="AY191" s="188" t="s">
        <v>142</v>
      </c>
      <c r="BK191" s="198">
        <f>SUM(BK192:BK193)</f>
        <v>0</v>
      </c>
    </row>
    <row r="192" s="2" customFormat="1" ht="24.15" customHeight="1">
      <c r="A192" s="38"/>
      <c r="B192" s="167"/>
      <c r="C192" s="201" t="s">
        <v>357</v>
      </c>
      <c r="D192" s="201" t="s">
        <v>144</v>
      </c>
      <c r="E192" s="202" t="s">
        <v>358</v>
      </c>
      <c r="F192" s="203" t="s">
        <v>359</v>
      </c>
      <c r="G192" s="204" t="s">
        <v>233</v>
      </c>
      <c r="H192" s="205">
        <v>770</v>
      </c>
      <c r="I192" s="206"/>
      <c r="J192" s="206"/>
      <c r="K192" s="205">
        <f>ROUND(P192*H192,3)</f>
        <v>0</v>
      </c>
      <c r="L192" s="207"/>
      <c r="M192" s="39"/>
      <c r="N192" s="208" t="s">
        <v>1</v>
      </c>
      <c r="O192" s="209" t="s">
        <v>44</v>
      </c>
      <c r="P192" s="210">
        <f>I192+J192</f>
        <v>0</v>
      </c>
      <c r="Q192" s="210">
        <f>ROUND(I192*H192,3)</f>
        <v>0</v>
      </c>
      <c r="R192" s="210">
        <f>ROUND(J192*H192,3)</f>
        <v>0</v>
      </c>
      <c r="S192" s="82"/>
      <c r="T192" s="211">
        <f>S192*H192</f>
        <v>0</v>
      </c>
      <c r="U192" s="211">
        <v>0</v>
      </c>
      <c r="V192" s="211">
        <f>U192*H192</f>
        <v>0</v>
      </c>
      <c r="W192" s="211">
        <v>0</v>
      </c>
      <c r="X192" s="212">
        <f>W192*H192</f>
        <v>0</v>
      </c>
      <c r="Y192" s="38"/>
      <c r="Z192" s="38"/>
      <c r="AA192" s="38"/>
      <c r="AB192" s="38"/>
      <c r="AC192" s="38"/>
      <c r="AD192" s="38"/>
      <c r="AE192" s="38"/>
      <c r="AR192" s="213" t="s">
        <v>360</v>
      </c>
      <c r="AT192" s="213" t="s">
        <v>144</v>
      </c>
      <c r="AU192" s="213" t="s">
        <v>117</v>
      </c>
      <c r="AY192" s="15" t="s">
        <v>142</v>
      </c>
      <c r="BE192" s="128">
        <f>IF(O192="základná",K192,0)</f>
        <v>0</v>
      </c>
      <c r="BF192" s="128">
        <f>IF(O192="znížená",K192,0)</f>
        <v>0</v>
      </c>
      <c r="BG192" s="128">
        <f>IF(O192="zákl. prenesená",K192,0)</f>
        <v>0</v>
      </c>
      <c r="BH192" s="128">
        <f>IF(O192="zníž. prenesená",K192,0)</f>
        <v>0</v>
      </c>
      <c r="BI192" s="128">
        <f>IF(O192="nulová",K192,0)</f>
        <v>0</v>
      </c>
      <c r="BJ192" s="15" t="s">
        <v>117</v>
      </c>
      <c r="BK192" s="214">
        <f>ROUND(P192*H192,3)</f>
        <v>0</v>
      </c>
      <c r="BL192" s="15" t="s">
        <v>360</v>
      </c>
      <c r="BM192" s="213" t="s">
        <v>361</v>
      </c>
    </row>
    <row r="193" s="2" customFormat="1" ht="16.5" customHeight="1">
      <c r="A193" s="38"/>
      <c r="B193" s="167"/>
      <c r="C193" s="215" t="s">
        <v>362</v>
      </c>
      <c r="D193" s="215" t="s">
        <v>178</v>
      </c>
      <c r="E193" s="216" t="s">
        <v>363</v>
      </c>
      <c r="F193" s="217" t="s">
        <v>364</v>
      </c>
      <c r="G193" s="218" t="s">
        <v>233</v>
      </c>
      <c r="H193" s="219">
        <v>770</v>
      </c>
      <c r="I193" s="220"/>
      <c r="J193" s="221"/>
      <c r="K193" s="219">
        <f>ROUND(P193*H193,3)</f>
        <v>0</v>
      </c>
      <c r="L193" s="221"/>
      <c r="M193" s="222"/>
      <c r="N193" s="224" t="s">
        <v>1</v>
      </c>
      <c r="O193" s="225" t="s">
        <v>44</v>
      </c>
      <c r="P193" s="226">
        <f>I193+J193</f>
        <v>0</v>
      </c>
      <c r="Q193" s="226">
        <f>ROUND(I193*H193,3)</f>
        <v>0</v>
      </c>
      <c r="R193" s="226">
        <f>ROUND(J193*H193,3)</f>
        <v>0</v>
      </c>
      <c r="S193" s="227"/>
      <c r="T193" s="228">
        <f>S193*H193</f>
        <v>0</v>
      </c>
      <c r="U193" s="228">
        <v>0</v>
      </c>
      <c r="V193" s="228">
        <f>U193*H193</f>
        <v>0</v>
      </c>
      <c r="W193" s="228">
        <v>0</v>
      </c>
      <c r="X193" s="229">
        <f>W193*H193</f>
        <v>0</v>
      </c>
      <c r="Y193" s="38"/>
      <c r="Z193" s="38"/>
      <c r="AA193" s="38"/>
      <c r="AB193" s="38"/>
      <c r="AC193" s="38"/>
      <c r="AD193" s="38"/>
      <c r="AE193" s="38"/>
      <c r="AR193" s="213" t="s">
        <v>365</v>
      </c>
      <c r="AT193" s="213" t="s">
        <v>178</v>
      </c>
      <c r="AU193" s="213" t="s">
        <v>117</v>
      </c>
      <c r="AY193" s="15" t="s">
        <v>142</v>
      </c>
      <c r="BE193" s="128">
        <f>IF(O193="základná",K193,0)</f>
        <v>0</v>
      </c>
      <c r="BF193" s="128">
        <f>IF(O193="znížená",K193,0)</f>
        <v>0</v>
      </c>
      <c r="BG193" s="128">
        <f>IF(O193="zákl. prenesená",K193,0)</f>
        <v>0</v>
      </c>
      <c r="BH193" s="128">
        <f>IF(O193="zníž. prenesená",K193,0)</f>
        <v>0</v>
      </c>
      <c r="BI193" s="128">
        <f>IF(O193="nulová",K193,0)</f>
        <v>0</v>
      </c>
      <c r="BJ193" s="15" t="s">
        <v>117</v>
      </c>
      <c r="BK193" s="214">
        <f>ROUND(P193*H193,3)</f>
        <v>0</v>
      </c>
      <c r="BL193" s="15" t="s">
        <v>360</v>
      </c>
      <c r="BM193" s="213" t="s">
        <v>366</v>
      </c>
    </row>
    <row r="194" s="2" customFormat="1" ht="6.96" customHeight="1">
      <c r="A194" s="38"/>
      <c r="B194" s="65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39"/>
      <c r="N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</row>
  </sheetData>
  <autoFilter ref="C130:L193"/>
  <mergeCells count="11">
    <mergeCell ref="E7:H7"/>
    <mergeCell ref="E16:H16"/>
    <mergeCell ref="E25:H25"/>
    <mergeCell ref="E85:H85"/>
    <mergeCell ref="D107:F107"/>
    <mergeCell ref="D108:F108"/>
    <mergeCell ref="D109:F109"/>
    <mergeCell ref="D110:F110"/>
    <mergeCell ref="D111:F111"/>
    <mergeCell ref="E123:H123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PC-DANO\Administrátor</dc:creator>
  <cp:lastModifiedBy>PC-DANO\Administrátor</cp:lastModifiedBy>
  <dcterms:created xsi:type="dcterms:W3CDTF">2023-01-18T07:57:34Z</dcterms:created>
  <dcterms:modified xsi:type="dcterms:W3CDTF">2023-01-18T07:57:36Z</dcterms:modified>
</cp:coreProperties>
</file>