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O:\OIVZ\Navratil\STAVBY\Mosty a lávky\2024\L14, L15\Finální ZD\"/>
    </mc:Choice>
  </mc:AlternateContent>
  <xr:revisionPtr revIDLastSave="0" documentId="13_ncr:1_{20E7725E-B656-45FD-8B3A-47342F5C604C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kapitulace stavby" sheetId="1" r:id="rId1"/>
    <sheet name="2023 - lávka L14 - Šternberk" sheetId="2" r:id="rId2"/>
  </sheets>
  <definedNames>
    <definedName name="_xlnm._FilterDatabase" localSheetId="1" hidden="1">'2023 - lávka L14 - Šternberk'!$C$122:$K$318</definedName>
    <definedName name="_xlnm.Print_Titles" localSheetId="1">'2023 - lávka L14 - Šternberk'!$122:$122</definedName>
    <definedName name="_xlnm.Print_Titles" localSheetId="0">'Rekapitulace stavby'!$92:$92</definedName>
    <definedName name="_xlnm.Print_Area" localSheetId="1">'2023 - lávka L14 - Šternberk'!$C$4:$J$76,'2023 - lávka L14 - Šternberk'!$C$82:$J$106,'2023 - lávka L14 - Šternberk'!$C$112:$J$318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3" i="2"/>
  <c r="BH303" i="2"/>
  <c r="BG303" i="2"/>
  <c r="BF303" i="2"/>
  <c r="T303" i="2"/>
  <c r="R303" i="2"/>
  <c r="P303" i="2"/>
  <c r="BI299" i="2"/>
  <c r="BH299" i="2"/>
  <c r="BG299" i="2"/>
  <c r="BF299" i="2"/>
  <c r="T299" i="2"/>
  <c r="R299" i="2"/>
  <c r="P299" i="2"/>
  <c r="BI296" i="2"/>
  <c r="BH296" i="2"/>
  <c r="BG296" i="2"/>
  <c r="BF296" i="2"/>
  <c r="T296" i="2"/>
  <c r="R296" i="2"/>
  <c r="P296" i="2"/>
  <c r="BI292" i="2"/>
  <c r="BH292" i="2"/>
  <c r="BG292" i="2"/>
  <c r="BF292" i="2"/>
  <c r="T292" i="2"/>
  <c r="R292" i="2"/>
  <c r="P292" i="2"/>
  <c r="BI288" i="2"/>
  <c r="BH288" i="2"/>
  <c r="BG288" i="2"/>
  <c r="BF288" i="2"/>
  <c r="T288" i="2"/>
  <c r="R288" i="2"/>
  <c r="P288" i="2"/>
  <c r="P287" i="2" s="1"/>
  <c r="P286" i="2" s="1"/>
  <c r="BI284" i="2"/>
  <c r="BH284" i="2"/>
  <c r="BG284" i="2"/>
  <c r="BF284" i="2"/>
  <c r="T284" i="2"/>
  <c r="T283" i="2" s="1"/>
  <c r="R284" i="2"/>
  <c r="R283" i="2"/>
  <c r="P284" i="2"/>
  <c r="P283" i="2"/>
  <c r="BI279" i="2"/>
  <c r="BH279" i="2"/>
  <c r="BG279" i="2"/>
  <c r="BF279" i="2"/>
  <c r="T279" i="2"/>
  <c r="R279" i="2"/>
  <c r="P279" i="2"/>
  <c r="BI275" i="2"/>
  <c r="BH275" i="2"/>
  <c r="BG275" i="2"/>
  <c r="BF275" i="2"/>
  <c r="T275" i="2"/>
  <c r="R275" i="2"/>
  <c r="P275" i="2"/>
  <c r="BI271" i="2"/>
  <c r="BH271" i="2"/>
  <c r="BG271" i="2"/>
  <c r="BF271" i="2"/>
  <c r="T271" i="2"/>
  <c r="R271" i="2"/>
  <c r="P271" i="2"/>
  <c r="BI267" i="2"/>
  <c r="BH267" i="2"/>
  <c r="BG267" i="2"/>
  <c r="BF267" i="2"/>
  <c r="T267" i="2"/>
  <c r="R267" i="2"/>
  <c r="P267" i="2"/>
  <c r="BI258" i="2"/>
  <c r="BH258" i="2"/>
  <c r="BG258" i="2"/>
  <c r="BF258" i="2"/>
  <c r="T258" i="2"/>
  <c r="R258" i="2"/>
  <c r="P258" i="2"/>
  <c r="BI254" i="2"/>
  <c r="BH254" i="2"/>
  <c r="BG254" i="2"/>
  <c r="BF254" i="2"/>
  <c r="T254" i="2"/>
  <c r="R254" i="2"/>
  <c r="P254" i="2"/>
  <c r="BI250" i="2"/>
  <c r="BH250" i="2"/>
  <c r="BG250" i="2"/>
  <c r="BF250" i="2"/>
  <c r="T250" i="2"/>
  <c r="R250" i="2"/>
  <c r="P250" i="2"/>
  <c r="BI246" i="2"/>
  <c r="BH246" i="2"/>
  <c r="BG246" i="2"/>
  <c r="BF246" i="2"/>
  <c r="T246" i="2"/>
  <c r="R246" i="2"/>
  <c r="P246" i="2"/>
  <c r="BI242" i="2"/>
  <c r="BH242" i="2"/>
  <c r="BG242" i="2"/>
  <c r="BF242" i="2"/>
  <c r="T242" i="2"/>
  <c r="R242" i="2"/>
  <c r="P242" i="2"/>
  <c r="BI238" i="2"/>
  <c r="BH238" i="2"/>
  <c r="BG238" i="2"/>
  <c r="BF238" i="2"/>
  <c r="T238" i="2"/>
  <c r="R238" i="2"/>
  <c r="P238" i="2"/>
  <c r="BI234" i="2"/>
  <c r="BH234" i="2"/>
  <c r="BG234" i="2"/>
  <c r="BF234" i="2"/>
  <c r="T234" i="2"/>
  <c r="R234" i="2"/>
  <c r="P234" i="2"/>
  <c r="BI230" i="2"/>
  <c r="BH230" i="2"/>
  <c r="BG230" i="2"/>
  <c r="BF230" i="2"/>
  <c r="T230" i="2"/>
  <c r="R230" i="2"/>
  <c r="P230" i="2"/>
  <c r="BI226" i="2"/>
  <c r="BH226" i="2"/>
  <c r="BG226" i="2"/>
  <c r="BF226" i="2"/>
  <c r="T226" i="2"/>
  <c r="R226" i="2"/>
  <c r="P226" i="2"/>
  <c r="BI222" i="2"/>
  <c r="BH222" i="2"/>
  <c r="BG222" i="2"/>
  <c r="BF222" i="2"/>
  <c r="T222" i="2"/>
  <c r="R222" i="2"/>
  <c r="P222" i="2"/>
  <c r="BI217" i="2"/>
  <c r="BH217" i="2"/>
  <c r="BG217" i="2"/>
  <c r="BF217" i="2"/>
  <c r="T217" i="2"/>
  <c r="R217" i="2"/>
  <c r="P217" i="2"/>
  <c r="BI202" i="2"/>
  <c r="BH202" i="2"/>
  <c r="BG202" i="2"/>
  <c r="BF202" i="2"/>
  <c r="T202" i="2"/>
  <c r="R202" i="2"/>
  <c r="P202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77" i="2"/>
  <c r="BH177" i="2"/>
  <c r="BG177" i="2"/>
  <c r="BF177" i="2"/>
  <c r="T177" i="2"/>
  <c r="R177" i="2"/>
  <c r="P177" i="2"/>
  <c r="BI173" i="2"/>
  <c r="BH173" i="2"/>
  <c r="BG173" i="2"/>
  <c r="BF173" i="2"/>
  <c r="T173" i="2"/>
  <c r="R173" i="2"/>
  <c r="P173" i="2"/>
  <c r="BI169" i="2"/>
  <c r="BH169" i="2"/>
  <c r="BG169" i="2"/>
  <c r="BF169" i="2"/>
  <c r="T169" i="2"/>
  <c r="R169" i="2"/>
  <c r="P169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7" i="2"/>
  <c r="BH157" i="2"/>
  <c r="BG157" i="2"/>
  <c r="BF157" i="2"/>
  <c r="T157" i="2"/>
  <c r="R157" i="2"/>
  <c r="P157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4" i="2"/>
  <c r="BH134" i="2"/>
  <c r="BG134" i="2"/>
  <c r="BF134" i="2"/>
  <c r="T134" i="2"/>
  <c r="R134" i="2"/>
  <c r="P134" i="2"/>
  <c r="BI130" i="2"/>
  <c r="BH130" i="2"/>
  <c r="BG130" i="2"/>
  <c r="BF130" i="2"/>
  <c r="T130" i="2"/>
  <c r="R130" i="2"/>
  <c r="P130" i="2"/>
  <c r="BI126" i="2"/>
  <c r="BH126" i="2"/>
  <c r="BG126" i="2"/>
  <c r="BF126" i="2"/>
  <c r="T126" i="2"/>
  <c r="R126" i="2"/>
  <c r="P126" i="2"/>
  <c r="F117" i="2"/>
  <c r="E115" i="2"/>
  <c r="F87" i="2"/>
  <c r="E85" i="2"/>
  <c r="J22" i="2"/>
  <c r="E22" i="2"/>
  <c r="J90" i="2"/>
  <c r="J21" i="2"/>
  <c r="J19" i="2"/>
  <c r="E19" i="2"/>
  <c r="J119" i="2"/>
  <c r="J18" i="2"/>
  <c r="J16" i="2"/>
  <c r="E16" i="2"/>
  <c r="F90" i="2"/>
  <c r="J15" i="2"/>
  <c r="J13" i="2"/>
  <c r="E13" i="2"/>
  <c r="F119" i="2"/>
  <c r="J12" i="2"/>
  <c r="J10" i="2"/>
  <c r="J87" i="2" s="1"/>
  <c r="L90" i="1"/>
  <c r="AM90" i="1"/>
  <c r="AM89" i="1"/>
  <c r="L89" i="1"/>
  <c r="AM87" i="1"/>
  <c r="L87" i="1"/>
  <c r="L85" i="1"/>
  <c r="L84" i="1"/>
  <c r="BK275" i="2"/>
  <c r="BK315" i="2"/>
  <c r="J169" i="2"/>
  <c r="BK279" i="2"/>
  <c r="BK130" i="2"/>
  <c r="J146" i="2"/>
  <c r="J284" i="2"/>
  <c r="J202" i="2"/>
  <c r="BK169" i="2"/>
  <c r="BK284" i="2"/>
  <c r="J306" i="2"/>
  <c r="BK202" i="2"/>
  <c r="BK146" i="2"/>
  <c r="J226" i="2"/>
  <c r="J312" i="2"/>
  <c r="J230" i="2"/>
  <c r="J143" i="2"/>
  <c r="J242" i="2"/>
  <c r="BK194" i="2"/>
  <c r="BK306" i="2"/>
  <c r="J194" i="2"/>
  <c r="BK317" i="2"/>
  <c r="J267" i="2"/>
  <c r="BK196" i="2"/>
  <c r="BK242" i="2"/>
  <c r="BK149" i="2"/>
  <c r="J246" i="2"/>
  <c r="J196" i="2"/>
  <c r="J184" i="2"/>
  <c r="J313" i="2"/>
  <c r="BK250" i="2"/>
  <c r="J173" i="2"/>
  <c r="J250" i="2"/>
  <c r="J126" i="2"/>
  <c r="J292" i="2"/>
  <c r="BK152" i="2"/>
  <c r="BK267" i="2"/>
  <c r="BK222" i="2"/>
  <c r="J275" i="2"/>
  <c r="J190" i="2"/>
  <c r="J177" i="2"/>
  <c r="BK303" i="2"/>
  <c r="BK234" i="2"/>
  <c r="J182" i="2"/>
  <c r="J299" i="2"/>
  <c r="J130" i="2"/>
  <c r="BK299" i="2"/>
  <c r="BK246" i="2"/>
  <c r="BK173" i="2"/>
  <c r="BK254" i="2"/>
  <c r="J157" i="2"/>
  <c r="BK288" i="2"/>
  <c r="J238" i="2"/>
  <c r="BK177" i="2"/>
  <c r="BK292" i="2"/>
  <c r="J222" i="2"/>
  <c r="BK134" i="2"/>
  <c r="J296" i="2"/>
  <c r="J149" i="2"/>
  <c r="BK271" i="2"/>
  <c r="J139" i="2"/>
  <c r="BK184" i="2"/>
  <c r="J258" i="2"/>
  <c r="BK188" i="2"/>
  <c r="BK126" i="2"/>
  <c r="J271" i="2"/>
  <c r="J188" i="2"/>
  <c r="J152" i="2"/>
  <c r="BK258" i="2"/>
  <c r="BK198" i="2"/>
  <c r="J315" i="2"/>
  <c r="J288" i="2"/>
  <c r="BK143" i="2"/>
  <c r="J303" i="2"/>
  <c r="J198" i="2"/>
  <c r="BK182" i="2"/>
  <c r="BK238" i="2"/>
  <c r="AS94" i="1"/>
  <c r="BK190" i="2"/>
  <c r="J134" i="2"/>
  <c r="BK308" i="2"/>
  <c r="J217" i="2"/>
  <c r="J308" i="2"/>
  <c r="J165" i="2"/>
  <c r="J317" i="2"/>
  <c r="J279" i="2"/>
  <c r="BK157" i="2"/>
  <c r="J234" i="2"/>
  <c r="BK312" i="2"/>
  <c r="J162" i="2"/>
  <c r="BK313" i="2"/>
  <c r="BK217" i="2"/>
  <c r="BK162" i="2"/>
  <c r="BK139" i="2"/>
  <c r="BK226" i="2"/>
  <c r="BK165" i="2"/>
  <c r="J254" i="2"/>
  <c r="BK296" i="2"/>
  <c r="BK230" i="2"/>
  <c r="R125" i="2" l="1"/>
  <c r="P181" i="2"/>
  <c r="R138" i="2"/>
  <c r="T181" i="2"/>
  <c r="R287" i="2"/>
  <c r="R286" i="2"/>
  <c r="T125" i="2"/>
  <c r="R181" i="2"/>
  <c r="T287" i="2"/>
  <c r="T286" i="2" s="1"/>
  <c r="BK125" i="2"/>
  <c r="J125" i="2" s="1"/>
  <c r="J96" i="2" s="1"/>
  <c r="T138" i="2"/>
  <c r="R156" i="2"/>
  <c r="T168" i="2"/>
  <c r="T257" i="2"/>
  <c r="BK311" i="2"/>
  <c r="J311" i="2"/>
  <c r="J105" i="2" s="1"/>
  <c r="P125" i="2"/>
  <c r="BK156" i="2"/>
  <c r="J156" i="2"/>
  <c r="J98" i="2"/>
  <c r="T156" i="2"/>
  <c r="R168" i="2"/>
  <c r="P257" i="2"/>
  <c r="P311" i="2"/>
  <c r="BK138" i="2"/>
  <c r="J138" i="2"/>
  <c r="J97" i="2"/>
  <c r="BK181" i="2"/>
  <c r="J181" i="2" s="1"/>
  <c r="J100" i="2" s="1"/>
  <c r="R257" i="2"/>
  <c r="R311" i="2"/>
  <c r="P138" i="2"/>
  <c r="P156" i="2"/>
  <c r="BK168" i="2"/>
  <c r="J168" i="2"/>
  <c r="J99" i="2" s="1"/>
  <c r="P168" i="2"/>
  <c r="BK257" i="2"/>
  <c r="J257" i="2" s="1"/>
  <c r="J101" i="2" s="1"/>
  <c r="BK287" i="2"/>
  <c r="J287" i="2"/>
  <c r="J104" i="2"/>
  <c r="T311" i="2"/>
  <c r="BK283" i="2"/>
  <c r="J283" i="2"/>
  <c r="J102" i="2" s="1"/>
  <c r="J89" i="2"/>
  <c r="F120" i="2"/>
  <c r="BE130" i="2"/>
  <c r="BE165" i="2"/>
  <c r="BE169" i="2"/>
  <c r="BE173" i="2"/>
  <c r="BE254" i="2"/>
  <c r="BE275" i="2"/>
  <c r="BE284" i="2"/>
  <c r="BE288" i="2"/>
  <c r="BE317" i="2"/>
  <c r="BE134" i="2"/>
  <c r="BE162" i="2"/>
  <c r="BE258" i="2"/>
  <c r="BE279" i="2"/>
  <c r="BE303" i="2"/>
  <c r="BE139" i="2"/>
  <c r="BE157" i="2"/>
  <c r="BE177" i="2"/>
  <c r="BE217" i="2"/>
  <c r="BE238" i="2"/>
  <c r="BE296" i="2"/>
  <c r="BE299" i="2"/>
  <c r="BE306" i="2"/>
  <c r="J117" i="2"/>
  <c r="BE198" i="2"/>
  <c r="F89" i="2"/>
  <c r="J120" i="2"/>
  <c r="BE149" i="2"/>
  <c r="BE222" i="2"/>
  <c r="BE143" i="2"/>
  <c r="BE146" i="2"/>
  <c r="BE184" i="2"/>
  <c r="BE194" i="2"/>
  <c r="BE196" i="2"/>
  <c r="BE234" i="2"/>
  <c r="BE242" i="2"/>
  <c r="BE267" i="2"/>
  <c r="BE292" i="2"/>
  <c r="BE308" i="2"/>
  <c r="BE313" i="2"/>
  <c r="BE315" i="2"/>
  <c r="BE182" i="2"/>
  <c r="BE202" i="2"/>
  <c r="BE246" i="2"/>
  <c r="BE250" i="2"/>
  <c r="BE271" i="2"/>
  <c r="BE126" i="2"/>
  <c r="BE152" i="2"/>
  <c r="BE188" i="2"/>
  <c r="BE190" i="2"/>
  <c r="BE226" i="2"/>
  <c r="BE230" i="2"/>
  <c r="BE312" i="2"/>
  <c r="F32" i="2"/>
  <c r="BA95" i="1" s="1"/>
  <c r="BA94" i="1" s="1"/>
  <c r="W30" i="1" s="1"/>
  <c r="F33" i="2"/>
  <c r="BB95" i="1"/>
  <c r="BB94" i="1" s="1"/>
  <c r="W31" i="1" s="1"/>
  <c r="J32" i="2"/>
  <c r="AW95" i="1" s="1"/>
  <c r="F34" i="2"/>
  <c r="BC95" i="1"/>
  <c r="BC94" i="1"/>
  <c r="W32" i="1"/>
  <c r="F35" i="2"/>
  <c r="BD95" i="1" s="1"/>
  <c r="BD94" i="1" s="1"/>
  <c r="W33" i="1" s="1"/>
  <c r="T124" i="2" l="1"/>
  <c r="T123" i="2"/>
  <c r="P124" i="2"/>
  <c r="P123" i="2"/>
  <c r="AU95" i="1"/>
  <c r="R124" i="2"/>
  <c r="R123" i="2"/>
  <c r="BK286" i="2"/>
  <c r="J286" i="2" s="1"/>
  <c r="J103" i="2" s="1"/>
  <c r="BK124" i="2"/>
  <c r="J124" i="2"/>
  <c r="J95" i="2"/>
  <c r="AU94" i="1"/>
  <c r="AX94" i="1"/>
  <c r="AY94" i="1"/>
  <c r="J31" i="2"/>
  <c r="AV95" i="1" s="1"/>
  <c r="AT95" i="1" s="1"/>
  <c r="AW94" i="1"/>
  <c r="AK30" i="1"/>
  <c r="F31" i="2"/>
  <c r="AZ95" i="1"/>
  <c r="AZ94" i="1"/>
  <c r="W29" i="1" s="1"/>
  <c r="BK123" i="2" l="1"/>
  <c r="J123" i="2"/>
  <c r="J28" i="2" s="1"/>
  <c r="AG95" i="1" s="1"/>
  <c r="AG94" i="1" s="1"/>
  <c r="AK26" i="1" s="1"/>
  <c r="AK35" i="1" s="1"/>
  <c r="AV94" i="1"/>
  <c r="AK29" i="1"/>
  <c r="J37" i="2" l="1"/>
  <c r="J94" i="2"/>
  <c r="AN95" i="1"/>
  <c r="AT94" i="1"/>
  <c r="AN94" i="1" l="1"/>
</calcChain>
</file>

<file path=xl/sharedStrings.xml><?xml version="1.0" encoding="utf-8"?>
<sst xmlns="http://schemas.openxmlformats.org/spreadsheetml/2006/main" count="2014" uniqueCount="424">
  <si>
    <t>Export Komplet</t>
  </si>
  <si>
    <t/>
  </si>
  <si>
    <t>2.0</t>
  </si>
  <si>
    <t>ZAMOK</t>
  </si>
  <si>
    <t>False</t>
  </si>
  <si>
    <t>{ae0f0b47-22c2-4764-aebc-659f1106bf57}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</si>
  <si>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</si>
  <si>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</si>
  <si>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</si>
  <si>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</si>
  <si>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</si>
  <si>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</si>
  <si>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</si>
  <si>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</si>
  <si>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</si>
  <si>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</si>
  <si>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</si>
  <si>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lávka L14 - Šternberk</t>
  </si>
  <si>
    <t>KSO:</t>
  </si>
  <si>
    <t>CC-CZ:</t>
  </si>
  <si>
    <t>Místo:</t>
  </si>
  <si>
    <t>Šternberk</t>
  </si>
  <si>
    <t>Datum: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</si>
  <si>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</si>
  <si>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</si>
  <si>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</si>
  <si>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</si>
  <si>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</si>
  <si>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</si>
  <si>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</si>
  <si>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</si>
  <si>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</si>
  <si>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</si>
  <si>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</si>
  <si>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</si>
  <si>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</si>
  <si>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</si>
  <si>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</si>
  <si>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</si>
  <si>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</si>
  <si>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</si>
  <si>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</si>
  <si>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</si>
  <si>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</si>
  <si>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</si>
  <si>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</si>
  <si>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</si>
  <si>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</si>
  <si>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</si>
  <si>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</si>
  <si>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</si>
  <si>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</si>
  <si>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</si>
  <si>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</si>
  <si>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</si>
  <si>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</si>
  <si>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</si>
  <si>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</si>
  <si>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</si>
  <si>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</si>
  <si>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</si>
  <si>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</si>
  <si>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</si>
  <si>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</si>
  <si>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</si>
  <si>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</si>
  <si>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</si>
  <si>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</si>
  <si>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</si>
  <si>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</si>
  <si>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</si>
  <si>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</si>
  <si>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</si>
  <si>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</si>
  <si>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</si>
  <si>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</si>
  <si>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</si>
  <si>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</si>
  <si>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</si>
  <si>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</si>
  <si>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</si>
  <si>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</si>
  <si>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</si>
  <si>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</si>
  <si>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</si>
  <si>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</si>
  <si>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</si>
  <si>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</si>
  <si>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</si>
  <si>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</si>
  <si>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</si>
  <si>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</si>
  <si>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</si>
  <si>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</si>
  <si>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</si>
  <si>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</si>
  <si>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</si>
  <si>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ON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</si>
  <si>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</si>
  <si>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</si>
  <si>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</si>
  <si>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</si>
  <si>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</si>
  <si>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</si>
  <si>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</si>
  <si>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</si>
  <si>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</si>
  <si>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</si>
  <si>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</si>
  <si>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</si>
  <si>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</si>
  <si>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</si>
  <si>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</si>
  <si>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</si>
  <si>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</si>
  <si>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</si>
  <si>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113107341</t>
  </si>
  <si>
    <t>Odstranění podkladu živičného tl 50 mm strojně pl do 50 m2</t>
  </si>
  <si>
    <t>m2</t>
  </si>
  <si>
    <t>4</t>
  </si>
  <si>
    <t>-330742657</t>
  </si>
  <si>
    <t>PP</t>
  </si>
  <si>
    <t>Odstranění podkladů nebo krytů strojně plochy jednotlivě do 50 m2 s přemístěním hmot na skládku na vzdálenost do 3 m nebo s naložením na dopravní prostředek živičných, o tl. vrstvy do 50 mm</t>
  </si>
  <si>
    <t>VV</t>
  </si>
  <si>
    <t>litý asfalt na lávce, náběh před lávkou</t>
  </si>
  <si>
    <t>1,94*7,5+4,5</t>
  </si>
  <si>
    <t>124453100</t>
  </si>
  <si>
    <t>Vykopávky pro koryta vodotečí v hornině třídy těžitelnosti II skupiny 5 objem do 100 m3 strojně</t>
  </si>
  <si>
    <t>m3</t>
  </si>
  <si>
    <t>-102152791</t>
  </si>
  <si>
    <t>Vykopávky pro koryta vodotečí strojně v hornině třídy těžitelnosti II skupiny 5 do 100 m3</t>
  </si>
  <si>
    <t>výkop sedimentů z koryta</t>
  </si>
  <si>
    <t>7*7*0,5</t>
  </si>
  <si>
    <t>3</t>
  </si>
  <si>
    <t>131201101</t>
  </si>
  <si>
    <t>Hloubení jam nezapažených v hornině tř. 3 objemu do 100 m3</t>
  </si>
  <si>
    <t>M3</t>
  </si>
  <si>
    <t>512</t>
  </si>
  <si>
    <t>-124202179</t>
  </si>
  <si>
    <t>Hloubení nezapažených jam a zářezů s urovnáním dna do předepsaného profilu a spádu v hornině tř. 3 do 100 m3</t>
  </si>
  <si>
    <t>výkop přechodových oblastí</t>
  </si>
  <si>
    <t>2*3*1*1,5</t>
  </si>
  <si>
    <t>Vodorovné konstrukce</t>
  </si>
  <si>
    <t>421321138</t>
  </si>
  <si>
    <t>Mostní železobetonové nosné konstrukce deskové nebo klenbové deskové spřahující, z betonu C 30/37</t>
  </si>
  <si>
    <t>-2008252107</t>
  </si>
  <si>
    <t>nový spádový beton</t>
  </si>
  <si>
    <t>1,991*7*0,1</t>
  </si>
  <si>
    <t>5</t>
  </si>
  <si>
    <t>421351131</t>
  </si>
  <si>
    <t>Bednění deskových konstrukcí mostů z betonu železového nebo předpjatého zřízení boční stěny výšky do 350 mm</t>
  </si>
  <si>
    <t>1229920716</t>
  </si>
  <si>
    <t>0,35*7*1,81</t>
  </si>
  <si>
    <t>6</t>
  </si>
  <si>
    <t>421351231</t>
  </si>
  <si>
    <t>Bednění deskových konstrukcí mostů z betonu železového nebo předpjatého odstranění boční stěny výšky do 350 mm</t>
  </si>
  <si>
    <t>-380790131</t>
  </si>
  <si>
    <t>7</t>
  </si>
  <si>
    <t>421361412</t>
  </si>
  <si>
    <t>Výztuž deskových konstrukcí ze svařovaných sítí přes 4 kg/m2</t>
  </si>
  <si>
    <t>t</t>
  </si>
  <si>
    <t>-312682198</t>
  </si>
  <si>
    <t>1,267*0,276</t>
  </si>
  <si>
    <t>8</t>
  </si>
  <si>
    <t>458311131</t>
  </si>
  <si>
    <t>Výplňové klíny a filtrační vrstvy za opěrou z betonu hutněného po vrstvách filtračního drenážního</t>
  </si>
  <si>
    <t>-672420531</t>
  </si>
  <si>
    <t>zpětný zásyp přechodových oblastí: drenážní beton</t>
  </si>
  <si>
    <t>Komunikace pozemní</t>
  </si>
  <si>
    <t>9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</si>
  <si>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</si>
  <si>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</t>
  </si>
  <si>
    <t>1357130778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</si>
  <si>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</si>
  <si>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P</t>
  </si>
  <si>
    <t>Poznámka k položce:_x000D_
Vč. podkladu</t>
  </si>
  <si>
    <t>oprava chodníku - zámková dlažba tl. 6,5 cm vč. podsypu 8/16 tl. 0,1m</t>
  </si>
  <si>
    <t>8+4,5</t>
  </si>
  <si>
    <t>10</t>
  </si>
  <si>
    <t>M</t>
  </si>
  <si>
    <t>59245006</t>
  </si>
  <si>
    <t>dlažba tvar obdélník betonová pro nevidomé 200x100x60mm barevná</t>
  </si>
  <si>
    <t>73415442</t>
  </si>
  <si>
    <t>3*0,4</t>
  </si>
  <si>
    <t>11</t>
  </si>
  <si>
    <t>59245018</t>
  </si>
  <si>
    <t>dlažba tvar obdélník betonová tl.60mm přírodní</t>
  </si>
  <si>
    <t>2143929942</t>
  </si>
  <si>
    <t>3*1,1</t>
  </si>
  <si>
    <t>Úpravy povrchů, podlahy a osazování výplní</t>
  </si>
  <si>
    <t>12</t>
  </si>
  <si>
    <t>632664111</t>
  </si>
  <si>
    <t>Nátěr betonové podlahy mostu epoxidový 2x penetrační</t>
  </si>
  <si>
    <t>1994336373</t>
  </si>
  <si>
    <t>příprava podkladu</t>
  </si>
  <si>
    <t>(0,1+0,3+2,41+0,3+0,1)*7</t>
  </si>
  <si>
    <t>13</t>
  </si>
  <si>
    <t>632664113</t>
  </si>
  <si>
    <t>Nátěr betonové podlahy mostu epoxidový 1x ochranný protiskluzový</t>
  </si>
  <si>
    <t>1464332689</t>
  </si>
  <si>
    <t>Nátěr betonové podlahy mostu epoxidový 1x ochranný protiskluzný</t>
  </si>
  <si>
    <t>plnivo a zásyp z křemičitého písku</t>
  </si>
  <si>
    <t>14</t>
  </si>
  <si>
    <t>632664131</t>
  </si>
  <si>
    <t>Nátěr betonové podlahy mostu epoxidový 2x podkladní + 2x elastický S9 (OS-E)</t>
  </si>
  <si>
    <t>541972347</t>
  </si>
  <si>
    <t>Nátěr betonové podlahy mostu epoxidový 2x podkladní + 2x elastický S9 (OS-E ( OS 9))</t>
  </si>
  <si>
    <t>Finální vrstva, skladba dle dodavatele systému</t>
  </si>
  <si>
    <t>Ostatní konstrukce a práce, bourání</t>
  </si>
  <si>
    <t>916231113</t>
  </si>
  <si>
    <t>Osazení chodníkového obrubníku betonového ležatého s boční opěrou do lože z betonu prostého</t>
  </si>
  <si>
    <t>m</t>
  </si>
  <si>
    <t>2094271350</t>
  </si>
  <si>
    <t>Osazení chodníkového obrubníku betonového se zřízením lože, s vyplněním a zatřením spár cementovou maltou ležatého s boční opěrou z betonu prostého, do lože z betonu prostého</t>
  </si>
  <si>
    <t>16</t>
  </si>
  <si>
    <t>59217017</t>
  </si>
  <si>
    <t>obrubník betonový chodníkový 1000x100x250mm</t>
  </si>
  <si>
    <t>593599178</t>
  </si>
  <si>
    <t>Obrubník podél dlažby</t>
  </si>
  <si>
    <t>1,5*2</t>
  </si>
  <si>
    <t>17</t>
  </si>
  <si>
    <t>59217028</t>
  </si>
  <si>
    <t>obrubník betonový silniční nájezdový 500x150x150mm</t>
  </si>
  <si>
    <t>415581172</t>
  </si>
  <si>
    <t>18</t>
  </si>
  <si>
    <t>966005311</t>
  </si>
  <si>
    <t>Rozebrání a odstranění silničního zábradlí a ocelových svodidel s přemístěním hmot na skládku na vzdálenost do 10 m nebo s naložením na dopravní prostředek, se zásypem jam po odstraněných sloupcích a s jeho zhutněním svodidla včetně sloupků, s jednou pásn</t>
  </si>
  <si>
    <t>1044712114</t>
  </si>
  <si>
    <t>Rozebrání a odstranění silničního zábradlí a ocelových svodidel s přemístěním hmot na skládku na vzdálenost do 10 m nebo s naložením na dopravní prostředek, se zásypem jam po odstraněných sloupcích a s jeho zhutněním svodidla včetně sloupků, s jednou pásnicí silničního</t>
  </si>
  <si>
    <t>odstranění stávajícího zábradlí</t>
  </si>
  <si>
    <t>19</t>
  </si>
  <si>
    <t>911121111</t>
  </si>
  <si>
    <t>Montáž zábradlí ocelového přichyceného ocelovými kotvami do betonového podkladu</t>
  </si>
  <si>
    <t>-1313546745</t>
  </si>
  <si>
    <t>20</t>
  </si>
  <si>
    <t>553423</t>
  </si>
  <si>
    <t>mostní ocelové zábradlí výšky 1,1 z válcovaných profilů jakosti S235 vč předepsané PKO</t>
  </si>
  <si>
    <t>-1138843521</t>
  </si>
  <si>
    <t>mostní ocelové zábradlí výšky 1,1 z válcovaných profilů jakosti S235 vč předepsané PKO
žárové zinkování ponorem + základní a ochranný nátěr</t>
  </si>
  <si>
    <t>962051111</t>
  </si>
  <si>
    <t>Bourání mostních konstrukcí zdiva a pilířů ze železového betonu</t>
  </si>
  <si>
    <t>-37748472</t>
  </si>
  <si>
    <t>odstranění betonů skrytých konstrukcí</t>
  </si>
  <si>
    <t>0,5</t>
  </si>
  <si>
    <t>22</t>
  </si>
  <si>
    <t>985121123</t>
  </si>
  <si>
    <t>Tryskání degradovaného betonu stěn, rubu kleneb a podlah vodou pod tlakem přes 1 250 do 2 500 barů</t>
  </si>
  <si>
    <t>-411005638</t>
  </si>
  <si>
    <t>opěry</t>
  </si>
  <si>
    <t>podhled NK</t>
  </si>
  <si>
    <t>9,7</t>
  </si>
  <si>
    <t>boky NK</t>
  </si>
  <si>
    <t>5,4</t>
  </si>
  <si>
    <t>mostovka</t>
  </si>
  <si>
    <t>římsy</t>
  </si>
  <si>
    <t>12,11</t>
  </si>
  <si>
    <t>10% rezerva na skryté kce</t>
  </si>
  <si>
    <t>6,24</t>
  </si>
  <si>
    <t>Součet</t>
  </si>
  <si>
    <t>23</t>
  </si>
  <si>
    <t>985131311</t>
  </si>
  <si>
    <t>Ruční dočištění ploch stěn, rubu kleneb a podlah ocelových kartáči</t>
  </si>
  <si>
    <t>367585145</t>
  </si>
  <si>
    <t>Očištění ploch stěn, rubu kleneb a podlah ruční dočištění ocelovými kartáči</t>
  </si>
  <si>
    <t>očištění/pískování obnažené výztuže</t>
  </si>
  <si>
    <t>10% z celkové plochy</t>
  </si>
  <si>
    <t>68,66*0,1</t>
  </si>
  <si>
    <t>24</t>
  </si>
  <si>
    <t>985311111</t>
  </si>
  <si>
    <t>Reprofilace stěn cementovou sanační maltou tl do 10 mm</t>
  </si>
  <si>
    <t>1108027123</t>
  </si>
  <si>
    <t>Reprofilace betonu sanačními maltami na cementové bázi ručně stěn, tloušťky do 10 mm</t>
  </si>
  <si>
    <t>35% z celkové plochy</t>
  </si>
  <si>
    <t>24,03</t>
  </si>
  <si>
    <t>25</t>
  </si>
  <si>
    <t>985311112</t>
  </si>
  <si>
    <t>Reprofilace betonu sanačními maltami na cementové bázi ručně stěn, tloušťky přes 10 do 20 mm</t>
  </si>
  <si>
    <t>1558588234</t>
  </si>
  <si>
    <t>40 % z celkové plochy</t>
  </si>
  <si>
    <t>27,46</t>
  </si>
  <si>
    <t>26</t>
  </si>
  <si>
    <t>985311115</t>
  </si>
  <si>
    <t>Reprofilace stěn cementovou sanační maltou tl přes 40 do 50 mm</t>
  </si>
  <si>
    <t>1022574256</t>
  </si>
  <si>
    <t>Reprofilace betonu sanačními maltami na cementové bázi ručně stěn, tloušťky přes 40 do 50 mm</t>
  </si>
  <si>
    <t>25% z celkové plochy</t>
  </si>
  <si>
    <t>17,17</t>
  </si>
  <si>
    <t>27</t>
  </si>
  <si>
    <t>985312111</t>
  </si>
  <si>
    <t>Stěrka k vyrovnání ploch reprofilovaného betonu stěn, tloušťky do 2 mm</t>
  </si>
  <si>
    <t>1348799981</t>
  </si>
  <si>
    <t>celá plocha</t>
  </si>
  <si>
    <t>68,66</t>
  </si>
  <si>
    <t>28</t>
  </si>
  <si>
    <t>985321211</t>
  </si>
  <si>
    <t>Ochranný nátěr betonářské výztuže 1 vrstva tloušťky 1 mm na epoxidové bázi stěn, líce kleneb a podhledů</t>
  </si>
  <si>
    <t>-2088346969</t>
  </si>
  <si>
    <t>pasivace výztuže</t>
  </si>
  <si>
    <t>6,87</t>
  </si>
  <si>
    <t>29</t>
  </si>
  <si>
    <t>985323111</t>
  </si>
  <si>
    <t>Spojovací můstek reprofilovaného betonu na cementové bázi, tloušťky 1 mm</t>
  </si>
  <si>
    <t>1689211113</t>
  </si>
  <si>
    <t>2x celá plocha</t>
  </si>
  <si>
    <t>2*68,66</t>
  </si>
  <si>
    <t>30</t>
  </si>
  <si>
    <t>985324211</t>
  </si>
  <si>
    <t>Ochranný nátěr betonu akrylátový dvojnásobný s impregnací (OS-B)</t>
  </si>
  <si>
    <t>-92177041</t>
  </si>
  <si>
    <t>31</t>
  </si>
  <si>
    <t>985331115</t>
  </si>
  <si>
    <t>Dodatečné vlepování betonářské výztuže včetně vyvrtání a vyčištění otvoru cementovou aktivovanou maltou průměr výztuže 16 mm</t>
  </si>
  <si>
    <t>-1434953584</t>
  </si>
  <si>
    <t>spřahující kotvy 20 cm v rastru 20x20 cm 315ks</t>
  </si>
  <si>
    <t>315*0,2</t>
  </si>
  <si>
    <t>32</t>
  </si>
  <si>
    <t>13021054</t>
  </si>
  <si>
    <t>tyč ocelová ohýbaná kruhová žebírková jakost B500B (10 505) výztuž do betonu D 10-16mm</t>
  </si>
  <si>
    <t>483757301</t>
  </si>
  <si>
    <t>0,0158*63</t>
  </si>
  <si>
    <t>997</t>
  </si>
  <si>
    <t>Přesun sutě</t>
  </si>
  <si>
    <t>33</t>
  </si>
  <si>
    <t>997221571</t>
  </si>
  <si>
    <t>Vodorovná doprava vybouraných hmot do 1 km</t>
  </si>
  <si>
    <t>1548708893</t>
  </si>
  <si>
    <t>Vodorovná doprava vybouraných hmot bez naložení, ale se složením a s hrubým urovnáním na vzdálenost do 1 km</t>
  </si>
  <si>
    <t>beton vč. rozborů</t>
  </si>
  <si>
    <t>4,73</t>
  </si>
  <si>
    <t>zemina vč. rozborů</t>
  </si>
  <si>
    <t>55,28</t>
  </si>
  <si>
    <t>asfaltové vrstvy ( LA )</t>
  </si>
  <si>
    <t>1,89+0,585</t>
  </si>
  <si>
    <t>34</t>
  </si>
  <si>
    <t>997221579</t>
  </si>
  <si>
    <t>Příplatek ZKD 1 km u vodorovné dopravy vybouraných hmot</t>
  </si>
  <si>
    <t>-724453811</t>
  </si>
  <si>
    <t>Vodorovná doprava vybouraných hmot bez naložení, ale se složením a s hrubým urovnáním na vzdálenost Příplatek k ceně za každý další i započatý 1 km přes 1 km</t>
  </si>
  <si>
    <t>viz pol.997221571 odvoz na skládku, předpoklad 15km</t>
  </si>
  <si>
    <t>62,485*15</t>
  </si>
  <si>
    <t>35</t>
  </si>
  <si>
    <t>997221861</t>
  </si>
  <si>
    <t>Poplatek za uložení stavebního odpadu na recyklační skládce (skládkovné) z prostého betonu zatříděného do Katalogu odpadů pod kódem 17 01 01</t>
  </si>
  <si>
    <t>-1771137885</t>
  </si>
  <si>
    <t>(24,03*0,01+27,46*0,02+17,17*0,05+0,5)*2,2</t>
  </si>
  <si>
    <t>36</t>
  </si>
  <si>
    <t>997221873</t>
  </si>
  <si>
    <t>Poplatek za uložení stavebního odpadu na recyklační skládce (skládkovné) zeminy a kamení zatříděného do Katalogu odpadů pod kódem 17 05 04</t>
  </si>
  <si>
    <t>1011525226</t>
  </si>
  <si>
    <t>1,65*(9+24,5)</t>
  </si>
  <si>
    <t>37</t>
  </si>
  <si>
    <t>997221875</t>
  </si>
  <si>
    <t>Poplatek za uložení stavebního odpadu na recyklační skládce (skládkovné) asfaltového bez obsahu dehtu zatříděného do Katalogu odpadů pod kódem 17 03 02</t>
  </si>
  <si>
    <t>1472848046</t>
  </si>
  <si>
    <t>14,55*0,05*2,6+4,5*0,05*2,6</t>
  </si>
  <si>
    <t>998</t>
  </si>
  <si>
    <t>Přesun hmot</t>
  </si>
  <si>
    <t>38</t>
  </si>
  <si>
    <t>998214111</t>
  </si>
  <si>
    <t>Přesun hmot pro mosty montované z dílců železobetonových nebo předpjatých vodorovná dopravní vzdálenost do 100 m výška mostu do 20 m</t>
  </si>
  <si>
    <t>277801034</t>
  </si>
  <si>
    <t>PSV</t>
  </si>
  <si>
    <t>Práce a dodávky PSV</t>
  </si>
  <si>
    <t>711</t>
  </si>
  <si>
    <t>Izolace proti vodě, vlhkosti a plynům</t>
  </si>
  <si>
    <t>39</t>
  </si>
  <si>
    <t>711131811</t>
  </si>
  <si>
    <t>Odstranění izolace proti zemní vlhkosti vodorovné</t>
  </si>
  <si>
    <t>-947641988</t>
  </si>
  <si>
    <t>Odstranění izolace proti zemní vlhkosti na ploše vodorovné V</t>
  </si>
  <si>
    <t>odstranění izolace - čerpáno se souhlasem investora pokud bude zastižena</t>
  </si>
  <si>
    <t>1,94*7,5</t>
  </si>
  <si>
    <t>40</t>
  </si>
  <si>
    <t>711112001</t>
  </si>
  <si>
    <t>Provedení izolace proti zemní vlhkosti natěradly a tmely za studena na ploše svislé S nátěrem penetračním</t>
  </si>
  <si>
    <t>-361901876</t>
  </si>
  <si>
    <t xml:space="preserve">rub opěry </t>
  </si>
  <si>
    <t>3*2*3*1</t>
  </si>
  <si>
    <t>41</t>
  </si>
  <si>
    <t>11163150</t>
  </si>
  <si>
    <t>lak penetrační asfaltový</t>
  </si>
  <si>
    <t>-733680072</t>
  </si>
  <si>
    <t>(3*2*3*1)*0,00032</t>
  </si>
  <si>
    <t>42</t>
  </si>
  <si>
    <t>711112002</t>
  </si>
  <si>
    <t>Provedení izolace proti zemní vlhkosti natěradly a tmely za studena na ploše svislé S nátěrem lakem asfaltovým</t>
  </si>
  <si>
    <t>1268346446</t>
  </si>
  <si>
    <t>3*2*3,4*1</t>
  </si>
  <si>
    <t>43</t>
  </si>
  <si>
    <t>11163152</t>
  </si>
  <si>
    <t>lak hydroizolační asfaltový</t>
  </si>
  <si>
    <t>-617526632</t>
  </si>
  <si>
    <t>(3*2*3,4*1)*0,00041</t>
  </si>
  <si>
    <t>44</t>
  </si>
  <si>
    <t>711491272</t>
  </si>
  <si>
    <t>Provedení doplňků izolace proti vodě textilií na ploše svislé S vrstva ochranná</t>
  </si>
  <si>
    <t>1374186283</t>
  </si>
  <si>
    <t>45</t>
  </si>
  <si>
    <t>69311180</t>
  </si>
  <si>
    <t>geotextilie PP s ÚV stabilizací 800g/m2</t>
  </si>
  <si>
    <t>416056683</t>
  </si>
  <si>
    <t>2*3*1</t>
  </si>
  <si>
    <t>ON</t>
  </si>
  <si>
    <t>Ostatní náklady</t>
  </si>
  <si>
    <t>46</t>
  </si>
  <si>
    <t>005211020R</t>
  </si>
  <si>
    <t>Ochrana stávaj. inženýrských sítí na staveništi</t>
  </si>
  <si>
    <t>SOUBOR</t>
  </si>
  <si>
    <t>1024</t>
  </si>
  <si>
    <t>1743894586</t>
  </si>
  <si>
    <t>47</t>
  </si>
  <si>
    <t>005211030R</t>
  </si>
  <si>
    <t>Dočasná dopravní opatření</t>
  </si>
  <si>
    <t>1575041022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</si>
  <si>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</si>
  <si>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48</t>
  </si>
  <si>
    <t>R00005</t>
  </si>
  <si>
    <t>Zajištění fotodokumentace průběhu stavby</t>
  </si>
  <si>
    <t>-27629225</t>
  </si>
  <si>
    <t>49</t>
  </si>
  <si>
    <t>00523  R</t>
  </si>
  <si>
    <t>Zkoušky a revize</t>
  </si>
  <si>
    <t>-692991125</t>
  </si>
  <si>
    <t>Náklady zhotovitele, související s prováděním zkoušek a revizí předepsaných technickými normami nebo objednatelem a které jsou pro provedení díla nezbytné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</si>
</sst>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2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0" xfId="0" applyFont="1" applyAlignment="1">
      <alignment vertical="center" wrapText="1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>
      <alignment vertical="center"/>
    </xf>
    <xf numFmtId="0" fontId="37" fillId="0" borderId="22" xfId="0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14" fontId="2" fillId="2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73" workbookViewId="0">
      <selection activeCell="K5" sqref="K5:AJ5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84"/>
      <c r="AS2" s="184"/>
      <c r="AT2" s="184"/>
      <c r="AU2" s="184"/>
      <c r="AV2" s="184"/>
      <c r="AW2" s="184"/>
      <c r="AX2" s="184"/>
      <c r="AY2" s="184"/>
      <c r="AZ2" s="184"/>
      <c r="BA2" s="184"/>
      <c r="BB2" s="184"/>
      <c r="BC2" s="184"/>
      <c r="BD2" s="184"/>
      <c r="BE2" s="184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83" t="s">
        <v>14</v>
      </c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4"/>
      <c r="AR5" s="19"/>
      <c r="BE5" s="180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85" t="s">
        <v>17</v>
      </c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  <c r="AG6" s="184"/>
      <c r="AH6" s="184"/>
      <c r="AI6" s="184"/>
      <c r="AJ6" s="184"/>
      <c r="AR6" s="19"/>
      <c r="BE6" s="181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81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20">
        <v>45324</v>
      </c>
      <c r="AR8" s="19"/>
      <c r="BE8" s="181"/>
      <c r="BS8" s="16" t="s">
        <v>6</v>
      </c>
    </row>
    <row r="9" spans="1:74" ht="14.45" customHeight="1">
      <c r="B9" s="19"/>
      <c r="AR9" s="19"/>
      <c r="BE9" s="181"/>
      <c r="BS9" s="16" t="s">
        <v>6</v>
      </c>
    </row>
    <row r="10" spans="1:74" ht="12" customHeight="1">
      <c r="B10" s="19"/>
      <c r="D10" s="26" t="s">
        <v>23</v>
      </c>
      <c r="AK10" s="26" t="s">
        <v>24</v>
      </c>
      <c r="AN10" s="24" t="s">
        <v>1</v>
      </c>
      <c r="AR10" s="19"/>
      <c r="BE10" s="181"/>
      <c r="BS10" s="16" t="s">
        <v>6</v>
      </c>
    </row>
    <row r="11" spans="1:74" ht="18.399999999999999" customHeight="1">
      <c r="B11" s="19"/>
      <c r="E11" s="24" t="s">
        <v>25</v>
      </c>
      <c r="AK11" s="26" t="s">
        <v>26</v>
      </c>
      <c r="AN11" s="24" t="s">
        <v>1</v>
      </c>
      <c r="AR11" s="19"/>
      <c r="BE11" s="181"/>
      <c r="BS11" s="16" t="s">
        <v>6</v>
      </c>
    </row>
    <row r="12" spans="1:74" ht="6.95" customHeight="1">
      <c r="B12" s="19"/>
      <c r="AR12" s="19"/>
      <c r="BE12" s="181"/>
      <c r="BS12" s="16" t="s">
        <v>6</v>
      </c>
    </row>
    <row r="13" spans="1:74" ht="12" customHeight="1">
      <c r="B13" s="19"/>
      <c r="D13" s="26" t="s">
        <v>27</v>
      </c>
      <c r="AK13" s="26" t="s">
        <v>24</v>
      </c>
      <c r="AN13" s="28" t="s">
        <v>28</v>
      </c>
      <c r="AR13" s="19"/>
      <c r="BE13" s="181"/>
      <c r="BS13" s="16" t="s">
        <v>6</v>
      </c>
    </row>
    <row r="14" spans="1:74" ht="12.75">
      <c r="B14" s="19"/>
      <c r="E14" s="186" t="s">
        <v>28</v>
      </c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7"/>
      <c r="W14" s="187"/>
      <c r="X14" s="187"/>
      <c r="Y14" s="187"/>
      <c r="Z14" s="187"/>
      <c r="AA14" s="187"/>
      <c r="AB14" s="187"/>
      <c r="AC14" s="187"/>
      <c r="AD14" s="187"/>
      <c r="AE14" s="187"/>
      <c r="AF14" s="187"/>
      <c r="AG14" s="187"/>
      <c r="AH14" s="187"/>
      <c r="AI14" s="187"/>
      <c r="AJ14" s="187"/>
      <c r="AK14" s="26" t="s">
        <v>26</v>
      </c>
      <c r="AN14" s="28" t="s">
        <v>28</v>
      </c>
      <c r="AR14" s="19"/>
      <c r="BE14" s="181"/>
      <c r="BS14" s="16" t="s">
        <v>6</v>
      </c>
    </row>
    <row r="15" spans="1:74" ht="6.95" customHeight="1">
      <c r="B15" s="19"/>
      <c r="AR15" s="19"/>
      <c r="BE15" s="181"/>
      <c r="BS15" s="16" t="s">
        <v>4</v>
      </c>
    </row>
    <row r="16" spans="1:74" ht="12" customHeight="1">
      <c r="B16" s="19"/>
      <c r="D16" s="26" t="s">
        <v>29</v>
      </c>
      <c r="AK16" s="26" t="s">
        <v>24</v>
      </c>
      <c r="AN16" s="24" t="s">
        <v>1</v>
      </c>
      <c r="AR16" s="19"/>
      <c r="BE16" s="181"/>
      <c r="BS16" s="16" t="s">
        <v>4</v>
      </c>
    </row>
    <row r="17" spans="2:71" ht="18.399999999999999" customHeight="1">
      <c r="B17" s="19"/>
      <c r="E17" s="24" t="s">
        <v>25</v>
      </c>
      <c r="AK17" s="26" t="s">
        <v>26</v>
      </c>
      <c r="AN17" s="24" t="s">
        <v>1</v>
      </c>
      <c r="AR17" s="19"/>
      <c r="BE17" s="181"/>
      <c r="BS17" s="16" t="s">
        <v>30</v>
      </c>
    </row>
    <row r="18" spans="2:71" ht="6.95" customHeight="1">
      <c r="B18" s="19"/>
      <c r="AR18" s="19"/>
      <c r="BE18" s="181"/>
      <c r="BS18" s="16" t="s">
        <v>6</v>
      </c>
    </row>
    <row r="19" spans="2:71" ht="12" customHeight="1">
      <c r="B19" s="19"/>
      <c r="D19" s="26" t="s">
        <v>31</v>
      </c>
      <c r="AK19" s="26" t="s">
        <v>24</v>
      </c>
      <c r="AN19" s="24" t="s">
        <v>1</v>
      </c>
      <c r="AR19" s="19"/>
      <c r="BE19" s="181"/>
      <c r="BS19" s="16" t="s">
        <v>6</v>
      </c>
    </row>
    <row r="20" spans="2:71" ht="18.399999999999999" customHeight="1">
      <c r="B20" s="19"/>
      <c r="E20" s="24" t="s">
        <v>25</v>
      </c>
      <c r="AK20" s="26" t="s">
        <v>26</v>
      </c>
      <c r="AN20" s="24" t="s">
        <v>1</v>
      </c>
      <c r="AR20" s="19"/>
      <c r="BE20" s="181"/>
      <c r="BS20" s="16" t="s">
        <v>30</v>
      </c>
    </row>
    <row r="21" spans="2:71" ht="6.95" customHeight="1">
      <c r="B21" s="19"/>
      <c r="AR21" s="19"/>
      <c r="BE21" s="181"/>
    </row>
    <row r="22" spans="2:71" ht="12" customHeight="1">
      <c r="B22" s="19"/>
      <c r="D22" s="26" t="s">
        <v>32</v>
      </c>
      <c r="AR22" s="19"/>
      <c r="BE22" s="181"/>
    </row>
    <row r="23" spans="2:71" ht="16.5" customHeight="1">
      <c r="B23" s="19"/>
      <c r="E23" s="188" t="s">
        <v>1</v>
      </c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8"/>
      <c r="AJ23" s="188"/>
      <c r="AK23" s="188"/>
      <c r="AL23" s="188"/>
      <c r="AM23" s="188"/>
      <c r="AN23" s="188"/>
      <c r="AR23" s="19"/>
      <c r="BE23" s="181"/>
    </row>
    <row r="24" spans="2:71" ht="6.95" customHeight="1">
      <c r="B24" s="19"/>
      <c r="AR24" s="19"/>
      <c r="BE24" s="181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81"/>
    </row>
    <row r="26" spans="2:71" s="1" customFormat="1" ht="25.9" customHeight="1">
      <c r="B26" s="31"/>
      <c r="D26" s="32" t="s">
        <v>33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89">
        <f>ROUND(AG94,2)</f>
        <v>0</v>
      </c>
      <c r="AL26" s="190"/>
      <c r="AM26" s="190"/>
      <c r="AN26" s="190"/>
      <c r="AO26" s="190"/>
      <c r="AR26" s="31"/>
      <c r="BE26" s="181"/>
    </row>
    <row r="27" spans="2:71" s="1" customFormat="1" ht="6.95" customHeight="1">
      <c r="B27" s="31"/>
      <c r="AR27" s="31"/>
      <c r="BE27" s="181"/>
    </row>
    <row r="28" spans="2:71" s="1" customFormat="1" ht="12.75">
      <c r="B28" s="31"/>
      <c r="L28" s="191" t="s">
        <v>34</v>
      </c>
      <c r="M28" s="191"/>
      <c r="N28" s="191"/>
      <c r="O28" s="191"/>
      <c r="P28" s="191"/>
      <c r="W28" s="191" t="s">
        <v>35</v>
      </c>
      <c r="X28" s="191"/>
      <c r="Y28" s="191"/>
      <c r="Z28" s="191"/>
      <c r="AA28" s="191"/>
      <c r="AB28" s="191"/>
      <c r="AC28" s="191"/>
      <c r="AD28" s="191"/>
      <c r="AE28" s="191"/>
      <c r="AK28" s="191" t="s">
        <v>36</v>
      </c>
      <c r="AL28" s="191"/>
      <c r="AM28" s="191"/>
      <c r="AN28" s="191"/>
      <c r="AO28" s="191"/>
      <c r="AR28" s="31"/>
      <c r="BE28" s="181"/>
    </row>
    <row r="29" spans="2:71" s="2" customFormat="1" ht="14.45" customHeight="1">
      <c r="B29" s="35"/>
      <c r="D29" s="26" t="s">
        <v>37</v>
      </c>
      <c r="F29" s="26" t="s">
        <v>38</v>
      </c>
      <c r="L29" s="194">
        <v>0.21</v>
      </c>
      <c r="M29" s="193"/>
      <c r="N29" s="193"/>
      <c r="O29" s="193"/>
      <c r="P29" s="193"/>
      <c r="W29" s="192">
        <f>ROUND(AZ94, 2)</f>
        <v>0</v>
      </c>
      <c r="X29" s="193"/>
      <c r="Y29" s="193"/>
      <c r="Z29" s="193"/>
      <c r="AA29" s="193"/>
      <c r="AB29" s="193"/>
      <c r="AC29" s="193"/>
      <c r="AD29" s="193"/>
      <c r="AE29" s="193"/>
      <c r="AK29" s="192">
        <f>ROUND(AV94, 2)</f>
        <v>0</v>
      </c>
      <c r="AL29" s="193"/>
      <c r="AM29" s="193"/>
      <c r="AN29" s="193"/>
      <c r="AO29" s="193"/>
      <c r="AR29" s="35"/>
      <c r="BE29" s="182"/>
    </row>
    <row r="30" spans="2:71" s="2" customFormat="1" ht="14.45" customHeight="1">
      <c r="B30" s="35"/>
      <c r="F30" s="26" t="s">
        <v>39</v>
      </c>
      <c r="L30" s="194">
        <v>0.15</v>
      </c>
      <c r="M30" s="193"/>
      <c r="N30" s="193"/>
      <c r="O30" s="193"/>
      <c r="P30" s="193"/>
      <c r="W30" s="192">
        <f>ROUND(BA94, 2)</f>
        <v>0</v>
      </c>
      <c r="X30" s="193"/>
      <c r="Y30" s="193"/>
      <c r="Z30" s="193"/>
      <c r="AA30" s="193"/>
      <c r="AB30" s="193"/>
      <c r="AC30" s="193"/>
      <c r="AD30" s="193"/>
      <c r="AE30" s="193"/>
      <c r="AK30" s="192">
        <f>ROUND(AW94, 2)</f>
        <v>0</v>
      </c>
      <c r="AL30" s="193"/>
      <c r="AM30" s="193"/>
      <c r="AN30" s="193"/>
      <c r="AO30" s="193"/>
      <c r="AR30" s="35"/>
      <c r="BE30" s="182"/>
    </row>
    <row r="31" spans="2:71" s="2" customFormat="1" ht="14.45" hidden="1" customHeight="1">
      <c r="B31" s="35"/>
      <c r="F31" s="26" t="s">
        <v>40</v>
      </c>
      <c r="L31" s="194">
        <v>0.21</v>
      </c>
      <c r="M31" s="193"/>
      <c r="N31" s="193"/>
      <c r="O31" s="193"/>
      <c r="P31" s="193"/>
      <c r="W31" s="192">
        <f>ROUND(BB94, 2)</f>
        <v>0</v>
      </c>
      <c r="X31" s="193"/>
      <c r="Y31" s="193"/>
      <c r="Z31" s="193"/>
      <c r="AA31" s="193"/>
      <c r="AB31" s="193"/>
      <c r="AC31" s="193"/>
      <c r="AD31" s="193"/>
      <c r="AE31" s="193"/>
      <c r="AK31" s="192">
        <v>0</v>
      </c>
      <c r="AL31" s="193"/>
      <c r="AM31" s="193"/>
      <c r="AN31" s="193"/>
      <c r="AO31" s="193"/>
      <c r="AR31" s="35"/>
      <c r="BE31" s="182"/>
    </row>
    <row r="32" spans="2:71" s="2" customFormat="1" ht="14.45" hidden="1" customHeight="1">
      <c r="B32" s="35"/>
      <c r="F32" s="26" t="s">
        <v>41</v>
      </c>
      <c r="L32" s="194">
        <v>0.15</v>
      </c>
      <c r="M32" s="193"/>
      <c r="N32" s="193"/>
      <c r="O32" s="193"/>
      <c r="P32" s="193"/>
      <c r="W32" s="192">
        <f>ROUND(BC94, 2)</f>
        <v>0</v>
      </c>
      <c r="X32" s="193"/>
      <c r="Y32" s="193"/>
      <c r="Z32" s="193"/>
      <c r="AA32" s="193"/>
      <c r="AB32" s="193"/>
      <c r="AC32" s="193"/>
      <c r="AD32" s="193"/>
      <c r="AE32" s="193"/>
      <c r="AK32" s="192">
        <v>0</v>
      </c>
      <c r="AL32" s="193"/>
      <c r="AM32" s="193"/>
      <c r="AN32" s="193"/>
      <c r="AO32" s="193"/>
      <c r="AR32" s="35"/>
      <c r="BE32" s="182"/>
    </row>
    <row r="33" spans="2:57" s="2" customFormat="1" ht="14.45" hidden="1" customHeight="1">
      <c r="B33" s="35"/>
      <c r="F33" s="26" t="s">
        <v>42</v>
      </c>
      <c r="L33" s="194">
        <v>0</v>
      </c>
      <c r="M33" s="193"/>
      <c r="N33" s="193"/>
      <c r="O33" s="193"/>
      <c r="P33" s="193"/>
      <c r="W33" s="192">
        <f>ROUND(BD94, 2)</f>
        <v>0</v>
      </c>
      <c r="X33" s="193"/>
      <c r="Y33" s="193"/>
      <c r="Z33" s="193"/>
      <c r="AA33" s="193"/>
      <c r="AB33" s="193"/>
      <c r="AC33" s="193"/>
      <c r="AD33" s="193"/>
      <c r="AE33" s="193"/>
      <c r="AK33" s="192">
        <v>0</v>
      </c>
      <c r="AL33" s="193"/>
      <c r="AM33" s="193"/>
      <c r="AN33" s="193"/>
      <c r="AO33" s="193"/>
      <c r="AR33" s="35"/>
      <c r="BE33" s="182"/>
    </row>
    <row r="34" spans="2:57" s="1" customFormat="1" ht="6.95" customHeight="1">
      <c r="B34" s="31"/>
      <c r="AR34" s="31"/>
      <c r="BE34" s="181"/>
    </row>
    <row r="35" spans="2:57" s="1" customFormat="1" ht="25.9" customHeight="1">
      <c r="B35" s="31"/>
      <c r="C35" s="36"/>
      <c r="D35" s="37" t="s">
        <v>43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44</v>
      </c>
      <c r="U35" s="38"/>
      <c r="V35" s="38"/>
      <c r="W35" s="38"/>
      <c r="X35" s="195" t="s">
        <v>45</v>
      </c>
      <c r="Y35" s="196"/>
      <c r="Z35" s="196"/>
      <c r="AA35" s="196"/>
      <c r="AB35" s="196"/>
      <c r="AC35" s="38"/>
      <c r="AD35" s="38"/>
      <c r="AE35" s="38"/>
      <c r="AF35" s="38"/>
      <c r="AG35" s="38"/>
      <c r="AH35" s="38"/>
      <c r="AI35" s="38"/>
      <c r="AJ35" s="38"/>
      <c r="AK35" s="197">
        <f>SUM(AK26:AK33)</f>
        <v>0</v>
      </c>
      <c r="AL35" s="196"/>
      <c r="AM35" s="196"/>
      <c r="AN35" s="196"/>
      <c r="AO35" s="198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46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47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48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49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48</v>
      </c>
      <c r="AI60" s="33"/>
      <c r="AJ60" s="33"/>
      <c r="AK60" s="33"/>
      <c r="AL60" s="33"/>
      <c r="AM60" s="42" t="s">
        <v>49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50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51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48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49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48</v>
      </c>
      <c r="AI75" s="33"/>
      <c r="AJ75" s="33"/>
      <c r="AK75" s="33"/>
      <c r="AL75" s="33"/>
      <c r="AM75" s="42" t="s">
        <v>49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0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0" s="1" customFormat="1" ht="24.95" customHeight="1">
      <c r="B82" s="31"/>
      <c r="C82" s="20" t="s">
        <v>52</v>
      </c>
      <c r="AR82" s="31"/>
    </row>
    <row r="83" spans="1:90" s="1" customFormat="1" ht="6.95" customHeight="1">
      <c r="B83" s="31"/>
      <c r="AR83" s="31"/>
    </row>
    <row r="84" spans="1:90" s="3" customFormat="1" ht="12" customHeight="1">
      <c r="B84" s="47"/>
      <c r="C84" s="26" t="s">
        <v>13</v>
      </c>
      <c r="L84" s="3" t="str">
        <f>K5</f>
        <v>2023</v>
      </c>
      <c r="AR84" s="47"/>
    </row>
    <row r="85" spans="1:90" s="4" customFormat="1" ht="36.950000000000003" customHeight="1">
      <c r="B85" s="48"/>
      <c r="C85" s="49" t="s">
        <v>16</v>
      </c>
      <c r="L85" s="199" t="str">
        <f>K6</f>
        <v>lávka L14 - Šternberk</v>
      </c>
      <c r="M85" s="200"/>
      <c r="N85" s="200"/>
      <c r="O85" s="200"/>
      <c r="P85" s="200"/>
      <c r="Q85" s="200"/>
      <c r="R85" s="200"/>
      <c r="S85" s="200"/>
      <c r="T85" s="200"/>
      <c r="U85" s="200"/>
      <c r="V85" s="200"/>
      <c r="W85" s="200"/>
      <c r="X85" s="200"/>
      <c r="Y85" s="200"/>
      <c r="Z85" s="200"/>
      <c r="AA85" s="200"/>
      <c r="AB85" s="200"/>
      <c r="AC85" s="200"/>
      <c r="AD85" s="200"/>
      <c r="AE85" s="200"/>
      <c r="AF85" s="200"/>
      <c r="AG85" s="200"/>
      <c r="AH85" s="200"/>
      <c r="AI85" s="200"/>
      <c r="AJ85" s="200"/>
      <c r="AR85" s="48"/>
    </row>
    <row r="86" spans="1:90" s="1" customFormat="1" ht="6.95" customHeight="1">
      <c r="B86" s="31"/>
      <c r="AR86" s="31"/>
    </row>
    <row r="87" spans="1:90" s="1" customFormat="1" ht="12" customHeight="1">
      <c r="B87" s="31"/>
      <c r="C87" s="26" t="s">
        <v>20</v>
      </c>
      <c r="L87" s="50" t="str">
        <f>IF(K8="","",K8)</f>
        <v>Šternberk</v>
      </c>
      <c r="AI87" s="26" t="s">
        <v>22</v>
      </c>
      <c r="AM87" s="201">
        <f>IF(AN8= "","",AN8)</f>
        <v>45324</v>
      </c>
      <c r="AN87" s="201"/>
      <c r="AR87" s="31"/>
    </row>
    <row r="88" spans="1:90" s="1" customFormat="1" ht="6.95" customHeight="1">
      <c r="B88" s="31"/>
      <c r="AR88" s="31"/>
    </row>
    <row r="89" spans="1:90" s="1" customFormat="1" ht="15.2" customHeight="1">
      <c r="B89" s="31"/>
      <c r="C89" s="26" t="s">
        <v>23</v>
      </c>
      <c r="L89" s="3" t="str">
        <f>IF(E11= "","",E11)</f>
        <v xml:space="preserve"> </v>
      </c>
      <c r="AI89" s="26" t="s">
        <v>29</v>
      </c>
      <c r="AM89" s="202" t="str">
        <f>IF(E17="","",E17)</f>
        <v xml:space="preserve"> </v>
      </c>
      <c r="AN89" s="203"/>
      <c r="AO89" s="203"/>
      <c r="AP89" s="203"/>
      <c r="AR89" s="31"/>
      <c r="AS89" s="204" t="s">
        <v>53</v>
      </c>
      <c r="AT89" s="205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0" s="1" customFormat="1" ht="15.2" customHeight="1">
      <c r="B90" s="31"/>
      <c r="C90" s="26" t="s">
        <v>27</v>
      </c>
      <c r="L90" s="3" t="str">
        <f>IF(E14= "Vyplň údaj","",E14)</f>
        <v/>
      </c>
      <c r="AI90" s="26" t="s">
        <v>31</v>
      </c>
      <c r="AM90" s="202" t="str">
        <f>IF(E20="","",E20)</f>
        <v xml:space="preserve"> </v>
      </c>
      <c r="AN90" s="203"/>
      <c r="AO90" s="203"/>
      <c r="AP90" s="203"/>
      <c r="AR90" s="31"/>
      <c r="AS90" s="206"/>
      <c r="AT90" s="207"/>
      <c r="BD90" s="55"/>
    </row>
    <row r="91" spans="1:90" s="1" customFormat="1" ht="10.9" customHeight="1">
      <c r="B91" s="31"/>
      <c r="AR91" s="31"/>
      <c r="AS91" s="206"/>
      <c r="AT91" s="207"/>
      <c r="BD91" s="55"/>
    </row>
    <row r="92" spans="1:90" s="1" customFormat="1" ht="29.25" customHeight="1">
      <c r="B92" s="31"/>
      <c r="C92" s="208" t="s">
        <v>54</v>
      </c>
      <c r="D92" s="209"/>
      <c r="E92" s="209"/>
      <c r="F92" s="209"/>
      <c r="G92" s="209"/>
      <c r="H92" s="56"/>
      <c r="I92" s="210" t="s">
        <v>55</v>
      </c>
      <c r="J92" s="209"/>
      <c r="K92" s="209"/>
      <c r="L92" s="209"/>
      <c r="M92" s="209"/>
      <c r="N92" s="209"/>
      <c r="O92" s="209"/>
      <c r="P92" s="209"/>
      <c r="Q92" s="209"/>
      <c r="R92" s="209"/>
      <c r="S92" s="209"/>
      <c r="T92" s="209"/>
      <c r="U92" s="209"/>
      <c r="V92" s="209"/>
      <c r="W92" s="209"/>
      <c r="X92" s="209"/>
      <c r="Y92" s="209"/>
      <c r="Z92" s="209"/>
      <c r="AA92" s="209"/>
      <c r="AB92" s="209"/>
      <c r="AC92" s="209"/>
      <c r="AD92" s="209"/>
      <c r="AE92" s="209"/>
      <c r="AF92" s="209"/>
      <c r="AG92" s="211" t="s">
        <v>56</v>
      </c>
      <c r="AH92" s="209"/>
      <c r="AI92" s="209"/>
      <c r="AJ92" s="209"/>
      <c r="AK92" s="209"/>
      <c r="AL92" s="209"/>
      <c r="AM92" s="209"/>
      <c r="AN92" s="210" t="s">
        <v>57</v>
      </c>
      <c r="AO92" s="209"/>
      <c r="AP92" s="212"/>
      <c r="AQ92" s="57" t="s">
        <v>58</v>
      </c>
      <c r="AR92" s="31"/>
      <c r="AS92" s="58" t="s">
        <v>59</v>
      </c>
      <c r="AT92" s="59" t="s">
        <v>60</v>
      </c>
      <c r="AU92" s="59" t="s">
        <v>61</v>
      </c>
      <c r="AV92" s="59" t="s">
        <v>62</v>
      </c>
      <c r="AW92" s="59" t="s">
        <v>63</v>
      </c>
      <c r="AX92" s="59" t="s">
        <v>64</v>
      </c>
      <c r="AY92" s="59" t="s">
        <v>65</v>
      </c>
      <c r="AZ92" s="59" t="s">
        <v>66</v>
      </c>
      <c r="BA92" s="59" t="s">
        <v>67</v>
      </c>
      <c r="BB92" s="59" t="s">
        <v>68</v>
      </c>
      <c r="BC92" s="59" t="s">
        <v>69</v>
      </c>
      <c r="BD92" s="60" t="s">
        <v>70</v>
      </c>
    </row>
    <row r="93" spans="1:90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0" s="5" customFormat="1" ht="32.450000000000003" customHeight="1">
      <c r="B94" s="62"/>
      <c r="C94" s="63" t="s">
        <v>71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16">
        <f>ROUND(AG95,2)</f>
        <v>0</v>
      </c>
      <c r="AH94" s="216"/>
      <c r="AI94" s="216"/>
      <c r="AJ94" s="216"/>
      <c r="AK94" s="216"/>
      <c r="AL94" s="216"/>
      <c r="AM94" s="216"/>
      <c r="AN94" s="217">
        <f>SUM(AG94,AT94)</f>
        <v>0</v>
      </c>
      <c r="AO94" s="217"/>
      <c r="AP94" s="217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72</v>
      </c>
      <c r="BT94" s="71" t="s">
        <v>73</v>
      </c>
      <c r="BV94" s="71" t="s">
        <v>74</v>
      </c>
      <c r="BW94" s="71" t="s">
        <v>5</v>
      </c>
      <c r="BX94" s="71" t="s">
        <v>75</v>
      </c>
      <c r="CL94" s="71" t="s">
        <v>1</v>
      </c>
    </row>
    <row r="95" spans="1:90" s="6" customFormat="1" ht="16.5" customHeight="1">
      <c r="A95" s="72" t="s">
        <v>76</v>
      </c>
      <c r="B95" s="73"/>
      <c r="C95" s="74"/>
      <c r="D95" s="215" t="s">
        <v>14</v>
      </c>
      <c r="E95" s="215"/>
      <c r="F95" s="215"/>
      <c r="G95" s="215"/>
      <c r="H95" s="215"/>
      <c r="I95" s="75"/>
      <c r="J95" s="215" t="s">
        <v>17</v>
      </c>
      <c r="K95" s="215"/>
      <c r="L95" s="215"/>
      <c r="M95" s="215"/>
      <c r="N95" s="215"/>
      <c r="O95" s="215"/>
      <c r="P95" s="215"/>
      <c r="Q95" s="215"/>
      <c r="R95" s="215"/>
      <c r="S95" s="215"/>
      <c r="T95" s="215"/>
      <c r="U95" s="215"/>
      <c r="V95" s="215"/>
      <c r="W95" s="215"/>
      <c r="X95" s="215"/>
      <c r="Y95" s="215"/>
      <c r="Z95" s="215"/>
      <c r="AA95" s="215"/>
      <c r="AB95" s="215"/>
      <c r="AC95" s="215"/>
      <c r="AD95" s="215"/>
      <c r="AE95" s="215"/>
      <c r="AF95" s="215"/>
      <c r="AG95" s="213">
        <f>'2023 - lávka L14 - Šternberk'!J28</f>
        <v>0</v>
      </c>
      <c r="AH95" s="214"/>
      <c r="AI95" s="214"/>
      <c r="AJ95" s="214"/>
      <c r="AK95" s="214"/>
      <c r="AL95" s="214"/>
      <c r="AM95" s="214"/>
      <c r="AN95" s="213">
        <f>SUM(AG95,AT95)</f>
        <v>0</v>
      </c>
      <c r="AO95" s="214"/>
      <c r="AP95" s="214"/>
      <c r="AQ95" s="76" t="s">
        <v>77</v>
      </c>
      <c r="AR95" s="73"/>
      <c r="AS95" s="77">
        <v>0</v>
      </c>
      <c r="AT95" s="78">
        <f>ROUND(SUM(AV95:AW95),2)</f>
        <v>0</v>
      </c>
      <c r="AU95" s="79">
        <f>'2023 - lávka L14 - Šternberk'!P123</f>
        <v>0</v>
      </c>
      <c r="AV95" s="78">
        <f>'2023 - lávka L14 - Šternberk'!J31</f>
        <v>0</v>
      </c>
      <c r="AW95" s="78">
        <f>'2023 - lávka L14 - Šternberk'!J32</f>
        <v>0</v>
      </c>
      <c r="AX95" s="78">
        <f>'2023 - lávka L14 - Šternberk'!J33</f>
        <v>0</v>
      </c>
      <c r="AY95" s="78">
        <f>'2023 - lávka L14 - Šternberk'!J34</f>
        <v>0</v>
      </c>
      <c r="AZ95" s="78">
        <f>'2023 - lávka L14 - Šternberk'!F31</f>
        <v>0</v>
      </c>
      <c r="BA95" s="78">
        <f>'2023 - lávka L14 - Šternberk'!F32</f>
        <v>0</v>
      </c>
      <c r="BB95" s="78">
        <f>'2023 - lávka L14 - Šternberk'!F33</f>
        <v>0</v>
      </c>
      <c r="BC95" s="78">
        <f>'2023 - lávka L14 - Šternberk'!F34</f>
        <v>0</v>
      </c>
      <c r="BD95" s="80">
        <f>'2023 - lávka L14 - Šternberk'!F35</f>
        <v>0</v>
      </c>
      <c r="BT95" s="81" t="s">
        <v>78</v>
      </c>
      <c r="BU95" s="81" t="s">
        <v>79</v>
      </c>
      <c r="BV95" s="81" t="s">
        <v>74</v>
      </c>
      <c r="BW95" s="81" t="s">
        <v>5</v>
      </c>
      <c r="BX95" s="81" t="s">
        <v>75</v>
      </c>
      <c r="CL95" s="81" t="s">
        <v>1</v>
      </c>
    </row>
    <row r="96" spans="1:90" s="1" customFormat="1" ht="30" customHeight="1">
      <c r="B96" s="31"/>
      <c r="AR96" s="31"/>
    </row>
    <row r="97" spans="2:44" s="1" customFormat="1" ht="6.95" customHeight="1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31"/>
    </row>
  </sheetData>
  <sheetProtection algorithmName="SHA-512" hashValue="q9y5UeV3sZDEx7CaamooizQyvdz0nl0VyOLrRDns+UOO8flyJRL1wa7RnChWheT8KOlaCPPSn1z6eVJrpULDOw==" saltValue="C1Q81leLw39/JDuDe8pHajDJ3KUycPoUu/yw89vRSWBIm64r0UGxGydV2H3khPVYXXHxFEDGnweKdAuruv7ckw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023 - lávka L14 - Šternberk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19"/>
  <sheetViews>
    <sheetView showGridLines="0" tabSelected="1" topLeftCell="A291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AT2" s="16" t="s">
        <v>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80</v>
      </c>
    </row>
    <row r="4" spans="2:46" ht="24.95" customHeight="1">
      <c r="B4" s="19"/>
      <c r="D4" s="20" t="s">
        <v>81</v>
      </c>
      <c r="L4" s="19"/>
      <c r="M4" s="82" t="s">
        <v>10</v>
      </c>
      <c r="AT4" s="16" t="s">
        <v>4</v>
      </c>
    </row>
    <row r="5" spans="2:46" ht="6.95" customHeight="1">
      <c r="B5" s="19"/>
      <c r="L5" s="19"/>
    </row>
    <row r="6" spans="2:46" s="1" customFormat="1" ht="12" customHeight="1">
      <c r="B6" s="31"/>
      <c r="D6" s="26" t="s">
        <v>16</v>
      </c>
      <c r="L6" s="31"/>
    </row>
    <row r="7" spans="2:46" s="1" customFormat="1" ht="16.5" customHeight="1">
      <c r="B7" s="31"/>
      <c r="E7" s="199" t="s">
        <v>17</v>
      </c>
      <c r="F7" s="218"/>
      <c r="G7" s="218"/>
      <c r="H7" s="218"/>
      <c r="L7" s="31"/>
    </row>
    <row r="8" spans="2:46" s="1" customFormat="1" ht="11.25">
      <c r="B8" s="31"/>
      <c r="L8" s="31"/>
    </row>
    <row r="9" spans="2:46" s="1" customFormat="1" ht="12" customHeight="1">
      <c r="B9" s="31"/>
      <c r="D9" s="26" t="s">
        <v>18</v>
      </c>
      <c r="F9" s="24" t="s">
        <v>1</v>
      </c>
      <c r="I9" s="26" t="s">
        <v>19</v>
      </c>
      <c r="J9" s="24" t="s">
        <v>1</v>
      </c>
      <c r="L9" s="31"/>
    </row>
    <row r="10" spans="2:46" s="1" customFormat="1" ht="12" customHeight="1">
      <c r="B10" s="31"/>
      <c r="D10" s="26" t="s">
        <v>20</v>
      </c>
      <c r="F10" s="24" t="s">
        <v>21</v>
      </c>
      <c r="I10" s="26" t="s">
        <v>22</v>
      </c>
      <c r="J10" s="51">
        <f>'Rekapitulace stavby'!AN8</f>
        <v>45324</v>
      </c>
      <c r="L10" s="31"/>
    </row>
    <row r="11" spans="2:46" s="1" customFormat="1" ht="10.9" customHeight="1">
      <c r="B11" s="31"/>
      <c r="L11" s="31"/>
    </row>
    <row r="12" spans="2:46" s="1" customFormat="1" ht="12" customHeight="1">
      <c r="B12" s="31"/>
      <c r="D12" s="26" t="s">
        <v>23</v>
      </c>
      <c r="I12" s="26" t="s">
        <v>24</v>
      </c>
      <c r="J12" s="24" t="str">
        <f>IF('Rekapitulace stavby'!AN10="","",'Rekapitulace stavby'!AN10)</f>
        <v/>
      </c>
      <c r="L12" s="31"/>
    </row>
    <row r="13" spans="2:46" s="1" customFormat="1" ht="18" customHeight="1">
      <c r="B13" s="31"/>
      <c r="E13" s="24" t="str">
        <f>IF('Rekapitulace stavby'!E11="","",'Rekapitulace stavby'!E11)</f>
        <v xml:space="preserve"> </v>
      </c>
      <c r="I13" s="26" t="s">
        <v>26</v>
      </c>
      <c r="J13" s="24" t="str">
        <f>IF('Rekapitulace stavby'!AN11="","",'Rekapitulace stavby'!AN11)</f>
        <v/>
      </c>
      <c r="L13" s="31"/>
    </row>
    <row r="14" spans="2:46" s="1" customFormat="1" ht="6.95" customHeight="1">
      <c r="B14" s="31"/>
      <c r="L14" s="31"/>
    </row>
    <row r="15" spans="2:46" s="1" customFormat="1" ht="12" customHeight="1">
      <c r="B15" s="31"/>
      <c r="D15" s="26" t="s">
        <v>27</v>
      </c>
      <c r="I15" s="26" t="s">
        <v>24</v>
      </c>
      <c r="J15" s="27" t="str">
        <f>'Rekapitulace stavby'!AN13</f>
        <v>Vyplň údaj</v>
      </c>
      <c r="L15" s="31"/>
    </row>
    <row r="16" spans="2:46" s="1" customFormat="1" ht="18" customHeight="1">
      <c r="B16" s="31"/>
      <c r="E16" s="219" t="str">
        <f>'Rekapitulace stavby'!E14</f>
        <v>Vyplň údaj</v>
      </c>
      <c r="F16" s="183"/>
      <c r="G16" s="183"/>
      <c r="H16" s="183"/>
      <c r="I16" s="26" t="s">
        <v>26</v>
      </c>
      <c r="J16" s="27" t="str">
        <f>'Rekapitulace stavby'!AN14</f>
        <v>Vyplň údaj</v>
      </c>
      <c r="L16" s="31"/>
    </row>
    <row r="17" spans="2:12" s="1" customFormat="1" ht="6.95" customHeight="1">
      <c r="B17" s="31"/>
      <c r="L17" s="31"/>
    </row>
    <row r="18" spans="2:12" s="1" customFormat="1" ht="12" customHeight="1">
      <c r="B18" s="31"/>
      <c r="D18" s="26" t="s">
        <v>29</v>
      </c>
      <c r="I18" s="26" t="s">
        <v>24</v>
      </c>
      <c r="J18" s="24" t="str">
        <f>IF('Rekapitulace stavby'!AN16="","",'Rekapitulace stavby'!AN16)</f>
        <v/>
      </c>
      <c r="L18" s="31"/>
    </row>
    <row r="19" spans="2:12" s="1" customFormat="1" ht="18" customHeight="1">
      <c r="B19" s="31"/>
      <c r="E19" s="24" t="str">
        <f>IF('Rekapitulace stavby'!E17="","",'Rekapitulace stavby'!E17)</f>
        <v xml:space="preserve"> </v>
      </c>
      <c r="I19" s="26" t="s">
        <v>26</v>
      </c>
      <c r="J19" s="24" t="str">
        <f>IF('Rekapitulace stavby'!AN17="","",'Rekapitulace stavby'!AN17)</f>
        <v/>
      </c>
      <c r="L19" s="31"/>
    </row>
    <row r="20" spans="2:12" s="1" customFormat="1" ht="6.95" customHeight="1">
      <c r="B20" s="31"/>
      <c r="L20" s="31"/>
    </row>
    <row r="21" spans="2:12" s="1" customFormat="1" ht="12" customHeight="1">
      <c r="B21" s="31"/>
      <c r="D21" s="26" t="s">
        <v>31</v>
      </c>
      <c r="I21" s="26" t="s">
        <v>24</v>
      </c>
      <c r="J21" s="24" t="str">
        <f>IF('Rekapitulace stavby'!AN19="","",'Rekapitulace stavby'!AN19)</f>
        <v/>
      </c>
      <c r="L21" s="31"/>
    </row>
    <row r="22" spans="2:12" s="1" customFormat="1" ht="18" customHeight="1">
      <c r="B22" s="31"/>
      <c r="E22" s="24" t="str">
        <f>IF('Rekapitulace stavby'!E20="","",'Rekapitulace stavby'!E20)</f>
        <v xml:space="preserve"> </v>
      </c>
      <c r="I22" s="26" t="s">
        <v>26</v>
      </c>
      <c r="J22" s="24" t="str">
        <f>IF('Rekapitulace stavby'!AN20="","",'Rekapitulace stavby'!AN20)</f>
        <v/>
      </c>
      <c r="L22" s="31"/>
    </row>
    <row r="23" spans="2:12" s="1" customFormat="1" ht="6.95" customHeight="1">
      <c r="B23" s="31"/>
      <c r="L23" s="31"/>
    </row>
    <row r="24" spans="2:12" s="1" customFormat="1" ht="12" customHeight="1">
      <c r="B24" s="31"/>
      <c r="D24" s="26" t="s">
        <v>32</v>
      </c>
      <c r="L24" s="31"/>
    </row>
    <row r="25" spans="2:12" s="7" customFormat="1" ht="16.5" customHeight="1">
      <c r="B25" s="83"/>
      <c r="E25" s="188" t="s">
        <v>1</v>
      </c>
      <c r="F25" s="188"/>
      <c r="G25" s="188"/>
      <c r="H25" s="188"/>
      <c r="L25" s="83"/>
    </row>
    <row r="26" spans="2:12" s="1" customFormat="1" ht="6.95" customHeight="1">
      <c r="B26" s="31"/>
      <c r="L26" s="31"/>
    </row>
    <row r="27" spans="2:12" s="1" customFormat="1" ht="6.95" customHeight="1">
      <c r="B27" s="31"/>
      <c r="D27" s="52"/>
      <c r="E27" s="52"/>
      <c r="F27" s="52"/>
      <c r="G27" s="52"/>
      <c r="H27" s="52"/>
      <c r="I27" s="52"/>
      <c r="J27" s="52"/>
      <c r="K27" s="52"/>
      <c r="L27" s="31"/>
    </row>
    <row r="28" spans="2:12" s="1" customFormat="1" ht="25.35" customHeight="1">
      <c r="B28" s="31"/>
      <c r="D28" s="84" t="s">
        <v>33</v>
      </c>
      <c r="J28" s="65">
        <f>ROUND(J123, 2)</f>
        <v>0</v>
      </c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14.45" customHeight="1">
      <c r="B30" s="31"/>
      <c r="F30" s="34" t="s">
        <v>35</v>
      </c>
      <c r="I30" s="34" t="s">
        <v>34</v>
      </c>
      <c r="J30" s="34" t="s">
        <v>36</v>
      </c>
      <c r="L30" s="31"/>
    </row>
    <row r="31" spans="2:12" s="1" customFormat="1" ht="14.45" customHeight="1">
      <c r="B31" s="31"/>
      <c r="D31" s="54" t="s">
        <v>37</v>
      </c>
      <c r="E31" s="26" t="s">
        <v>38</v>
      </c>
      <c r="F31" s="85">
        <f>ROUND((SUM(BE123:BE318)),  2)</f>
        <v>0</v>
      </c>
      <c r="I31" s="86">
        <v>0.21</v>
      </c>
      <c r="J31" s="85">
        <f>ROUND(((SUM(BE123:BE318))*I31),  2)</f>
        <v>0</v>
      </c>
      <c r="L31" s="31"/>
    </row>
    <row r="32" spans="2:12" s="1" customFormat="1" ht="14.45" customHeight="1">
      <c r="B32" s="31"/>
      <c r="E32" s="26" t="s">
        <v>39</v>
      </c>
      <c r="F32" s="85">
        <f>ROUND((SUM(BF123:BF318)),  2)</f>
        <v>0</v>
      </c>
      <c r="I32" s="86">
        <v>0.15</v>
      </c>
      <c r="J32" s="85">
        <f>ROUND(((SUM(BF123:BF318))*I32),  2)</f>
        <v>0</v>
      </c>
      <c r="L32" s="31"/>
    </row>
    <row r="33" spans="2:12" s="1" customFormat="1" ht="14.45" hidden="1" customHeight="1">
      <c r="B33" s="31"/>
      <c r="E33" s="26" t="s">
        <v>40</v>
      </c>
      <c r="F33" s="85">
        <f>ROUND((SUM(BG123:BG318)),  2)</f>
        <v>0</v>
      </c>
      <c r="I33" s="86">
        <v>0.21</v>
      </c>
      <c r="J33" s="85">
        <f>0</f>
        <v>0</v>
      </c>
      <c r="L33" s="31"/>
    </row>
    <row r="34" spans="2:12" s="1" customFormat="1" ht="14.45" hidden="1" customHeight="1">
      <c r="B34" s="31"/>
      <c r="E34" s="26" t="s">
        <v>41</v>
      </c>
      <c r="F34" s="85">
        <f>ROUND((SUM(BH123:BH318)),  2)</f>
        <v>0</v>
      </c>
      <c r="I34" s="86">
        <v>0.15</v>
      </c>
      <c r="J34" s="85">
        <f>0</f>
        <v>0</v>
      </c>
      <c r="L34" s="31"/>
    </row>
    <row r="35" spans="2:12" s="1" customFormat="1" ht="14.45" hidden="1" customHeight="1">
      <c r="B35" s="31"/>
      <c r="E35" s="26" t="s">
        <v>42</v>
      </c>
      <c r="F35" s="85">
        <f>ROUND((SUM(BI123:BI318)),  2)</f>
        <v>0</v>
      </c>
      <c r="I35" s="86">
        <v>0</v>
      </c>
      <c r="J35" s="85">
        <f>0</f>
        <v>0</v>
      </c>
      <c r="L35" s="31"/>
    </row>
    <row r="36" spans="2:12" s="1" customFormat="1" ht="6.95" customHeight="1">
      <c r="B36" s="31"/>
      <c r="L36" s="31"/>
    </row>
    <row r="37" spans="2:12" s="1" customFormat="1" ht="25.35" customHeight="1">
      <c r="B37" s="31"/>
      <c r="C37" s="87"/>
      <c r="D37" s="88" t="s">
        <v>43</v>
      </c>
      <c r="E37" s="56"/>
      <c r="F37" s="56"/>
      <c r="G37" s="89" t="s">
        <v>44</v>
      </c>
      <c r="H37" s="90" t="s">
        <v>45</v>
      </c>
      <c r="I37" s="56"/>
      <c r="J37" s="91">
        <f>SUM(J28:J35)</f>
        <v>0</v>
      </c>
      <c r="K37" s="92"/>
      <c r="L37" s="31"/>
    </row>
    <row r="38" spans="2:12" s="1" customFormat="1" ht="14.45" customHeight="1">
      <c r="B38" s="31"/>
      <c r="L38" s="31"/>
    </row>
    <row r="39" spans="2:12" ht="14.45" customHeight="1">
      <c r="B39" s="19"/>
      <c r="L39" s="19"/>
    </row>
    <row r="40" spans="2:12" ht="14.45" customHeight="1">
      <c r="B40" s="19"/>
      <c r="L40" s="19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48</v>
      </c>
      <c r="E61" s="33"/>
      <c r="F61" s="93" t="s">
        <v>49</v>
      </c>
      <c r="G61" s="42" t="s">
        <v>48</v>
      </c>
      <c r="H61" s="33"/>
      <c r="I61" s="33"/>
      <c r="J61" s="94" t="s">
        <v>49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48</v>
      </c>
      <c r="E76" s="33"/>
      <c r="F76" s="93" t="s">
        <v>49</v>
      </c>
      <c r="G76" s="42" t="s">
        <v>48</v>
      </c>
      <c r="H76" s="33"/>
      <c r="I76" s="33"/>
      <c r="J76" s="94" t="s">
        <v>49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82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199" t="str">
        <f>E7</f>
        <v>lávka L14 - Šternberk</v>
      </c>
      <c r="F85" s="218"/>
      <c r="G85" s="218"/>
      <c r="H85" s="218"/>
      <c r="L85" s="31"/>
    </row>
    <row r="86" spans="2:47" s="1" customFormat="1" ht="6.95" customHeight="1">
      <c r="B86" s="31"/>
      <c r="L86" s="31"/>
    </row>
    <row r="87" spans="2:47" s="1" customFormat="1" ht="12" customHeight="1">
      <c r="B87" s="31"/>
      <c r="C87" s="26" t="s">
        <v>20</v>
      </c>
      <c r="F87" s="24" t="str">
        <f>F10</f>
        <v>Šternberk</v>
      </c>
      <c r="I87" s="26" t="s">
        <v>22</v>
      </c>
      <c r="J87" s="51">
        <f>IF(J10="","",J10)</f>
        <v>45324</v>
      </c>
      <c r="L87" s="31"/>
    </row>
    <row r="88" spans="2:47" s="1" customFormat="1" ht="6.95" customHeight="1">
      <c r="B88" s="31"/>
      <c r="L88" s="31"/>
    </row>
    <row r="89" spans="2:47" s="1" customFormat="1" ht="15.2" customHeight="1">
      <c r="B89" s="31"/>
      <c r="C89" s="26" t="s">
        <v>23</v>
      </c>
      <c r="F89" s="24" t="str">
        <f>E13</f>
        <v xml:space="preserve"> </v>
      </c>
      <c r="I89" s="26" t="s">
        <v>29</v>
      </c>
      <c r="J89" s="29" t="str">
        <f>E19</f>
        <v xml:space="preserve"> </v>
      </c>
      <c r="L89" s="31"/>
    </row>
    <row r="90" spans="2:47" s="1" customFormat="1" ht="15.2" customHeight="1">
      <c r="B90" s="31"/>
      <c r="C90" s="26" t="s">
        <v>27</v>
      </c>
      <c r="F90" s="24" t="str">
        <f>IF(E16="","",E16)</f>
        <v>Vyplň údaj</v>
      </c>
      <c r="I90" s="26" t="s">
        <v>31</v>
      </c>
      <c r="J90" s="29" t="str">
        <f>E22</f>
        <v xml:space="preserve"> </v>
      </c>
      <c r="L90" s="31"/>
    </row>
    <row r="91" spans="2:47" s="1" customFormat="1" ht="10.35" customHeight="1">
      <c r="B91" s="31"/>
      <c r="L91" s="31"/>
    </row>
    <row r="92" spans="2:47" s="1" customFormat="1" ht="29.25" customHeight="1">
      <c r="B92" s="31"/>
      <c r="C92" s="95" t="s">
        <v>83</v>
      </c>
      <c r="D92" s="87"/>
      <c r="E92" s="87"/>
      <c r="F92" s="87"/>
      <c r="G92" s="87"/>
      <c r="H92" s="87"/>
      <c r="I92" s="87"/>
      <c r="J92" s="96" t="s">
        <v>84</v>
      </c>
      <c r="K92" s="87"/>
      <c r="L92" s="31"/>
    </row>
    <row r="93" spans="2:47" s="1" customFormat="1" ht="10.35" customHeight="1">
      <c r="B93" s="31"/>
      <c r="L93" s="31"/>
    </row>
    <row r="94" spans="2:47" s="1" customFormat="1" ht="22.9" customHeight="1">
      <c r="B94" s="31"/>
      <c r="C94" s="97" t="s">
        <v>85</v>
      </c>
      <c r="J94" s="65">
        <f>J123</f>
        <v>0</v>
      </c>
      <c r="L94" s="31"/>
      <c r="AU94" s="16" t="s">
        <v>86</v>
      </c>
    </row>
    <row r="95" spans="2:47" s="8" customFormat="1" ht="24.95" customHeight="1">
      <c r="B95" s="98"/>
      <c r="D95" s="99" t="s">
        <v>87</v>
      </c>
      <c r="E95" s="100"/>
      <c r="F95" s="100"/>
      <c r="G95" s="100"/>
      <c r="H95" s="100"/>
      <c r="I95" s="100"/>
      <c r="J95" s="101">
        <f>J124</f>
        <v>0</v>
      </c>
      <c r="L95" s="98"/>
    </row>
    <row r="96" spans="2:47" s="9" customFormat="1" ht="19.899999999999999" customHeight="1">
      <c r="B96" s="102"/>
      <c r="D96" s="103" t="s">
        <v>88</v>
      </c>
      <c r="E96" s="104"/>
      <c r="F96" s="104"/>
      <c r="G96" s="104"/>
      <c r="H96" s="104"/>
      <c r="I96" s="104"/>
      <c r="J96" s="105">
        <f>J125</f>
        <v>0</v>
      </c>
      <c r="L96" s="102"/>
    </row>
    <row r="97" spans="2:12" s="9" customFormat="1" ht="19.899999999999999" customHeight="1">
      <c r="B97" s="102"/>
      <c r="D97" s="103" t="s">
        <v>89</v>
      </c>
      <c r="E97" s="104"/>
      <c r="F97" s="104"/>
      <c r="G97" s="104"/>
      <c r="H97" s="104"/>
      <c r="I97" s="104"/>
      <c r="J97" s="105">
        <f>J138</f>
        <v>0</v>
      </c>
      <c r="L97" s="102"/>
    </row>
    <row r="98" spans="2:12" s="9" customFormat="1" ht="19.899999999999999" customHeight="1">
      <c r="B98" s="102"/>
      <c r="D98" s="103" t="s">
        <v>90</v>
      </c>
      <c r="E98" s="104"/>
      <c r="F98" s="104"/>
      <c r="G98" s="104"/>
      <c r="H98" s="104"/>
      <c r="I98" s="104"/>
      <c r="J98" s="105">
        <f>J156</f>
        <v>0</v>
      </c>
      <c r="L98" s="102"/>
    </row>
    <row r="99" spans="2:12" s="9" customFormat="1" ht="19.899999999999999" customHeight="1">
      <c r="B99" s="102"/>
      <c r="D99" s="103" t="s">
        <v>91</v>
      </c>
      <c r="E99" s="104"/>
      <c r="F99" s="104"/>
      <c r="G99" s="104"/>
      <c r="H99" s="104"/>
      <c r="I99" s="104"/>
      <c r="J99" s="105">
        <f>J168</f>
        <v>0</v>
      </c>
      <c r="L99" s="102"/>
    </row>
    <row r="100" spans="2:12" s="9" customFormat="1" ht="19.899999999999999" customHeight="1">
      <c r="B100" s="102"/>
      <c r="D100" s="103" t="s">
        <v>92</v>
      </c>
      <c r="E100" s="104"/>
      <c r="F100" s="104"/>
      <c r="G100" s="104"/>
      <c r="H100" s="104"/>
      <c r="I100" s="104"/>
      <c r="J100" s="105">
        <f>J181</f>
        <v>0</v>
      </c>
      <c r="L100" s="102"/>
    </row>
    <row r="101" spans="2:12" s="9" customFormat="1" ht="19.899999999999999" customHeight="1">
      <c r="B101" s="102"/>
      <c r="D101" s="103" t="s">
        <v>93</v>
      </c>
      <c r="E101" s="104"/>
      <c r="F101" s="104"/>
      <c r="G101" s="104"/>
      <c r="H101" s="104"/>
      <c r="I101" s="104"/>
      <c r="J101" s="105">
        <f>J257</f>
        <v>0</v>
      </c>
      <c r="L101" s="102"/>
    </row>
    <row r="102" spans="2:12" s="9" customFormat="1" ht="19.899999999999999" customHeight="1">
      <c r="B102" s="102"/>
      <c r="D102" s="103" t="s">
        <v>94</v>
      </c>
      <c r="E102" s="104"/>
      <c r="F102" s="104"/>
      <c r="G102" s="104"/>
      <c r="H102" s="104"/>
      <c r="I102" s="104"/>
      <c r="J102" s="105">
        <f>J283</f>
        <v>0</v>
      </c>
      <c r="L102" s="102"/>
    </row>
    <row r="103" spans="2:12" s="8" customFormat="1" ht="24.95" customHeight="1">
      <c r="B103" s="98"/>
      <c r="D103" s="99" t="s">
        <v>95</v>
      </c>
      <c r="E103" s="100"/>
      <c r="F103" s="100"/>
      <c r="G103" s="100"/>
      <c r="H103" s="100"/>
      <c r="I103" s="100"/>
      <c r="J103" s="101">
        <f>J286</f>
        <v>0</v>
      </c>
      <c r="L103" s="98"/>
    </row>
    <row r="104" spans="2:12" s="9" customFormat="1" ht="19.899999999999999" customHeight="1">
      <c r="B104" s="102"/>
      <c r="D104" s="103" t="s">
        <v>96</v>
      </c>
      <c r="E104" s="104"/>
      <c r="F104" s="104"/>
      <c r="G104" s="104"/>
      <c r="H104" s="104"/>
      <c r="I104" s="104"/>
      <c r="J104" s="105">
        <f>J287</f>
        <v>0</v>
      </c>
      <c r="L104" s="102"/>
    </row>
    <row r="105" spans="2:12" s="8" customFormat="1" ht="24.95" customHeight="1">
      <c r="B105" s="98"/>
      <c r="D105" s="99" t="s">
        <v>97</v>
      </c>
      <c r="E105" s="100"/>
      <c r="F105" s="100"/>
      <c r="G105" s="100"/>
      <c r="H105" s="100"/>
      <c r="I105" s="100"/>
      <c r="J105" s="101">
        <f>J311</f>
        <v>0</v>
      </c>
      <c r="L105" s="98"/>
    </row>
    <row r="106" spans="2:12" s="1" customFormat="1" ht="21.75" customHeight="1">
      <c r="B106" s="31"/>
      <c r="L106" s="31"/>
    </row>
    <row r="107" spans="2:12" s="1" customFormat="1" ht="6.95" customHeight="1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1"/>
    </row>
    <row r="111" spans="2:12" s="1" customFormat="1" ht="6.95" customHeight="1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31"/>
    </row>
    <row r="112" spans="2:12" s="1" customFormat="1" ht="24.95" customHeight="1">
      <c r="B112" s="31"/>
      <c r="C112" s="20" t="s">
        <v>98</v>
      </c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16</v>
      </c>
      <c r="L114" s="31"/>
    </row>
    <row r="115" spans="2:65" s="1" customFormat="1" ht="16.5" customHeight="1">
      <c r="B115" s="31"/>
      <c r="E115" s="199" t="str">
        <f>E7</f>
        <v>lávka L14 - Šternberk</v>
      </c>
      <c r="F115" s="218"/>
      <c r="G115" s="218"/>
      <c r="H115" s="218"/>
      <c r="L115" s="31"/>
    </row>
    <row r="116" spans="2:65" s="1" customFormat="1" ht="6.95" customHeight="1">
      <c r="B116" s="31"/>
      <c r="L116" s="31"/>
    </row>
    <row r="117" spans="2:65" s="1" customFormat="1" ht="12" customHeight="1">
      <c r="B117" s="31"/>
      <c r="C117" s="26" t="s">
        <v>20</v>
      </c>
      <c r="F117" s="24" t="str">
        <f>F10</f>
        <v>Šternberk</v>
      </c>
      <c r="I117" s="26" t="s">
        <v>22</v>
      </c>
      <c r="J117" s="51">
        <f>IF(J10="","",J10)</f>
        <v>45324</v>
      </c>
      <c r="L117" s="31"/>
    </row>
    <row r="118" spans="2:65" s="1" customFormat="1" ht="6.95" customHeight="1">
      <c r="B118" s="31"/>
      <c r="L118" s="31"/>
    </row>
    <row r="119" spans="2:65" s="1" customFormat="1" ht="15.2" customHeight="1">
      <c r="B119" s="31"/>
      <c r="C119" s="26" t="s">
        <v>23</v>
      </c>
      <c r="F119" s="24" t="str">
        <f>E13</f>
        <v xml:space="preserve"> </v>
      </c>
      <c r="I119" s="26" t="s">
        <v>29</v>
      </c>
      <c r="J119" s="29" t="str">
        <f>E19</f>
        <v xml:space="preserve"> </v>
      </c>
      <c r="L119" s="31"/>
    </row>
    <row r="120" spans="2:65" s="1" customFormat="1" ht="15.2" customHeight="1">
      <c r="B120" s="31"/>
      <c r="C120" s="26" t="s">
        <v>27</v>
      </c>
      <c r="F120" s="24" t="str">
        <f>IF(E16="","",E16)</f>
        <v>Vyplň údaj</v>
      </c>
      <c r="I120" s="26" t="s">
        <v>31</v>
      </c>
      <c r="J120" s="29" t="str">
        <f>E22</f>
        <v xml:space="preserve"> </v>
      </c>
      <c r="L120" s="31"/>
    </row>
    <row r="121" spans="2:65" s="1" customFormat="1" ht="10.35" customHeight="1">
      <c r="B121" s="31"/>
      <c r="L121" s="31"/>
    </row>
    <row r="122" spans="2:65" s="10" customFormat="1" ht="29.25" customHeight="1">
      <c r="B122" s="106"/>
      <c r="C122" s="107" t="s">
        <v>99</v>
      </c>
      <c r="D122" s="108" t="s">
        <v>58</v>
      </c>
      <c r="E122" s="108" t="s">
        <v>54</v>
      </c>
      <c r="F122" s="108" t="s">
        <v>55</v>
      </c>
      <c r="G122" s="108" t="s">
        <v>100</v>
      </c>
      <c r="H122" s="108" t="s">
        <v>101</v>
      </c>
      <c r="I122" s="108" t="s">
        <v>102</v>
      </c>
      <c r="J122" s="109" t="s">
        <v>84</v>
      </c>
      <c r="K122" s="110" t="s">
        <v>103</v>
      </c>
      <c r="L122" s="106"/>
      <c r="M122" s="58" t="s">
        <v>1</v>
      </c>
      <c r="N122" s="59" t="s">
        <v>37</v>
      </c>
      <c r="O122" s="59" t="s">
        <v>104</v>
      </c>
      <c r="P122" s="59" t="s">
        <v>105</v>
      </c>
      <c r="Q122" s="59" t="s">
        <v>106</v>
      </c>
      <c r="R122" s="59" t="s">
        <v>107</v>
      </c>
      <c r="S122" s="59" t="s">
        <v>108</v>
      </c>
      <c r="T122" s="60" t="s">
        <v>109</v>
      </c>
    </row>
    <row r="123" spans="2:65" s="1" customFormat="1" ht="22.9" customHeight="1">
      <c r="B123" s="31"/>
      <c r="C123" s="63" t="s">
        <v>110</v>
      </c>
      <c r="J123" s="111">
        <f>BK123</f>
        <v>0</v>
      </c>
      <c r="L123" s="31"/>
      <c r="M123" s="61"/>
      <c r="N123" s="52"/>
      <c r="O123" s="52"/>
      <c r="P123" s="112">
        <f>P124+P286+P311</f>
        <v>0</v>
      </c>
      <c r="Q123" s="52"/>
      <c r="R123" s="112">
        <f>R124+R286+R311</f>
        <v>4.1763857</v>
      </c>
      <c r="S123" s="52"/>
      <c r="T123" s="113">
        <f>T124+T286+T311</f>
        <v>1.9251000000000003</v>
      </c>
      <c r="AT123" s="16" t="s">
        <v>72</v>
      </c>
      <c r="AU123" s="16" t="s">
        <v>86</v>
      </c>
      <c r="BK123" s="114">
        <f>BK124+BK286+BK311</f>
        <v>0</v>
      </c>
    </row>
    <row r="124" spans="2:65" s="11" customFormat="1" ht="25.9" customHeight="1">
      <c r="B124" s="115"/>
      <c r="D124" s="116" t="s">
        <v>72</v>
      </c>
      <c r="E124" s="117" t="s">
        <v>111</v>
      </c>
      <c r="F124" s="117" t="s">
        <v>112</v>
      </c>
      <c r="I124" s="118"/>
      <c r="J124" s="119">
        <f>BK124</f>
        <v>0</v>
      </c>
      <c r="L124" s="115"/>
      <c r="M124" s="120"/>
      <c r="P124" s="121">
        <f>P125+P138+P156+P168+P181+P257+P283</f>
        <v>0</v>
      </c>
      <c r="R124" s="121">
        <f>R125+R138+R156+R168+R181+R257+R283</f>
        <v>4.1763857</v>
      </c>
      <c r="T124" s="122">
        <f>T125+T138+T156+T168+T181+T257+T283</f>
        <v>1.8669000000000002</v>
      </c>
      <c r="AR124" s="116" t="s">
        <v>78</v>
      </c>
      <c r="AT124" s="123" t="s">
        <v>72</v>
      </c>
      <c r="AU124" s="123" t="s">
        <v>73</v>
      </c>
      <c r="AY124" s="116" t="s">
        <v>113</v>
      </c>
      <c r="BK124" s="124">
        <f>BK125+BK138+BK156+BK168+BK181+BK257+BK283</f>
        <v>0</v>
      </c>
    </row>
    <row r="125" spans="2:65" s="11" customFormat="1" ht="22.9" customHeight="1">
      <c r="B125" s="115"/>
      <c r="D125" s="116" t="s">
        <v>72</v>
      </c>
      <c r="E125" s="125" t="s">
        <v>78</v>
      </c>
      <c r="F125" s="125" t="s">
        <v>114</v>
      </c>
      <c r="I125" s="118"/>
      <c r="J125" s="126">
        <f>BK125</f>
        <v>0</v>
      </c>
      <c r="L125" s="115"/>
      <c r="M125" s="120"/>
      <c r="P125" s="121">
        <f>SUM(P126:P137)</f>
        <v>0</v>
      </c>
      <c r="R125" s="121">
        <f>SUM(R126:R137)</f>
        <v>0</v>
      </c>
      <c r="T125" s="122">
        <f>SUM(T126:T137)</f>
        <v>1.8669000000000002</v>
      </c>
      <c r="AR125" s="116" t="s">
        <v>78</v>
      </c>
      <c r="AT125" s="123" t="s">
        <v>72</v>
      </c>
      <c r="AU125" s="123" t="s">
        <v>78</v>
      </c>
      <c r="AY125" s="116" t="s">
        <v>113</v>
      </c>
      <c r="BK125" s="124">
        <f>SUM(BK126:BK137)</f>
        <v>0</v>
      </c>
    </row>
    <row r="126" spans="2:65" s="1" customFormat="1" ht="24.2" customHeight="1">
      <c r="B126" s="31"/>
      <c r="C126" s="127" t="s">
        <v>78</v>
      </c>
      <c r="D126" s="127" t="s">
        <v>115</v>
      </c>
      <c r="E126" s="128" t="s">
        <v>116</v>
      </c>
      <c r="F126" s="129" t="s">
        <v>117</v>
      </c>
      <c r="G126" s="130" t="s">
        <v>118</v>
      </c>
      <c r="H126" s="131">
        <v>19.05</v>
      </c>
      <c r="I126" s="132"/>
      <c r="J126" s="133">
        <f>ROUND(I126*H126,2)</f>
        <v>0</v>
      </c>
      <c r="K126" s="134"/>
      <c r="L126" s="31"/>
      <c r="M126" s="135" t="s">
        <v>1</v>
      </c>
      <c r="N126" s="136" t="s">
        <v>38</v>
      </c>
      <c r="P126" s="137">
        <f>O126*H126</f>
        <v>0</v>
      </c>
      <c r="Q126" s="137">
        <v>0</v>
      </c>
      <c r="R126" s="137">
        <f>Q126*H126</f>
        <v>0</v>
      </c>
      <c r="S126" s="137">
        <v>9.8000000000000004E-2</v>
      </c>
      <c r="T126" s="138">
        <f>S126*H126</f>
        <v>1.8669000000000002</v>
      </c>
      <c r="AR126" s="139" t="s">
        <v>119</v>
      </c>
      <c r="AT126" s="139" t="s">
        <v>115</v>
      </c>
      <c r="AU126" s="139" t="s">
        <v>80</v>
      </c>
      <c r="AY126" s="16" t="s">
        <v>113</v>
      </c>
      <c r="BE126" s="140">
        <f>IF(N126="základní",J126,0)</f>
        <v>0</v>
      </c>
      <c r="BF126" s="140">
        <f>IF(N126="snížená",J126,0)</f>
        <v>0</v>
      </c>
      <c r="BG126" s="140">
        <f>IF(N126="zákl. přenesená",J126,0)</f>
        <v>0</v>
      </c>
      <c r="BH126" s="140">
        <f>IF(N126="sníž. přenesená",J126,0)</f>
        <v>0</v>
      </c>
      <c r="BI126" s="140">
        <f>IF(N126="nulová",J126,0)</f>
        <v>0</v>
      </c>
      <c r="BJ126" s="16" t="s">
        <v>78</v>
      </c>
      <c r="BK126" s="140">
        <f>ROUND(I126*H126,2)</f>
        <v>0</v>
      </c>
      <c r="BL126" s="16" t="s">
        <v>119</v>
      </c>
      <c r="BM126" s="139" t="s">
        <v>120</v>
      </c>
    </row>
    <row r="127" spans="2:65" s="1" customFormat="1" ht="29.25">
      <c r="B127" s="31"/>
      <c r="D127" s="141" t="s">
        <v>121</v>
      </c>
      <c r="F127" s="142" t="s">
        <v>122</v>
      </c>
      <c r="I127" s="143"/>
      <c r="L127" s="31"/>
      <c r="M127" s="144"/>
      <c r="T127" s="55"/>
      <c r="AT127" s="16" t="s">
        <v>121</v>
      </c>
      <c r="AU127" s="16" t="s">
        <v>80</v>
      </c>
    </row>
    <row r="128" spans="2:65" s="12" customFormat="1" ht="11.25">
      <c r="B128" s="145"/>
      <c r="D128" s="141" t="s">
        <v>123</v>
      </c>
      <c r="E128" s="146" t="s">
        <v>1</v>
      </c>
      <c r="F128" s="147" t="s">
        <v>124</v>
      </c>
      <c r="H128" s="146" t="s">
        <v>1</v>
      </c>
      <c r="I128" s="148"/>
      <c r="L128" s="145"/>
      <c r="M128" s="149"/>
      <c r="T128" s="150"/>
      <c r="AT128" s="146" t="s">
        <v>123</v>
      </c>
      <c r="AU128" s="146" t="s">
        <v>80</v>
      </c>
      <c r="AV128" s="12" t="s">
        <v>78</v>
      </c>
      <c r="AW128" s="12" t="s">
        <v>30</v>
      </c>
      <c r="AX128" s="12" t="s">
        <v>73</v>
      </c>
      <c r="AY128" s="146" t="s">
        <v>113</v>
      </c>
    </row>
    <row r="129" spans="2:65" s="13" customFormat="1" ht="11.25">
      <c r="B129" s="151"/>
      <c r="D129" s="141" t="s">
        <v>123</v>
      </c>
      <c r="E129" s="152" t="s">
        <v>1</v>
      </c>
      <c r="F129" s="153" t="s">
        <v>125</v>
      </c>
      <c r="H129" s="154">
        <v>19.05</v>
      </c>
      <c r="I129" s="155"/>
      <c r="L129" s="151"/>
      <c r="M129" s="156"/>
      <c r="T129" s="157"/>
      <c r="AT129" s="152" t="s">
        <v>123</v>
      </c>
      <c r="AU129" s="152" t="s">
        <v>80</v>
      </c>
      <c r="AV129" s="13" t="s">
        <v>80</v>
      </c>
      <c r="AW129" s="13" t="s">
        <v>30</v>
      </c>
      <c r="AX129" s="13" t="s">
        <v>78</v>
      </c>
      <c r="AY129" s="152" t="s">
        <v>113</v>
      </c>
    </row>
    <row r="130" spans="2:65" s="1" customFormat="1" ht="33" customHeight="1">
      <c r="B130" s="31"/>
      <c r="C130" s="127" t="s">
        <v>80</v>
      </c>
      <c r="D130" s="127" t="s">
        <v>115</v>
      </c>
      <c r="E130" s="128" t="s">
        <v>126</v>
      </c>
      <c r="F130" s="129" t="s">
        <v>127</v>
      </c>
      <c r="G130" s="130" t="s">
        <v>128</v>
      </c>
      <c r="H130" s="131">
        <v>24.5</v>
      </c>
      <c r="I130" s="132"/>
      <c r="J130" s="133">
        <f>ROUND(I130*H130,2)</f>
        <v>0</v>
      </c>
      <c r="K130" s="134"/>
      <c r="L130" s="31"/>
      <c r="M130" s="135" t="s">
        <v>1</v>
      </c>
      <c r="N130" s="136" t="s">
        <v>38</v>
      </c>
      <c r="P130" s="137">
        <f>O130*H130</f>
        <v>0</v>
      </c>
      <c r="Q130" s="137">
        <v>0</v>
      </c>
      <c r="R130" s="137">
        <f>Q130*H130</f>
        <v>0</v>
      </c>
      <c r="S130" s="137">
        <v>0</v>
      </c>
      <c r="T130" s="138">
        <f>S130*H130</f>
        <v>0</v>
      </c>
      <c r="AR130" s="139" t="s">
        <v>119</v>
      </c>
      <c r="AT130" s="139" t="s">
        <v>115</v>
      </c>
      <c r="AU130" s="139" t="s">
        <v>80</v>
      </c>
      <c r="AY130" s="16" t="s">
        <v>113</v>
      </c>
      <c r="BE130" s="140">
        <f>IF(N130="základní",J130,0)</f>
        <v>0</v>
      </c>
      <c r="BF130" s="140">
        <f>IF(N130="snížená",J130,0)</f>
        <v>0</v>
      </c>
      <c r="BG130" s="140">
        <f>IF(N130="zákl. přenesená",J130,0)</f>
        <v>0</v>
      </c>
      <c r="BH130" s="140">
        <f>IF(N130="sníž. přenesená",J130,0)</f>
        <v>0</v>
      </c>
      <c r="BI130" s="140">
        <f>IF(N130="nulová",J130,0)</f>
        <v>0</v>
      </c>
      <c r="BJ130" s="16" t="s">
        <v>78</v>
      </c>
      <c r="BK130" s="140">
        <f>ROUND(I130*H130,2)</f>
        <v>0</v>
      </c>
      <c r="BL130" s="16" t="s">
        <v>119</v>
      </c>
      <c r="BM130" s="139" t="s">
        <v>129</v>
      </c>
    </row>
    <row r="131" spans="2:65" s="1" customFormat="1" ht="19.5">
      <c r="B131" s="31"/>
      <c r="D131" s="141" t="s">
        <v>121</v>
      </c>
      <c r="F131" s="142" t="s">
        <v>130</v>
      </c>
      <c r="I131" s="143"/>
      <c r="L131" s="31"/>
      <c r="M131" s="144"/>
      <c r="T131" s="55"/>
      <c r="AT131" s="16" t="s">
        <v>121</v>
      </c>
      <c r="AU131" s="16" t="s">
        <v>80</v>
      </c>
    </row>
    <row r="132" spans="2:65" s="12" customFormat="1" ht="11.25">
      <c r="B132" s="145"/>
      <c r="D132" s="141" t="s">
        <v>123</v>
      </c>
      <c r="E132" s="146" t="s">
        <v>1</v>
      </c>
      <c r="F132" s="147" t="s">
        <v>131</v>
      </c>
      <c r="H132" s="146" t="s">
        <v>1</v>
      </c>
      <c r="I132" s="148"/>
      <c r="L132" s="145"/>
      <c r="M132" s="149"/>
      <c r="T132" s="150"/>
      <c r="AT132" s="146" t="s">
        <v>123</v>
      </c>
      <c r="AU132" s="146" t="s">
        <v>80</v>
      </c>
      <c r="AV132" s="12" t="s">
        <v>78</v>
      </c>
      <c r="AW132" s="12" t="s">
        <v>30</v>
      </c>
      <c r="AX132" s="12" t="s">
        <v>73</v>
      </c>
      <c r="AY132" s="146" t="s">
        <v>113</v>
      </c>
    </row>
    <row r="133" spans="2:65" s="13" customFormat="1" ht="11.25">
      <c r="B133" s="151"/>
      <c r="D133" s="141" t="s">
        <v>123</v>
      </c>
      <c r="E133" s="152" t="s">
        <v>1</v>
      </c>
      <c r="F133" s="153" t="s">
        <v>132</v>
      </c>
      <c r="H133" s="154">
        <v>24.5</v>
      </c>
      <c r="I133" s="155"/>
      <c r="L133" s="151"/>
      <c r="M133" s="156"/>
      <c r="T133" s="157"/>
      <c r="AT133" s="152" t="s">
        <v>123</v>
      </c>
      <c r="AU133" s="152" t="s">
        <v>80</v>
      </c>
      <c r="AV133" s="13" t="s">
        <v>80</v>
      </c>
      <c r="AW133" s="13" t="s">
        <v>30</v>
      </c>
      <c r="AX133" s="13" t="s">
        <v>78</v>
      </c>
      <c r="AY133" s="152" t="s">
        <v>113</v>
      </c>
    </row>
    <row r="134" spans="2:65" s="1" customFormat="1" ht="24.2" customHeight="1">
      <c r="B134" s="31"/>
      <c r="C134" s="127" t="s">
        <v>133</v>
      </c>
      <c r="D134" s="127" t="s">
        <v>115</v>
      </c>
      <c r="E134" s="128" t="s">
        <v>134</v>
      </c>
      <c r="F134" s="129" t="s">
        <v>135</v>
      </c>
      <c r="G134" s="130" t="s">
        <v>136</v>
      </c>
      <c r="H134" s="131">
        <v>9</v>
      </c>
      <c r="I134" s="132"/>
      <c r="J134" s="133">
        <f>ROUND(I134*H134,2)</f>
        <v>0</v>
      </c>
      <c r="K134" s="134"/>
      <c r="L134" s="31"/>
      <c r="M134" s="135" t="s">
        <v>1</v>
      </c>
      <c r="N134" s="136" t="s">
        <v>38</v>
      </c>
      <c r="P134" s="137">
        <f>O134*H134</f>
        <v>0</v>
      </c>
      <c r="Q134" s="137">
        <v>0</v>
      </c>
      <c r="R134" s="137">
        <f>Q134*H134</f>
        <v>0</v>
      </c>
      <c r="S134" s="137">
        <v>0</v>
      </c>
      <c r="T134" s="138">
        <f>S134*H134</f>
        <v>0</v>
      </c>
      <c r="AR134" s="139" t="s">
        <v>137</v>
      </c>
      <c r="AT134" s="139" t="s">
        <v>115</v>
      </c>
      <c r="AU134" s="139" t="s">
        <v>80</v>
      </c>
      <c r="AY134" s="16" t="s">
        <v>113</v>
      </c>
      <c r="BE134" s="140">
        <f>IF(N134="základní",J134,0)</f>
        <v>0</v>
      </c>
      <c r="BF134" s="140">
        <f>IF(N134="snížená",J134,0)</f>
        <v>0</v>
      </c>
      <c r="BG134" s="140">
        <f>IF(N134="zákl. přenesená",J134,0)</f>
        <v>0</v>
      </c>
      <c r="BH134" s="140">
        <f>IF(N134="sníž. přenesená",J134,0)</f>
        <v>0</v>
      </c>
      <c r="BI134" s="140">
        <f>IF(N134="nulová",J134,0)</f>
        <v>0</v>
      </c>
      <c r="BJ134" s="16" t="s">
        <v>78</v>
      </c>
      <c r="BK134" s="140">
        <f>ROUND(I134*H134,2)</f>
        <v>0</v>
      </c>
      <c r="BL134" s="16" t="s">
        <v>137</v>
      </c>
      <c r="BM134" s="139" t="s">
        <v>138</v>
      </c>
    </row>
    <row r="135" spans="2:65" s="1" customFormat="1" ht="19.5">
      <c r="B135" s="31"/>
      <c r="D135" s="141" t="s">
        <v>121</v>
      </c>
      <c r="F135" s="142" t="s">
        <v>139</v>
      </c>
      <c r="I135" s="143"/>
      <c r="L135" s="31"/>
      <c r="M135" s="144"/>
      <c r="T135" s="55"/>
      <c r="AT135" s="16" t="s">
        <v>121</v>
      </c>
      <c r="AU135" s="16" t="s">
        <v>80</v>
      </c>
    </row>
    <row r="136" spans="2:65" s="12" customFormat="1" ht="11.25">
      <c r="B136" s="145"/>
      <c r="D136" s="141" t="s">
        <v>123</v>
      </c>
      <c r="E136" s="146" t="s">
        <v>1</v>
      </c>
      <c r="F136" s="147" t="s">
        <v>140</v>
      </c>
      <c r="H136" s="146" t="s">
        <v>1</v>
      </c>
      <c r="I136" s="148"/>
      <c r="L136" s="145"/>
      <c r="M136" s="149"/>
      <c r="T136" s="150"/>
      <c r="AT136" s="146" t="s">
        <v>123</v>
      </c>
      <c r="AU136" s="146" t="s">
        <v>80</v>
      </c>
      <c r="AV136" s="12" t="s">
        <v>78</v>
      </c>
      <c r="AW136" s="12" t="s">
        <v>30</v>
      </c>
      <c r="AX136" s="12" t="s">
        <v>73</v>
      </c>
      <c r="AY136" s="146" t="s">
        <v>113</v>
      </c>
    </row>
    <row r="137" spans="2:65" s="13" customFormat="1" ht="11.25">
      <c r="B137" s="151"/>
      <c r="D137" s="141" t="s">
        <v>123</v>
      </c>
      <c r="E137" s="152" t="s">
        <v>1</v>
      </c>
      <c r="F137" s="153" t="s">
        <v>141</v>
      </c>
      <c r="H137" s="154">
        <v>9</v>
      </c>
      <c r="I137" s="155"/>
      <c r="L137" s="151"/>
      <c r="M137" s="156"/>
      <c r="T137" s="157"/>
      <c r="AT137" s="152" t="s">
        <v>123</v>
      </c>
      <c r="AU137" s="152" t="s">
        <v>80</v>
      </c>
      <c r="AV137" s="13" t="s">
        <v>80</v>
      </c>
      <c r="AW137" s="13" t="s">
        <v>30</v>
      </c>
      <c r="AX137" s="13" t="s">
        <v>78</v>
      </c>
      <c r="AY137" s="152" t="s">
        <v>113</v>
      </c>
    </row>
    <row r="138" spans="2:65" s="11" customFormat="1" ht="22.9" customHeight="1">
      <c r="B138" s="115"/>
      <c r="D138" s="116" t="s">
        <v>72</v>
      </c>
      <c r="E138" s="125" t="s">
        <v>119</v>
      </c>
      <c r="F138" s="125" t="s">
        <v>142</v>
      </c>
      <c r="I138" s="118"/>
      <c r="J138" s="126">
        <f>BK138</f>
        <v>0</v>
      </c>
      <c r="L138" s="115"/>
      <c r="M138" s="120"/>
      <c r="P138" s="121">
        <f>SUM(P139:P155)</f>
        <v>0</v>
      </c>
      <c r="R138" s="121">
        <f>SUM(R139:R155)</f>
        <v>0</v>
      </c>
      <c r="T138" s="122">
        <f>SUM(T139:T155)</f>
        <v>0</v>
      </c>
      <c r="AR138" s="116" t="s">
        <v>78</v>
      </c>
      <c r="AT138" s="123" t="s">
        <v>72</v>
      </c>
      <c r="AU138" s="123" t="s">
        <v>78</v>
      </c>
      <c r="AY138" s="116" t="s">
        <v>113</v>
      </c>
      <c r="BK138" s="124">
        <f>SUM(BK139:BK155)</f>
        <v>0</v>
      </c>
    </row>
    <row r="139" spans="2:65" s="1" customFormat="1" ht="33" customHeight="1">
      <c r="B139" s="31"/>
      <c r="C139" s="127" t="s">
        <v>119</v>
      </c>
      <c r="D139" s="127" t="s">
        <v>115</v>
      </c>
      <c r="E139" s="128" t="s">
        <v>143</v>
      </c>
      <c r="F139" s="129" t="s">
        <v>144</v>
      </c>
      <c r="G139" s="130" t="s">
        <v>128</v>
      </c>
      <c r="H139" s="131">
        <v>1.3939999999999999</v>
      </c>
      <c r="I139" s="132"/>
      <c r="J139" s="133">
        <f>ROUND(I139*H139,2)</f>
        <v>0</v>
      </c>
      <c r="K139" s="134"/>
      <c r="L139" s="31"/>
      <c r="M139" s="135" t="s">
        <v>1</v>
      </c>
      <c r="N139" s="136" t="s">
        <v>38</v>
      </c>
      <c r="P139" s="137">
        <f>O139*H139</f>
        <v>0</v>
      </c>
      <c r="Q139" s="137">
        <v>0</v>
      </c>
      <c r="R139" s="137">
        <f>Q139*H139</f>
        <v>0</v>
      </c>
      <c r="S139" s="137">
        <v>0</v>
      </c>
      <c r="T139" s="138">
        <f>S139*H139</f>
        <v>0</v>
      </c>
      <c r="AR139" s="139" t="s">
        <v>119</v>
      </c>
      <c r="AT139" s="139" t="s">
        <v>115</v>
      </c>
      <c r="AU139" s="139" t="s">
        <v>80</v>
      </c>
      <c r="AY139" s="16" t="s">
        <v>113</v>
      </c>
      <c r="BE139" s="140">
        <f>IF(N139="základní",J139,0)</f>
        <v>0</v>
      </c>
      <c r="BF139" s="140">
        <f>IF(N139="snížená",J139,0)</f>
        <v>0</v>
      </c>
      <c r="BG139" s="140">
        <f>IF(N139="zákl. přenesená",J139,0)</f>
        <v>0</v>
      </c>
      <c r="BH139" s="140">
        <f>IF(N139="sníž. přenesená",J139,0)</f>
        <v>0</v>
      </c>
      <c r="BI139" s="140">
        <f>IF(N139="nulová",J139,0)</f>
        <v>0</v>
      </c>
      <c r="BJ139" s="16" t="s">
        <v>78</v>
      </c>
      <c r="BK139" s="140">
        <f>ROUND(I139*H139,2)</f>
        <v>0</v>
      </c>
      <c r="BL139" s="16" t="s">
        <v>119</v>
      </c>
      <c r="BM139" s="139" t="s">
        <v>145</v>
      </c>
    </row>
    <row r="140" spans="2:65" s="1" customFormat="1" ht="19.5">
      <c r="B140" s="31"/>
      <c r="D140" s="141" t="s">
        <v>121</v>
      </c>
      <c r="F140" s="142" t="s">
        <v>144</v>
      </c>
      <c r="I140" s="143"/>
      <c r="L140" s="31"/>
      <c r="M140" s="144"/>
      <c r="T140" s="55"/>
      <c r="AT140" s="16" t="s">
        <v>121</v>
      </c>
      <c r="AU140" s="16" t="s">
        <v>80</v>
      </c>
    </row>
    <row r="141" spans="2:65" s="12" customFormat="1" ht="11.25">
      <c r="B141" s="145"/>
      <c r="D141" s="141" t="s">
        <v>123</v>
      </c>
      <c r="E141" s="146" t="s">
        <v>1</v>
      </c>
      <c r="F141" s="147" t="s">
        <v>146</v>
      </c>
      <c r="H141" s="146" t="s">
        <v>1</v>
      </c>
      <c r="I141" s="148"/>
      <c r="L141" s="145"/>
      <c r="M141" s="149"/>
      <c r="T141" s="150"/>
      <c r="AT141" s="146" t="s">
        <v>123</v>
      </c>
      <c r="AU141" s="146" t="s">
        <v>80</v>
      </c>
      <c r="AV141" s="12" t="s">
        <v>78</v>
      </c>
      <c r="AW141" s="12" t="s">
        <v>30</v>
      </c>
      <c r="AX141" s="12" t="s">
        <v>73</v>
      </c>
      <c r="AY141" s="146" t="s">
        <v>113</v>
      </c>
    </row>
    <row r="142" spans="2:65" s="13" customFormat="1" ht="11.25">
      <c r="B142" s="151"/>
      <c r="D142" s="141" t="s">
        <v>123</v>
      </c>
      <c r="E142" s="152" t="s">
        <v>1</v>
      </c>
      <c r="F142" s="153" t="s">
        <v>147</v>
      </c>
      <c r="H142" s="154">
        <v>1.3939999999999999</v>
      </c>
      <c r="I142" s="155"/>
      <c r="L142" s="151"/>
      <c r="M142" s="156"/>
      <c r="T142" s="157"/>
      <c r="AT142" s="152" t="s">
        <v>123</v>
      </c>
      <c r="AU142" s="152" t="s">
        <v>80</v>
      </c>
      <c r="AV142" s="13" t="s">
        <v>80</v>
      </c>
      <c r="AW142" s="13" t="s">
        <v>30</v>
      </c>
      <c r="AX142" s="13" t="s">
        <v>78</v>
      </c>
      <c r="AY142" s="152" t="s">
        <v>113</v>
      </c>
    </row>
    <row r="143" spans="2:65" s="1" customFormat="1" ht="37.9" customHeight="1">
      <c r="B143" s="31"/>
      <c r="C143" s="127" t="s">
        <v>148</v>
      </c>
      <c r="D143" s="127" t="s">
        <v>115</v>
      </c>
      <c r="E143" s="128" t="s">
        <v>149</v>
      </c>
      <c r="F143" s="129" t="s">
        <v>150</v>
      </c>
      <c r="G143" s="130" t="s">
        <v>118</v>
      </c>
      <c r="H143" s="131">
        <v>4.4349999999999996</v>
      </c>
      <c r="I143" s="132"/>
      <c r="J143" s="133">
        <f>ROUND(I143*H143,2)</f>
        <v>0</v>
      </c>
      <c r="K143" s="134"/>
      <c r="L143" s="31"/>
      <c r="M143" s="135" t="s">
        <v>1</v>
      </c>
      <c r="N143" s="136" t="s">
        <v>38</v>
      </c>
      <c r="P143" s="137">
        <f>O143*H143</f>
        <v>0</v>
      </c>
      <c r="Q143" s="137">
        <v>0</v>
      </c>
      <c r="R143" s="137">
        <f>Q143*H143</f>
        <v>0</v>
      </c>
      <c r="S143" s="137">
        <v>0</v>
      </c>
      <c r="T143" s="138">
        <f>S143*H143</f>
        <v>0</v>
      </c>
      <c r="AR143" s="139" t="s">
        <v>119</v>
      </c>
      <c r="AT143" s="139" t="s">
        <v>115</v>
      </c>
      <c r="AU143" s="139" t="s">
        <v>80</v>
      </c>
      <c r="AY143" s="16" t="s">
        <v>113</v>
      </c>
      <c r="BE143" s="140">
        <f>IF(N143="základní",J143,0)</f>
        <v>0</v>
      </c>
      <c r="BF143" s="140">
        <f>IF(N143="snížená",J143,0)</f>
        <v>0</v>
      </c>
      <c r="BG143" s="140">
        <f>IF(N143="zákl. přenesená",J143,0)</f>
        <v>0</v>
      </c>
      <c r="BH143" s="140">
        <f>IF(N143="sníž. přenesená",J143,0)</f>
        <v>0</v>
      </c>
      <c r="BI143" s="140">
        <f>IF(N143="nulová",J143,0)</f>
        <v>0</v>
      </c>
      <c r="BJ143" s="16" t="s">
        <v>78</v>
      </c>
      <c r="BK143" s="140">
        <f>ROUND(I143*H143,2)</f>
        <v>0</v>
      </c>
      <c r="BL143" s="16" t="s">
        <v>119</v>
      </c>
      <c r="BM143" s="139" t="s">
        <v>151</v>
      </c>
    </row>
    <row r="144" spans="2:65" s="1" customFormat="1" ht="19.5">
      <c r="B144" s="31"/>
      <c r="D144" s="141" t="s">
        <v>121</v>
      </c>
      <c r="F144" s="142" t="s">
        <v>150</v>
      </c>
      <c r="I144" s="143"/>
      <c r="L144" s="31"/>
      <c r="M144" s="144"/>
      <c r="T144" s="55"/>
      <c r="AT144" s="16" t="s">
        <v>121</v>
      </c>
      <c r="AU144" s="16" t="s">
        <v>80</v>
      </c>
    </row>
    <row r="145" spans="2:65" s="13" customFormat="1" ht="11.25">
      <c r="B145" s="151"/>
      <c r="D145" s="141" t="s">
        <v>123</v>
      </c>
      <c r="E145" s="152" t="s">
        <v>1</v>
      </c>
      <c r="F145" s="153" t="s">
        <v>152</v>
      </c>
      <c r="H145" s="154">
        <v>4.4349999999999996</v>
      </c>
      <c r="I145" s="155"/>
      <c r="L145" s="151"/>
      <c r="M145" s="156"/>
      <c r="T145" s="157"/>
      <c r="AT145" s="152" t="s">
        <v>123</v>
      </c>
      <c r="AU145" s="152" t="s">
        <v>80</v>
      </c>
      <c r="AV145" s="13" t="s">
        <v>80</v>
      </c>
      <c r="AW145" s="13" t="s">
        <v>30</v>
      </c>
      <c r="AX145" s="13" t="s">
        <v>78</v>
      </c>
      <c r="AY145" s="152" t="s">
        <v>113</v>
      </c>
    </row>
    <row r="146" spans="2:65" s="1" customFormat="1" ht="37.9" customHeight="1">
      <c r="B146" s="31"/>
      <c r="C146" s="127" t="s">
        <v>153</v>
      </c>
      <c r="D146" s="127" t="s">
        <v>115</v>
      </c>
      <c r="E146" s="128" t="s">
        <v>154</v>
      </c>
      <c r="F146" s="129" t="s">
        <v>155</v>
      </c>
      <c r="G146" s="130" t="s">
        <v>118</v>
      </c>
      <c r="H146" s="131">
        <v>4.4349999999999996</v>
      </c>
      <c r="I146" s="132"/>
      <c r="J146" s="133">
        <f>ROUND(I146*H146,2)</f>
        <v>0</v>
      </c>
      <c r="K146" s="134"/>
      <c r="L146" s="31"/>
      <c r="M146" s="135" t="s">
        <v>1</v>
      </c>
      <c r="N146" s="136" t="s">
        <v>38</v>
      </c>
      <c r="P146" s="137">
        <f>O146*H146</f>
        <v>0</v>
      </c>
      <c r="Q146" s="137">
        <v>0</v>
      </c>
      <c r="R146" s="137">
        <f>Q146*H146</f>
        <v>0</v>
      </c>
      <c r="S146" s="137">
        <v>0</v>
      </c>
      <c r="T146" s="138">
        <f>S146*H146</f>
        <v>0</v>
      </c>
      <c r="AR146" s="139" t="s">
        <v>119</v>
      </c>
      <c r="AT146" s="139" t="s">
        <v>115</v>
      </c>
      <c r="AU146" s="139" t="s">
        <v>80</v>
      </c>
      <c r="AY146" s="16" t="s">
        <v>113</v>
      </c>
      <c r="BE146" s="140">
        <f>IF(N146="základní",J146,0)</f>
        <v>0</v>
      </c>
      <c r="BF146" s="140">
        <f>IF(N146="snížená",J146,0)</f>
        <v>0</v>
      </c>
      <c r="BG146" s="140">
        <f>IF(N146="zákl. přenesená",J146,0)</f>
        <v>0</v>
      </c>
      <c r="BH146" s="140">
        <f>IF(N146="sníž. přenesená",J146,0)</f>
        <v>0</v>
      </c>
      <c r="BI146" s="140">
        <f>IF(N146="nulová",J146,0)</f>
        <v>0</v>
      </c>
      <c r="BJ146" s="16" t="s">
        <v>78</v>
      </c>
      <c r="BK146" s="140">
        <f>ROUND(I146*H146,2)</f>
        <v>0</v>
      </c>
      <c r="BL146" s="16" t="s">
        <v>119</v>
      </c>
      <c r="BM146" s="139" t="s">
        <v>156</v>
      </c>
    </row>
    <row r="147" spans="2:65" s="1" customFormat="1" ht="19.5">
      <c r="B147" s="31"/>
      <c r="D147" s="141" t="s">
        <v>121</v>
      </c>
      <c r="F147" s="142" t="s">
        <v>155</v>
      </c>
      <c r="I147" s="143"/>
      <c r="L147" s="31"/>
      <c r="M147" s="144"/>
      <c r="T147" s="55"/>
      <c r="AT147" s="16" t="s">
        <v>121</v>
      </c>
      <c r="AU147" s="16" t="s">
        <v>80</v>
      </c>
    </row>
    <row r="148" spans="2:65" s="13" customFormat="1" ht="11.25">
      <c r="B148" s="151"/>
      <c r="D148" s="141" t="s">
        <v>123</v>
      </c>
      <c r="E148" s="152" t="s">
        <v>1</v>
      </c>
      <c r="F148" s="153" t="s">
        <v>152</v>
      </c>
      <c r="H148" s="154">
        <v>4.4349999999999996</v>
      </c>
      <c r="I148" s="155"/>
      <c r="L148" s="151"/>
      <c r="M148" s="156"/>
      <c r="T148" s="157"/>
      <c r="AT148" s="152" t="s">
        <v>123</v>
      </c>
      <c r="AU148" s="152" t="s">
        <v>80</v>
      </c>
      <c r="AV148" s="13" t="s">
        <v>80</v>
      </c>
      <c r="AW148" s="13" t="s">
        <v>30</v>
      </c>
      <c r="AX148" s="13" t="s">
        <v>78</v>
      </c>
      <c r="AY148" s="152" t="s">
        <v>113</v>
      </c>
    </row>
    <row r="149" spans="2:65" s="1" customFormat="1" ht="24.2" customHeight="1">
      <c r="B149" s="31"/>
      <c r="C149" s="127" t="s">
        <v>157</v>
      </c>
      <c r="D149" s="127" t="s">
        <v>115</v>
      </c>
      <c r="E149" s="128" t="s">
        <v>158</v>
      </c>
      <c r="F149" s="129" t="s">
        <v>159</v>
      </c>
      <c r="G149" s="130" t="s">
        <v>160</v>
      </c>
      <c r="H149" s="131">
        <v>0.35</v>
      </c>
      <c r="I149" s="132"/>
      <c r="J149" s="133">
        <f>ROUND(I149*H149,2)</f>
        <v>0</v>
      </c>
      <c r="K149" s="134"/>
      <c r="L149" s="31"/>
      <c r="M149" s="135" t="s">
        <v>1</v>
      </c>
      <c r="N149" s="136" t="s">
        <v>38</v>
      </c>
      <c r="P149" s="137">
        <f>O149*H149</f>
        <v>0</v>
      </c>
      <c r="Q149" s="137">
        <v>0</v>
      </c>
      <c r="R149" s="137">
        <f>Q149*H149</f>
        <v>0</v>
      </c>
      <c r="S149" s="137">
        <v>0</v>
      </c>
      <c r="T149" s="138">
        <f>S149*H149</f>
        <v>0</v>
      </c>
      <c r="AR149" s="139" t="s">
        <v>119</v>
      </c>
      <c r="AT149" s="139" t="s">
        <v>115</v>
      </c>
      <c r="AU149" s="139" t="s">
        <v>80</v>
      </c>
      <c r="AY149" s="16" t="s">
        <v>113</v>
      </c>
      <c r="BE149" s="140">
        <f>IF(N149="základní",J149,0)</f>
        <v>0</v>
      </c>
      <c r="BF149" s="140">
        <f>IF(N149="snížená",J149,0)</f>
        <v>0</v>
      </c>
      <c r="BG149" s="140">
        <f>IF(N149="zákl. přenesená",J149,0)</f>
        <v>0</v>
      </c>
      <c r="BH149" s="140">
        <f>IF(N149="sníž. přenesená",J149,0)</f>
        <v>0</v>
      </c>
      <c r="BI149" s="140">
        <f>IF(N149="nulová",J149,0)</f>
        <v>0</v>
      </c>
      <c r="BJ149" s="16" t="s">
        <v>78</v>
      </c>
      <c r="BK149" s="140">
        <f>ROUND(I149*H149,2)</f>
        <v>0</v>
      </c>
      <c r="BL149" s="16" t="s">
        <v>119</v>
      </c>
      <c r="BM149" s="139" t="s">
        <v>161</v>
      </c>
    </row>
    <row r="150" spans="2:65" s="1" customFormat="1" ht="11.25">
      <c r="B150" s="31"/>
      <c r="D150" s="141" t="s">
        <v>121</v>
      </c>
      <c r="F150" s="142" t="s">
        <v>159</v>
      </c>
      <c r="I150" s="143"/>
      <c r="L150" s="31"/>
      <c r="M150" s="144"/>
      <c r="T150" s="55"/>
      <c r="AT150" s="16" t="s">
        <v>121</v>
      </c>
      <c r="AU150" s="16" t="s">
        <v>80</v>
      </c>
    </row>
    <row r="151" spans="2:65" s="13" customFormat="1" ht="11.25">
      <c r="B151" s="151"/>
      <c r="D151" s="141" t="s">
        <v>123</v>
      </c>
      <c r="E151" s="152" t="s">
        <v>1</v>
      </c>
      <c r="F151" s="153" t="s">
        <v>162</v>
      </c>
      <c r="H151" s="154">
        <v>0.35</v>
      </c>
      <c r="I151" s="155"/>
      <c r="L151" s="151"/>
      <c r="M151" s="156"/>
      <c r="T151" s="157"/>
      <c r="AT151" s="152" t="s">
        <v>123</v>
      </c>
      <c r="AU151" s="152" t="s">
        <v>80</v>
      </c>
      <c r="AV151" s="13" t="s">
        <v>80</v>
      </c>
      <c r="AW151" s="13" t="s">
        <v>30</v>
      </c>
      <c r="AX151" s="13" t="s">
        <v>78</v>
      </c>
      <c r="AY151" s="152" t="s">
        <v>113</v>
      </c>
    </row>
    <row r="152" spans="2:65" s="1" customFormat="1" ht="33" customHeight="1">
      <c r="B152" s="31"/>
      <c r="C152" s="127" t="s">
        <v>163</v>
      </c>
      <c r="D152" s="127" t="s">
        <v>115</v>
      </c>
      <c r="E152" s="128" t="s">
        <v>164</v>
      </c>
      <c r="F152" s="129" t="s">
        <v>165</v>
      </c>
      <c r="G152" s="130" t="s">
        <v>128</v>
      </c>
      <c r="H152" s="131">
        <v>9</v>
      </c>
      <c r="I152" s="132"/>
      <c r="J152" s="133">
        <f>ROUND(I152*H152,2)</f>
        <v>0</v>
      </c>
      <c r="K152" s="134"/>
      <c r="L152" s="31"/>
      <c r="M152" s="135" t="s">
        <v>1</v>
      </c>
      <c r="N152" s="136" t="s">
        <v>38</v>
      </c>
      <c r="P152" s="137">
        <f>O152*H152</f>
        <v>0</v>
      </c>
      <c r="Q152" s="137">
        <v>0</v>
      </c>
      <c r="R152" s="137">
        <f>Q152*H152</f>
        <v>0</v>
      </c>
      <c r="S152" s="137">
        <v>0</v>
      </c>
      <c r="T152" s="138">
        <f>S152*H152</f>
        <v>0</v>
      </c>
      <c r="AR152" s="139" t="s">
        <v>119</v>
      </c>
      <c r="AT152" s="139" t="s">
        <v>115</v>
      </c>
      <c r="AU152" s="139" t="s">
        <v>80</v>
      </c>
      <c r="AY152" s="16" t="s">
        <v>113</v>
      </c>
      <c r="BE152" s="140">
        <f>IF(N152="základní",J152,0)</f>
        <v>0</v>
      </c>
      <c r="BF152" s="140">
        <f>IF(N152="snížená",J152,0)</f>
        <v>0</v>
      </c>
      <c r="BG152" s="140">
        <f>IF(N152="zákl. přenesená",J152,0)</f>
        <v>0</v>
      </c>
      <c r="BH152" s="140">
        <f>IF(N152="sníž. přenesená",J152,0)</f>
        <v>0</v>
      </c>
      <c r="BI152" s="140">
        <f>IF(N152="nulová",J152,0)</f>
        <v>0</v>
      </c>
      <c r="BJ152" s="16" t="s">
        <v>78</v>
      </c>
      <c r="BK152" s="140">
        <f>ROUND(I152*H152,2)</f>
        <v>0</v>
      </c>
      <c r="BL152" s="16" t="s">
        <v>119</v>
      </c>
      <c r="BM152" s="139" t="s">
        <v>166</v>
      </c>
    </row>
    <row r="153" spans="2:65" s="1" customFormat="1" ht="19.5">
      <c r="B153" s="31"/>
      <c r="D153" s="141" t="s">
        <v>121</v>
      </c>
      <c r="F153" s="142" t="s">
        <v>165</v>
      </c>
      <c r="I153" s="143"/>
      <c r="L153" s="31"/>
      <c r="M153" s="144"/>
      <c r="T153" s="55"/>
      <c r="AT153" s="16" t="s">
        <v>121</v>
      </c>
      <c r="AU153" s="16" t="s">
        <v>80</v>
      </c>
    </row>
    <row r="154" spans="2:65" s="12" customFormat="1" ht="11.25">
      <c r="B154" s="145"/>
      <c r="D154" s="141" t="s">
        <v>123</v>
      </c>
      <c r="E154" s="146" t="s">
        <v>1</v>
      </c>
      <c r="F154" s="147" t="s">
        <v>167</v>
      </c>
      <c r="H154" s="146" t="s">
        <v>1</v>
      </c>
      <c r="I154" s="148"/>
      <c r="L154" s="145"/>
      <c r="M154" s="149"/>
      <c r="T154" s="150"/>
      <c r="AT154" s="146" t="s">
        <v>123</v>
      </c>
      <c r="AU154" s="146" t="s">
        <v>80</v>
      </c>
      <c r="AV154" s="12" t="s">
        <v>78</v>
      </c>
      <c r="AW154" s="12" t="s">
        <v>30</v>
      </c>
      <c r="AX154" s="12" t="s">
        <v>73</v>
      </c>
      <c r="AY154" s="146" t="s">
        <v>113</v>
      </c>
    </row>
    <row r="155" spans="2:65" s="13" customFormat="1" ht="11.25">
      <c r="B155" s="151"/>
      <c r="D155" s="141" t="s">
        <v>123</v>
      </c>
      <c r="E155" s="152" t="s">
        <v>1</v>
      </c>
      <c r="F155" s="153" t="s">
        <v>141</v>
      </c>
      <c r="H155" s="154">
        <v>9</v>
      </c>
      <c r="I155" s="155"/>
      <c r="L155" s="151"/>
      <c r="M155" s="156"/>
      <c r="T155" s="157"/>
      <c r="AT155" s="152" t="s">
        <v>123</v>
      </c>
      <c r="AU155" s="152" t="s">
        <v>80</v>
      </c>
      <c r="AV155" s="13" t="s">
        <v>80</v>
      </c>
      <c r="AW155" s="13" t="s">
        <v>30</v>
      </c>
      <c r="AX155" s="13" t="s">
        <v>78</v>
      </c>
      <c r="AY155" s="152" t="s">
        <v>113</v>
      </c>
    </row>
    <row r="156" spans="2:65" s="11" customFormat="1" ht="22.9" customHeight="1">
      <c r="B156" s="115"/>
      <c r="D156" s="116" t="s">
        <v>72</v>
      </c>
      <c r="E156" s="125" t="s">
        <v>148</v>
      </c>
      <c r="F156" s="125" t="s">
        <v>168</v>
      </c>
      <c r="I156" s="118"/>
      <c r="J156" s="126">
        <f>BK156</f>
        <v>0</v>
      </c>
      <c r="L156" s="115"/>
      <c r="M156" s="120"/>
      <c r="P156" s="121">
        <f>SUM(P157:P167)</f>
        <v>0</v>
      </c>
      <c r="R156" s="121">
        <f>SUM(R157:R167)</f>
        <v>0.58950000000000002</v>
      </c>
      <c r="T156" s="122">
        <f>SUM(T157:T167)</f>
        <v>0</v>
      </c>
      <c r="AR156" s="116" t="s">
        <v>78</v>
      </c>
      <c r="AT156" s="123" t="s">
        <v>72</v>
      </c>
      <c r="AU156" s="123" t="s">
        <v>78</v>
      </c>
      <c r="AY156" s="116" t="s">
        <v>113</v>
      </c>
      <c r="BK156" s="124">
        <f>SUM(BK157:BK167)</f>
        <v>0</v>
      </c>
    </row>
    <row r="157" spans="2:65" s="1" customFormat="1" ht="76.349999999999994" customHeight="1">
      <c r="B157" s="31"/>
      <c r="C157" s="127" t="s">
        <v>169</v>
      </c>
      <c r="D157" s="127" t="s">
        <v>115</v>
      </c>
      <c r="E157" s="128" t="s">
        <v>170</v>
      </c>
      <c r="F157" s="129" t="s">
        <v>171</v>
      </c>
      <c r="G157" s="130" t="s">
        <v>118</v>
      </c>
      <c r="H157" s="131">
        <v>12.5</v>
      </c>
      <c r="I157" s="132"/>
      <c r="J157" s="133">
        <f>ROUND(I157*H157,2)</f>
        <v>0</v>
      </c>
      <c r="K157" s="134"/>
      <c r="L157" s="31"/>
      <c r="M157" s="135" t="s">
        <v>1</v>
      </c>
      <c r="N157" s="136" t="s">
        <v>38</v>
      </c>
      <c r="P157" s="137">
        <f>O157*H157</f>
        <v>0</v>
      </c>
      <c r="Q157" s="137">
        <v>0</v>
      </c>
      <c r="R157" s="137">
        <f>Q157*H157</f>
        <v>0</v>
      </c>
      <c r="S157" s="137">
        <v>0</v>
      </c>
      <c r="T157" s="138">
        <f>S157*H157</f>
        <v>0</v>
      </c>
      <c r="AR157" s="139" t="s">
        <v>119</v>
      </c>
      <c r="AT157" s="139" t="s">
        <v>115</v>
      </c>
      <c r="AU157" s="139" t="s">
        <v>80</v>
      </c>
      <c r="AY157" s="16" t="s">
        <v>113</v>
      </c>
      <c r="BE157" s="140">
        <f>IF(N157="základní",J157,0)</f>
        <v>0</v>
      </c>
      <c r="BF157" s="140">
        <f>IF(N157="snížená",J157,0)</f>
        <v>0</v>
      </c>
      <c r="BG157" s="140">
        <f>IF(N157="zákl. přenesená",J157,0)</f>
        <v>0</v>
      </c>
      <c r="BH157" s="140">
        <f>IF(N157="sníž. přenesená",J157,0)</f>
        <v>0</v>
      </c>
      <c r="BI157" s="140">
        <f>IF(N157="nulová",J157,0)</f>
        <v>0</v>
      </c>
      <c r="BJ157" s="16" t="s">
        <v>78</v>
      </c>
      <c r="BK157" s="140">
        <f>ROUND(I157*H157,2)</f>
        <v>0</v>
      </c>
      <c r="BL157" s="16" t="s">
        <v>119</v>
      </c>
      <c r="BM157" s="139" t="s">
        <v>172</v>
      </c>
    </row>
    <row r="158" spans="2:65" s="1" customFormat="1" ht="48.75">
      <c r="B158" s="31"/>
      <c r="D158" s="141" t="s">
        <v>121</v>
      </c>
      <c r="F158" s="142" t="s">
        <v>173</v>
      </c>
      <c r="I158" s="143"/>
      <c r="L158" s="31"/>
      <c r="M158" s="144"/>
      <c r="T158" s="55"/>
      <c r="AT158" s="16" t="s">
        <v>121</v>
      </c>
      <c r="AU158" s="16" t="s">
        <v>80</v>
      </c>
    </row>
    <row r="159" spans="2:65" s="1" customFormat="1" ht="19.5">
      <c r="B159" s="31"/>
      <c r="D159" s="141" t="s">
        <v>174</v>
      </c>
      <c r="F159" s="158" t="s">
        <v>175</v>
      </c>
      <c r="I159" s="143"/>
      <c r="L159" s="31"/>
      <c r="M159" s="144"/>
      <c r="T159" s="55"/>
      <c r="AT159" s="16" t="s">
        <v>174</v>
      </c>
      <c r="AU159" s="16" t="s">
        <v>80</v>
      </c>
    </row>
    <row r="160" spans="2:65" s="12" customFormat="1" ht="22.5">
      <c r="B160" s="145"/>
      <c r="D160" s="141" t="s">
        <v>123</v>
      </c>
      <c r="E160" s="146" t="s">
        <v>1</v>
      </c>
      <c r="F160" s="147" t="s">
        <v>176</v>
      </c>
      <c r="H160" s="146" t="s">
        <v>1</v>
      </c>
      <c r="I160" s="148"/>
      <c r="L160" s="145"/>
      <c r="M160" s="149"/>
      <c r="T160" s="150"/>
      <c r="AT160" s="146" t="s">
        <v>123</v>
      </c>
      <c r="AU160" s="146" t="s">
        <v>80</v>
      </c>
      <c r="AV160" s="12" t="s">
        <v>78</v>
      </c>
      <c r="AW160" s="12" t="s">
        <v>30</v>
      </c>
      <c r="AX160" s="12" t="s">
        <v>73</v>
      </c>
      <c r="AY160" s="146" t="s">
        <v>113</v>
      </c>
    </row>
    <row r="161" spans="2:65" s="13" customFormat="1" ht="11.25">
      <c r="B161" s="151"/>
      <c r="D161" s="141" t="s">
        <v>123</v>
      </c>
      <c r="E161" s="152" t="s">
        <v>1</v>
      </c>
      <c r="F161" s="153" t="s">
        <v>177</v>
      </c>
      <c r="H161" s="154">
        <v>12.5</v>
      </c>
      <c r="I161" s="155"/>
      <c r="L161" s="151"/>
      <c r="M161" s="156"/>
      <c r="T161" s="157"/>
      <c r="AT161" s="152" t="s">
        <v>123</v>
      </c>
      <c r="AU161" s="152" t="s">
        <v>80</v>
      </c>
      <c r="AV161" s="13" t="s">
        <v>80</v>
      </c>
      <c r="AW161" s="13" t="s">
        <v>30</v>
      </c>
      <c r="AX161" s="13" t="s">
        <v>78</v>
      </c>
      <c r="AY161" s="152" t="s">
        <v>113</v>
      </c>
    </row>
    <row r="162" spans="2:65" s="1" customFormat="1" ht="24.2" customHeight="1">
      <c r="B162" s="31"/>
      <c r="C162" s="159" t="s">
        <v>178</v>
      </c>
      <c r="D162" s="159" t="s">
        <v>179</v>
      </c>
      <c r="E162" s="160" t="s">
        <v>180</v>
      </c>
      <c r="F162" s="161" t="s">
        <v>181</v>
      </c>
      <c r="G162" s="162" t="s">
        <v>118</v>
      </c>
      <c r="H162" s="163">
        <v>1.2</v>
      </c>
      <c r="I162" s="164"/>
      <c r="J162" s="165">
        <f>ROUND(I162*H162,2)</f>
        <v>0</v>
      </c>
      <c r="K162" s="166"/>
      <c r="L162" s="167"/>
      <c r="M162" s="168" t="s">
        <v>1</v>
      </c>
      <c r="N162" s="169" t="s">
        <v>38</v>
      </c>
      <c r="P162" s="137">
        <f>O162*H162</f>
        <v>0</v>
      </c>
      <c r="Q162" s="137">
        <v>0.13100000000000001</v>
      </c>
      <c r="R162" s="137">
        <f>Q162*H162</f>
        <v>0.15720000000000001</v>
      </c>
      <c r="S162" s="137">
        <v>0</v>
      </c>
      <c r="T162" s="138">
        <f>S162*H162</f>
        <v>0</v>
      </c>
      <c r="AR162" s="139" t="s">
        <v>163</v>
      </c>
      <c r="AT162" s="139" t="s">
        <v>179</v>
      </c>
      <c r="AU162" s="139" t="s">
        <v>80</v>
      </c>
      <c r="AY162" s="16" t="s">
        <v>113</v>
      </c>
      <c r="BE162" s="140">
        <f>IF(N162="základní",J162,0)</f>
        <v>0</v>
      </c>
      <c r="BF162" s="140">
        <f>IF(N162="snížená",J162,0)</f>
        <v>0</v>
      </c>
      <c r="BG162" s="140">
        <f>IF(N162="zákl. přenesená",J162,0)</f>
        <v>0</v>
      </c>
      <c r="BH162" s="140">
        <f>IF(N162="sníž. přenesená",J162,0)</f>
        <v>0</v>
      </c>
      <c r="BI162" s="140">
        <f>IF(N162="nulová",J162,0)</f>
        <v>0</v>
      </c>
      <c r="BJ162" s="16" t="s">
        <v>78</v>
      </c>
      <c r="BK162" s="140">
        <f>ROUND(I162*H162,2)</f>
        <v>0</v>
      </c>
      <c r="BL162" s="16" t="s">
        <v>119</v>
      </c>
      <c r="BM162" s="139" t="s">
        <v>182</v>
      </c>
    </row>
    <row r="163" spans="2:65" s="1" customFormat="1" ht="19.5">
      <c r="B163" s="31"/>
      <c r="D163" s="141" t="s">
        <v>121</v>
      </c>
      <c r="F163" s="142" t="s">
        <v>181</v>
      </c>
      <c r="I163" s="143"/>
      <c r="L163" s="31"/>
      <c r="M163" s="144"/>
      <c r="T163" s="55"/>
      <c r="AT163" s="16" t="s">
        <v>121</v>
      </c>
      <c r="AU163" s="16" t="s">
        <v>80</v>
      </c>
    </row>
    <row r="164" spans="2:65" s="13" customFormat="1" ht="11.25">
      <c r="B164" s="151"/>
      <c r="D164" s="141" t="s">
        <v>123</v>
      </c>
      <c r="E164" s="152" t="s">
        <v>1</v>
      </c>
      <c r="F164" s="153" t="s">
        <v>183</v>
      </c>
      <c r="H164" s="154">
        <v>1.2</v>
      </c>
      <c r="I164" s="155"/>
      <c r="L164" s="151"/>
      <c r="M164" s="156"/>
      <c r="T164" s="157"/>
      <c r="AT164" s="152" t="s">
        <v>123</v>
      </c>
      <c r="AU164" s="152" t="s">
        <v>80</v>
      </c>
      <c r="AV164" s="13" t="s">
        <v>80</v>
      </c>
      <c r="AW164" s="13" t="s">
        <v>30</v>
      </c>
      <c r="AX164" s="13" t="s">
        <v>78</v>
      </c>
      <c r="AY164" s="152" t="s">
        <v>113</v>
      </c>
    </row>
    <row r="165" spans="2:65" s="1" customFormat="1" ht="16.5" customHeight="1">
      <c r="B165" s="31"/>
      <c r="C165" s="159" t="s">
        <v>184</v>
      </c>
      <c r="D165" s="159" t="s">
        <v>179</v>
      </c>
      <c r="E165" s="160" t="s">
        <v>185</v>
      </c>
      <c r="F165" s="161" t="s">
        <v>186</v>
      </c>
      <c r="G165" s="162" t="s">
        <v>118</v>
      </c>
      <c r="H165" s="163">
        <v>3.3</v>
      </c>
      <c r="I165" s="164"/>
      <c r="J165" s="165">
        <f>ROUND(I165*H165,2)</f>
        <v>0</v>
      </c>
      <c r="K165" s="166"/>
      <c r="L165" s="167"/>
      <c r="M165" s="168" t="s">
        <v>1</v>
      </c>
      <c r="N165" s="169" t="s">
        <v>38</v>
      </c>
      <c r="P165" s="137">
        <f>O165*H165</f>
        <v>0</v>
      </c>
      <c r="Q165" s="137">
        <v>0.13100000000000001</v>
      </c>
      <c r="R165" s="137">
        <f>Q165*H165</f>
        <v>0.43230000000000002</v>
      </c>
      <c r="S165" s="137">
        <v>0</v>
      </c>
      <c r="T165" s="138">
        <f>S165*H165</f>
        <v>0</v>
      </c>
      <c r="AR165" s="139" t="s">
        <v>163</v>
      </c>
      <c r="AT165" s="139" t="s">
        <v>179</v>
      </c>
      <c r="AU165" s="139" t="s">
        <v>80</v>
      </c>
      <c r="AY165" s="16" t="s">
        <v>113</v>
      </c>
      <c r="BE165" s="140">
        <f>IF(N165="základní",J165,0)</f>
        <v>0</v>
      </c>
      <c r="BF165" s="140">
        <f>IF(N165="snížená",J165,0)</f>
        <v>0</v>
      </c>
      <c r="BG165" s="140">
        <f>IF(N165="zákl. přenesená",J165,0)</f>
        <v>0</v>
      </c>
      <c r="BH165" s="140">
        <f>IF(N165="sníž. přenesená",J165,0)</f>
        <v>0</v>
      </c>
      <c r="BI165" s="140">
        <f>IF(N165="nulová",J165,0)</f>
        <v>0</v>
      </c>
      <c r="BJ165" s="16" t="s">
        <v>78</v>
      </c>
      <c r="BK165" s="140">
        <f>ROUND(I165*H165,2)</f>
        <v>0</v>
      </c>
      <c r="BL165" s="16" t="s">
        <v>119</v>
      </c>
      <c r="BM165" s="139" t="s">
        <v>187</v>
      </c>
    </row>
    <row r="166" spans="2:65" s="1" customFormat="1" ht="11.25">
      <c r="B166" s="31"/>
      <c r="D166" s="141" t="s">
        <v>121</v>
      </c>
      <c r="F166" s="142" t="s">
        <v>186</v>
      </c>
      <c r="I166" s="143"/>
      <c r="L166" s="31"/>
      <c r="M166" s="144"/>
      <c r="T166" s="55"/>
      <c r="AT166" s="16" t="s">
        <v>121</v>
      </c>
      <c r="AU166" s="16" t="s">
        <v>80</v>
      </c>
    </row>
    <row r="167" spans="2:65" s="13" customFormat="1" ht="11.25">
      <c r="B167" s="151"/>
      <c r="D167" s="141" t="s">
        <v>123</v>
      </c>
      <c r="E167" s="152" t="s">
        <v>1</v>
      </c>
      <c r="F167" s="153" t="s">
        <v>188</v>
      </c>
      <c r="H167" s="154">
        <v>3.3</v>
      </c>
      <c r="I167" s="155"/>
      <c r="L167" s="151"/>
      <c r="M167" s="156"/>
      <c r="T167" s="157"/>
      <c r="AT167" s="152" t="s">
        <v>123</v>
      </c>
      <c r="AU167" s="152" t="s">
        <v>80</v>
      </c>
      <c r="AV167" s="13" t="s">
        <v>80</v>
      </c>
      <c r="AW167" s="13" t="s">
        <v>30</v>
      </c>
      <c r="AX167" s="13" t="s">
        <v>78</v>
      </c>
      <c r="AY167" s="152" t="s">
        <v>113</v>
      </c>
    </row>
    <row r="168" spans="2:65" s="11" customFormat="1" ht="22.9" customHeight="1">
      <c r="B168" s="115"/>
      <c r="D168" s="116" t="s">
        <v>72</v>
      </c>
      <c r="E168" s="125" t="s">
        <v>153</v>
      </c>
      <c r="F168" s="125" t="s">
        <v>189</v>
      </c>
      <c r="I168" s="118"/>
      <c r="J168" s="126">
        <f>BK168</f>
        <v>0</v>
      </c>
      <c r="L168" s="115"/>
      <c r="M168" s="120"/>
      <c r="P168" s="121">
        <f>SUM(P169:P180)</f>
        <v>0</v>
      </c>
      <c r="R168" s="121">
        <f>SUM(R169:R180)</f>
        <v>6.0219599999999998E-2</v>
      </c>
      <c r="T168" s="122">
        <f>SUM(T169:T180)</f>
        <v>0</v>
      </c>
      <c r="AR168" s="116" t="s">
        <v>78</v>
      </c>
      <c r="AT168" s="123" t="s">
        <v>72</v>
      </c>
      <c r="AU168" s="123" t="s">
        <v>78</v>
      </c>
      <c r="AY168" s="116" t="s">
        <v>113</v>
      </c>
      <c r="BK168" s="124">
        <f>SUM(BK169:BK180)</f>
        <v>0</v>
      </c>
    </row>
    <row r="169" spans="2:65" s="1" customFormat="1" ht="21.75" customHeight="1">
      <c r="B169" s="31"/>
      <c r="C169" s="127" t="s">
        <v>190</v>
      </c>
      <c r="D169" s="127" t="s">
        <v>115</v>
      </c>
      <c r="E169" s="128" t="s">
        <v>191</v>
      </c>
      <c r="F169" s="129" t="s">
        <v>192</v>
      </c>
      <c r="G169" s="130" t="s">
        <v>118</v>
      </c>
      <c r="H169" s="131">
        <v>22.47</v>
      </c>
      <c r="I169" s="132"/>
      <c r="J169" s="133">
        <f>ROUND(I169*H169,2)</f>
        <v>0</v>
      </c>
      <c r="K169" s="134"/>
      <c r="L169" s="31"/>
      <c r="M169" s="135" t="s">
        <v>1</v>
      </c>
      <c r="N169" s="136" t="s">
        <v>38</v>
      </c>
      <c r="P169" s="137">
        <f>O169*H169</f>
        <v>0</v>
      </c>
      <c r="Q169" s="137">
        <v>8.0000000000000004E-4</v>
      </c>
      <c r="R169" s="137">
        <f>Q169*H169</f>
        <v>1.7975999999999999E-2</v>
      </c>
      <c r="S169" s="137">
        <v>0</v>
      </c>
      <c r="T169" s="138">
        <f>S169*H169</f>
        <v>0</v>
      </c>
      <c r="AR169" s="139" t="s">
        <v>119</v>
      </c>
      <c r="AT169" s="139" t="s">
        <v>115</v>
      </c>
      <c r="AU169" s="139" t="s">
        <v>80</v>
      </c>
      <c r="AY169" s="16" t="s">
        <v>113</v>
      </c>
      <c r="BE169" s="140">
        <f>IF(N169="základní",J169,0)</f>
        <v>0</v>
      </c>
      <c r="BF169" s="140">
        <f>IF(N169="snížená",J169,0)</f>
        <v>0</v>
      </c>
      <c r="BG169" s="140">
        <f>IF(N169="zákl. přenesená",J169,0)</f>
        <v>0</v>
      </c>
      <c r="BH169" s="140">
        <f>IF(N169="sníž. přenesená",J169,0)</f>
        <v>0</v>
      </c>
      <c r="BI169" s="140">
        <f>IF(N169="nulová",J169,0)</f>
        <v>0</v>
      </c>
      <c r="BJ169" s="16" t="s">
        <v>78</v>
      </c>
      <c r="BK169" s="140">
        <f>ROUND(I169*H169,2)</f>
        <v>0</v>
      </c>
      <c r="BL169" s="16" t="s">
        <v>119</v>
      </c>
      <c r="BM169" s="139" t="s">
        <v>193</v>
      </c>
    </row>
    <row r="170" spans="2:65" s="1" customFormat="1" ht="11.25">
      <c r="B170" s="31"/>
      <c r="D170" s="141" t="s">
        <v>121</v>
      </c>
      <c r="F170" s="142" t="s">
        <v>192</v>
      </c>
      <c r="I170" s="143"/>
      <c r="L170" s="31"/>
      <c r="M170" s="144"/>
      <c r="T170" s="55"/>
      <c r="AT170" s="16" t="s">
        <v>121</v>
      </c>
      <c r="AU170" s="16" t="s">
        <v>80</v>
      </c>
    </row>
    <row r="171" spans="2:65" s="12" customFormat="1" ht="11.25">
      <c r="B171" s="145"/>
      <c r="D171" s="141" t="s">
        <v>123</v>
      </c>
      <c r="E171" s="146" t="s">
        <v>1</v>
      </c>
      <c r="F171" s="147" t="s">
        <v>194</v>
      </c>
      <c r="H171" s="146" t="s">
        <v>1</v>
      </c>
      <c r="I171" s="148"/>
      <c r="L171" s="145"/>
      <c r="M171" s="149"/>
      <c r="T171" s="150"/>
      <c r="AT171" s="146" t="s">
        <v>123</v>
      </c>
      <c r="AU171" s="146" t="s">
        <v>80</v>
      </c>
      <c r="AV171" s="12" t="s">
        <v>78</v>
      </c>
      <c r="AW171" s="12" t="s">
        <v>30</v>
      </c>
      <c r="AX171" s="12" t="s">
        <v>73</v>
      </c>
      <c r="AY171" s="146" t="s">
        <v>113</v>
      </c>
    </row>
    <row r="172" spans="2:65" s="13" customFormat="1" ht="11.25">
      <c r="B172" s="151"/>
      <c r="D172" s="141" t="s">
        <v>123</v>
      </c>
      <c r="E172" s="152" t="s">
        <v>1</v>
      </c>
      <c r="F172" s="153" t="s">
        <v>195</v>
      </c>
      <c r="H172" s="154">
        <v>22.47</v>
      </c>
      <c r="I172" s="155"/>
      <c r="L172" s="151"/>
      <c r="M172" s="156"/>
      <c r="T172" s="157"/>
      <c r="AT172" s="152" t="s">
        <v>123</v>
      </c>
      <c r="AU172" s="152" t="s">
        <v>80</v>
      </c>
      <c r="AV172" s="13" t="s">
        <v>80</v>
      </c>
      <c r="AW172" s="13" t="s">
        <v>30</v>
      </c>
      <c r="AX172" s="13" t="s">
        <v>78</v>
      </c>
      <c r="AY172" s="152" t="s">
        <v>113</v>
      </c>
    </row>
    <row r="173" spans="2:65" s="1" customFormat="1" ht="24.2" customHeight="1">
      <c r="B173" s="31"/>
      <c r="C173" s="127" t="s">
        <v>196</v>
      </c>
      <c r="D173" s="127" t="s">
        <v>115</v>
      </c>
      <c r="E173" s="128" t="s">
        <v>197</v>
      </c>
      <c r="F173" s="129" t="s">
        <v>198</v>
      </c>
      <c r="G173" s="130" t="s">
        <v>118</v>
      </c>
      <c r="H173" s="131">
        <v>22.47</v>
      </c>
      <c r="I173" s="132"/>
      <c r="J173" s="133">
        <f>ROUND(I173*H173,2)</f>
        <v>0</v>
      </c>
      <c r="K173" s="134"/>
      <c r="L173" s="31"/>
      <c r="M173" s="135" t="s">
        <v>1</v>
      </c>
      <c r="N173" s="136" t="s">
        <v>38</v>
      </c>
      <c r="P173" s="137">
        <f>O173*H173</f>
        <v>0</v>
      </c>
      <c r="Q173" s="137">
        <v>4.6000000000000001E-4</v>
      </c>
      <c r="R173" s="137">
        <f>Q173*H173</f>
        <v>1.03362E-2</v>
      </c>
      <c r="S173" s="137">
        <v>0</v>
      </c>
      <c r="T173" s="138">
        <f>S173*H173</f>
        <v>0</v>
      </c>
      <c r="AR173" s="139" t="s">
        <v>119</v>
      </c>
      <c r="AT173" s="139" t="s">
        <v>115</v>
      </c>
      <c r="AU173" s="139" t="s">
        <v>80</v>
      </c>
      <c r="AY173" s="16" t="s">
        <v>113</v>
      </c>
      <c r="BE173" s="140">
        <f>IF(N173="základní",J173,0)</f>
        <v>0</v>
      </c>
      <c r="BF173" s="140">
        <f>IF(N173="snížená",J173,0)</f>
        <v>0</v>
      </c>
      <c r="BG173" s="140">
        <f>IF(N173="zákl. přenesená",J173,0)</f>
        <v>0</v>
      </c>
      <c r="BH173" s="140">
        <f>IF(N173="sníž. přenesená",J173,0)</f>
        <v>0</v>
      </c>
      <c r="BI173" s="140">
        <f>IF(N173="nulová",J173,0)</f>
        <v>0</v>
      </c>
      <c r="BJ173" s="16" t="s">
        <v>78</v>
      </c>
      <c r="BK173" s="140">
        <f>ROUND(I173*H173,2)</f>
        <v>0</v>
      </c>
      <c r="BL173" s="16" t="s">
        <v>119</v>
      </c>
      <c r="BM173" s="139" t="s">
        <v>199</v>
      </c>
    </row>
    <row r="174" spans="2:65" s="1" customFormat="1" ht="11.25">
      <c r="B174" s="31"/>
      <c r="D174" s="141" t="s">
        <v>121</v>
      </c>
      <c r="F174" s="142" t="s">
        <v>200</v>
      </c>
      <c r="I174" s="143"/>
      <c r="L174" s="31"/>
      <c r="M174" s="144"/>
      <c r="T174" s="55"/>
      <c r="AT174" s="16" t="s">
        <v>121</v>
      </c>
      <c r="AU174" s="16" t="s">
        <v>80</v>
      </c>
    </row>
    <row r="175" spans="2:65" s="12" customFormat="1" ht="11.25">
      <c r="B175" s="145"/>
      <c r="D175" s="141" t="s">
        <v>123</v>
      </c>
      <c r="E175" s="146" t="s">
        <v>1</v>
      </c>
      <c r="F175" s="147" t="s">
        <v>201</v>
      </c>
      <c r="H175" s="146" t="s">
        <v>1</v>
      </c>
      <c r="I175" s="148"/>
      <c r="L175" s="145"/>
      <c r="M175" s="149"/>
      <c r="T175" s="150"/>
      <c r="AT175" s="146" t="s">
        <v>123</v>
      </c>
      <c r="AU175" s="146" t="s">
        <v>80</v>
      </c>
      <c r="AV175" s="12" t="s">
        <v>78</v>
      </c>
      <c r="AW175" s="12" t="s">
        <v>30</v>
      </c>
      <c r="AX175" s="12" t="s">
        <v>73</v>
      </c>
      <c r="AY175" s="146" t="s">
        <v>113</v>
      </c>
    </row>
    <row r="176" spans="2:65" s="13" customFormat="1" ht="11.25">
      <c r="B176" s="151"/>
      <c r="D176" s="141" t="s">
        <v>123</v>
      </c>
      <c r="E176" s="152" t="s">
        <v>1</v>
      </c>
      <c r="F176" s="153" t="s">
        <v>195</v>
      </c>
      <c r="H176" s="154">
        <v>22.47</v>
      </c>
      <c r="I176" s="155"/>
      <c r="L176" s="151"/>
      <c r="M176" s="156"/>
      <c r="T176" s="157"/>
      <c r="AT176" s="152" t="s">
        <v>123</v>
      </c>
      <c r="AU176" s="152" t="s">
        <v>80</v>
      </c>
      <c r="AV176" s="13" t="s">
        <v>80</v>
      </c>
      <c r="AW176" s="13" t="s">
        <v>30</v>
      </c>
      <c r="AX176" s="13" t="s">
        <v>78</v>
      </c>
      <c r="AY176" s="152" t="s">
        <v>113</v>
      </c>
    </row>
    <row r="177" spans="2:65" s="1" customFormat="1" ht="24.2" customHeight="1">
      <c r="B177" s="31"/>
      <c r="C177" s="127" t="s">
        <v>202</v>
      </c>
      <c r="D177" s="127" t="s">
        <v>115</v>
      </c>
      <c r="E177" s="128" t="s">
        <v>203</v>
      </c>
      <c r="F177" s="129" t="s">
        <v>204</v>
      </c>
      <c r="G177" s="130" t="s">
        <v>118</v>
      </c>
      <c r="H177" s="131">
        <v>22.47</v>
      </c>
      <c r="I177" s="132"/>
      <c r="J177" s="133">
        <f>ROUND(I177*H177,2)</f>
        <v>0</v>
      </c>
      <c r="K177" s="134"/>
      <c r="L177" s="31"/>
      <c r="M177" s="135" t="s">
        <v>1</v>
      </c>
      <c r="N177" s="136" t="s">
        <v>38</v>
      </c>
      <c r="P177" s="137">
        <f>O177*H177</f>
        <v>0</v>
      </c>
      <c r="Q177" s="137">
        <v>1.42E-3</v>
      </c>
      <c r="R177" s="137">
        <f>Q177*H177</f>
        <v>3.1907400000000002E-2</v>
      </c>
      <c r="S177" s="137">
        <v>0</v>
      </c>
      <c r="T177" s="138">
        <f>S177*H177</f>
        <v>0</v>
      </c>
      <c r="AR177" s="139" t="s">
        <v>119</v>
      </c>
      <c r="AT177" s="139" t="s">
        <v>115</v>
      </c>
      <c r="AU177" s="139" t="s">
        <v>80</v>
      </c>
      <c r="AY177" s="16" t="s">
        <v>113</v>
      </c>
      <c r="BE177" s="140">
        <f>IF(N177="základní",J177,0)</f>
        <v>0</v>
      </c>
      <c r="BF177" s="140">
        <f>IF(N177="snížená",J177,0)</f>
        <v>0</v>
      </c>
      <c r="BG177" s="140">
        <f>IF(N177="zákl. přenesená",J177,0)</f>
        <v>0</v>
      </c>
      <c r="BH177" s="140">
        <f>IF(N177="sníž. přenesená",J177,0)</f>
        <v>0</v>
      </c>
      <c r="BI177" s="140">
        <f>IF(N177="nulová",J177,0)</f>
        <v>0</v>
      </c>
      <c r="BJ177" s="16" t="s">
        <v>78</v>
      </c>
      <c r="BK177" s="140">
        <f>ROUND(I177*H177,2)</f>
        <v>0</v>
      </c>
      <c r="BL177" s="16" t="s">
        <v>119</v>
      </c>
      <c r="BM177" s="139" t="s">
        <v>205</v>
      </c>
    </row>
    <row r="178" spans="2:65" s="1" customFormat="1" ht="19.5">
      <c r="B178" s="31"/>
      <c r="D178" s="141" t="s">
        <v>121</v>
      </c>
      <c r="F178" s="142" t="s">
        <v>206</v>
      </c>
      <c r="I178" s="143"/>
      <c r="L178" s="31"/>
      <c r="M178" s="144"/>
      <c r="T178" s="55"/>
      <c r="AT178" s="16" t="s">
        <v>121</v>
      </c>
      <c r="AU178" s="16" t="s">
        <v>80</v>
      </c>
    </row>
    <row r="179" spans="2:65" s="12" customFormat="1" ht="11.25">
      <c r="B179" s="145"/>
      <c r="D179" s="141" t="s">
        <v>123</v>
      </c>
      <c r="E179" s="146" t="s">
        <v>1</v>
      </c>
      <c r="F179" s="147" t="s">
        <v>207</v>
      </c>
      <c r="H179" s="146" t="s">
        <v>1</v>
      </c>
      <c r="I179" s="148"/>
      <c r="L179" s="145"/>
      <c r="M179" s="149"/>
      <c r="T179" s="150"/>
      <c r="AT179" s="146" t="s">
        <v>123</v>
      </c>
      <c r="AU179" s="146" t="s">
        <v>80</v>
      </c>
      <c r="AV179" s="12" t="s">
        <v>78</v>
      </c>
      <c r="AW179" s="12" t="s">
        <v>30</v>
      </c>
      <c r="AX179" s="12" t="s">
        <v>73</v>
      </c>
      <c r="AY179" s="146" t="s">
        <v>113</v>
      </c>
    </row>
    <row r="180" spans="2:65" s="13" customFormat="1" ht="11.25">
      <c r="B180" s="151"/>
      <c r="D180" s="141" t="s">
        <v>123</v>
      </c>
      <c r="E180" s="152" t="s">
        <v>1</v>
      </c>
      <c r="F180" s="153" t="s">
        <v>195</v>
      </c>
      <c r="H180" s="154">
        <v>22.47</v>
      </c>
      <c r="I180" s="155"/>
      <c r="L180" s="151"/>
      <c r="M180" s="156"/>
      <c r="T180" s="157"/>
      <c r="AT180" s="152" t="s">
        <v>123</v>
      </c>
      <c r="AU180" s="152" t="s">
        <v>80</v>
      </c>
      <c r="AV180" s="13" t="s">
        <v>80</v>
      </c>
      <c r="AW180" s="13" t="s">
        <v>30</v>
      </c>
      <c r="AX180" s="13" t="s">
        <v>78</v>
      </c>
      <c r="AY180" s="152" t="s">
        <v>113</v>
      </c>
    </row>
    <row r="181" spans="2:65" s="11" customFormat="1" ht="22.9" customHeight="1">
      <c r="B181" s="115"/>
      <c r="D181" s="116" t="s">
        <v>72</v>
      </c>
      <c r="E181" s="125" t="s">
        <v>169</v>
      </c>
      <c r="F181" s="125" t="s">
        <v>208</v>
      </c>
      <c r="I181" s="118"/>
      <c r="J181" s="126">
        <f>BK181</f>
        <v>0</v>
      </c>
      <c r="L181" s="115"/>
      <c r="M181" s="120"/>
      <c r="P181" s="121">
        <f>SUM(P182:P256)</f>
        <v>0</v>
      </c>
      <c r="R181" s="121">
        <f>SUM(R182:R256)</f>
        <v>3.5266660999999999</v>
      </c>
      <c r="T181" s="122">
        <f>SUM(T182:T256)</f>
        <v>0</v>
      </c>
      <c r="AR181" s="116" t="s">
        <v>78</v>
      </c>
      <c r="AT181" s="123" t="s">
        <v>72</v>
      </c>
      <c r="AU181" s="123" t="s">
        <v>78</v>
      </c>
      <c r="AY181" s="116" t="s">
        <v>113</v>
      </c>
      <c r="BK181" s="124">
        <f>SUM(BK182:BK256)</f>
        <v>0</v>
      </c>
    </row>
    <row r="182" spans="2:65" s="1" customFormat="1" ht="33" customHeight="1">
      <c r="B182" s="31"/>
      <c r="C182" s="127" t="s">
        <v>8</v>
      </c>
      <c r="D182" s="127" t="s">
        <v>115</v>
      </c>
      <c r="E182" s="128" t="s">
        <v>209</v>
      </c>
      <c r="F182" s="129" t="s">
        <v>210</v>
      </c>
      <c r="G182" s="130" t="s">
        <v>211</v>
      </c>
      <c r="H182" s="131">
        <v>6</v>
      </c>
      <c r="I182" s="132"/>
      <c r="J182" s="133">
        <f>ROUND(I182*H182,2)</f>
        <v>0</v>
      </c>
      <c r="K182" s="134"/>
      <c r="L182" s="31"/>
      <c r="M182" s="135" t="s">
        <v>1</v>
      </c>
      <c r="N182" s="136" t="s">
        <v>38</v>
      </c>
      <c r="P182" s="137">
        <f>O182*H182</f>
        <v>0</v>
      </c>
      <c r="Q182" s="137">
        <v>0.16849</v>
      </c>
      <c r="R182" s="137">
        <f>Q182*H182</f>
        <v>1.0109399999999999</v>
      </c>
      <c r="S182" s="137">
        <v>0</v>
      </c>
      <c r="T182" s="138">
        <f>S182*H182</f>
        <v>0</v>
      </c>
      <c r="AR182" s="139" t="s">
        <v>119</v>
      </c>
      <c r="AT182" s="139" t="s">
        <v>115</v>
      </c>
      <c r="AU182" s="139" t="s">
        <v>80</v>
      </c>
      <c r="AY182" s="16" t="s">
        <v>113</v>
      </c>
      <c r="BE182" s="140">
        <f>IF(N182="základní",J182,0)</f>
        <v>0</v>
      </c>
      <c r="BF182" s="140">
        <f>IF(N182="snížená",J182,0)</f>
        <v>0</v>
      </c>
      <c r="BG182" s="140">
        <f>IF(N182="zákl. přenesená",J182,0)</f>
        <v>0</v>
      </c>
      <c r="BH182" s="140">
        <f>IF(N182="sníž. přenesená",J182,0)</f>
        <v>0</v>
      </c>
      <c r="BI182" s="140">
        <f>IF(N182="nulová",J182,0)</f>
        <v>0</v>
      </c>
      <c r="BJ182" s="16" t="s">
        <v>78</v>
      </c>
      <c r="BK182" s="140">
        <f>ROUND(I182*H182,2)</f>
        <v>0</v>
      </c>
      <c r="BL182" s="16" t="s">
        <v>119</v>
      </c>
      <c r="BM182" s="139" t="s">
        <v>212</v>
      </c>
    </row>
    <row r="183" spans="2:65" s="1" customFormat="1" ht="29.25">
      <c r="B183" s="31"/>
      <c r="D183" s="141" t="s">
        <v>121</v>
      </c>
      <c r="F183" s="142" t="s">
        <v>213</v>
      </c>
      <c r="I183" s="143"/>
      <c r="L183" s="31"/>
      <c r="M183" s="144"/>
      <c r="T183" s="55"/>
      <c r="AT183" s="16" t="s">
        <v>121</v>
      </c>
      <c r="AU183" s="16" t="s">
        <v>80</v>
      </c>
    </row>
    <row r="184" spans="2:65" s="1" customFormat="1" ht="16.5" customHeight="1">
      <c r="B184" s="31"/>
      <c r="C184" s="159" t="s">
        <v>214</v>
      </c>
      <c r="D184" s="159" t="s">
        <v>179</v>
      </c>
      <c r="E184" s="160" t="s">
        <v>215</v>
      </c>
      <c r="F184" s="161" t="s">
        <v>216</v>
      </c>
      <c r="G184" s="162" t="s">
        <v>211</v>
      </c>
      <c r="H184" s="163">
        <v>3</v>
      </c>
      <c r="I184" s="164"/>
      <c r="J184" s="165">
        <f>ROUND(I184*H184,2)</f>
        <v>0</v>
      </c>
      <c r="K184" s="166"/>
      <c r="L184" s="167"/>
      <c r="M184" s="168" t="s">
        <v>1</v>
      </c>
      <c r="N184" s="169" t="s">
        <v>38</v>
      </c>
      <c r="P184" s="137">
        <f>O184*H184</f>
        <v>0</v>
      </c>
      <c r="Q184" s="137">
        <v>5.6120000000000003E-2</v>
      </c>
      <c r="R184" s="137">
        <f>Q184*H184</f>
        <v>0.16836000000000001</v>
      </c>
      <c r="S184" s="137">
        <v>0</v>
      </c>
      <c r="T184" s="138">
        <f>S184*H184</f>
        <v>0</v>
      </c>
      <c r="AR184" s="139" t="s">
        <v>163</v>
      </c>
      <c r="AT184" s="139" t="s">
        <v>179</v>
      </c>
      <c r="AU184" s="139" t="s">
        <v>80</v>
      </c>
      <c r="AY184" s="16" t="s">
        <v>113</v>
      </c>
      <c r="BE184" s="140">
        <f>IF(N184="základní",J184,0)</f>
        <v>0</v>
      </c>
      <c r="BF184" s="140">
        <f>IF(N184="snížená",J184,0)</f>
        <v>0</v>
      </c>
      <c r="BG184" s="140">
        <f>IF(N184="zákl. přenesená",J184,0)</f>
        <v>0</v>
      </c>
      <c r="BH184" s="140">
        <f>IF(N184="sníž. přenesená",J184,0)</f>
        <v>0</v>
      </c>
      <c r="BI184" s="140">
        <f>IF(N184="nulová",J184,0)</f>
        <v>0</v>
      </c>
      <c r="BJ184" s="16" t="s">
        <v>78</v>
      </c>
      <c r="BK184" s="140">
        <f>ROUND(I184*H184,2)</f>
        <v>0</v>
      </c>
      <c r="BL184" s="16" t="s">
        <v>119</v>
      </c>
      <c r="BM184" s="139" t="s">
        <v>217</v>
      </c>
    </row>
    <row r="185" spans="2:65" s="1" customFormat="1" ht="11.25">
      <c r="B185" s="31"/>
      <c r="D185" s="141" t="s">
        <v>121</v>
      </c>
      <c r="F185" s="142" t="s">
        <v>216</v>
      </c>
      <c r="I185" s="143"/>
      <c r="L185" s="31"/>
      <c r="M185" s="144"/>
      <c r="T185" s="55"/>
      <c r="AT185" s="16" t="s">
        <v>121</v>
      </c>
      <c r="AU185" s="16" t="s">
        <v>80</v>
      </c>
    </row>
    <row r="186" spans="2:65" s="12" customFormat="1" ht="11.25">
      <c r="B186" s="145"/>
      <c r="D186" s="141" t="s">
        <v>123</v>
      </c>
      <c r="E186" s="146" t="s">
        <v>1</v>
      </c>
      <c r="F186" s="147" t="s">
        <v>218</v>
      </c>
      <c r="H186" s="146" t="s">
        <v>1</v>
      </c>
      <c r="I186" s="148"/>
      <c r="L186" s="145"/>
      <c r="M186" s="149"/>
      <c r="T186" s="150"/>
      <c r="AT186" s="146" t="s">
        <v>123</v>
      </c>
      <c r="AU186" s="146" t="s">
        <v>80</v>
      </c>
      <c r="AV186" s="12" t="s">
        <v>78</v>
      </c>
      <c r="AW186" s="12" t="s">
        <v>30</v>
      </c>
      <c r="AX186" s="12" t="s">
        <v>73</v>
      </c>
      <c r="AY186" s="146" t="s">
        <v>113</v>
      </c>
    </row>
    <row r="187" spans="2:65" s="13" customFormat="1" ht="11.25">
      <c r="B187" s="151"/>
      <c r="D187" s="141" t="s">
        <v>123</v>
      </c>
      <c r="E187" s="152" t="s">
        <v>1</v>
      </c>
      <c r="F187" s="153" t="s">
        <v>219</v>
      </c>
      <c r="H187" s="154">
        <v>3</v>
      </c>
      <c r="I187" s="155"/>
      <c r="L187" s="151"/>
      <c r="M187" s="156"/>
      <c r="T187" s="157"/>
      <c r="AT187" s="152" t="s">
        <v>123</v>
      </c>
      <c r="AU187" s="152" t="s">
        <v>80</v>
      </c>
      <c r="AV187" s="13" t="s">
        <v>80</v>
      </c>
      <c r="AW187" s="13" t="s">
        <v>30</v>
      </c>
      <c r="AX187" s="13" t="s">
        <v>78</v>
      </c>
      <c r="AY187" s="152" t="s">
        <v>113</v>
      </c>
    </row>
    <row r="188" spans="2:65" s="1" customFormat="1" ht="21.75" customHeight="1">
      <c r="B188" s="31"/>
      <c r="C188" s="159" t="s">
        <v>220</v>
      </c>
      <c r="D188" s="159" t="s">
        <v>179</v>
      </c>
      <c r="E188" s="160" t="s">
        <v>221</v>
      </c>
      <c r="F188" s="161" t="s">
        <v>222</v>
      </c>
      <c r="G188" s="162" t="s">
        <v>211</v>
      </c>
      <c r="H188" s="163">
        <v>3</v>
      </c>
      <c r="I188" s="164"/>
      <c r="J188" s="165">
        <f>ROUND(I188*H188,2)</f>
        <v>0</v>
      </c>
      <c r="K188" s="166"/>
      <c r="L188" s="167"/>
      <c r="M188" s="168" t="s">
        <v>1</v>
      </c>
      <c r="N188" s="169" t="s">
        <v>38</v>
      </c>
      <c r="P188" s="137">
        <f>O188*H188</f>
        <v>0</v>
      </c>
      <c r="Q188" s="137">
        <v>4.8399999999999999E-2</v>
      </c>
      <c r="R188" s="137">
        <f>Q188*H188</f>
        <v>0.1452</v>
      </c>
      <c r="S188" s="137">
        <v>0</v>
      </c>
      <c r="T188" s="138">
        <f>S188*H188</f>
        <v>0</v>
      </c>
      <c r="AR188" s="139" t="s">
        <v>163</v>
      </c>
      <c r="AT188" s="139" t="s">
        <v>179</v>
      </c>
      <c r="AU188" s="139" t="s">
        <v>80</v>
      </c>
      <c r="AY188" s="16" t="s">
        <v>113</v>
      </c>
      <c r="BE188" s="140">
        <f>IF(N188="základní",J188,0)</f>
        <v>0</v>
      </c>
      <c r="BF188" s="140">
        <f>IF(N188="snížená",J188,0)</f>
        <v>0</v>
      </c>
      <c r="BG188" s="140">
        <f>IF(N188="zákl. přenesená",J188,0)</f>
        <v>0</v>
      </c>
      <c r="BH188" s="140">
        <f>IF(N188="sníž. přenesená",J188,0)</f>
        <v>0</v>
      </c>
      <c r="BI188" s="140">
        <f>IF(N188="nulová",J188,0)</f>
        <v>0</v>
      </c>
      <c r="BJ188" s="16" t="s">
        <v>78</v>
      </c>
      <c r="BK188" s="140">
        <f>ROUND(I188*H188,2)</f>
        <v>0</v>
      </c>
      <c r="BL188" s="16" t="s">
        <v>119</v>
      </c>
      <c r="BM188" s="139" t="s">
        <v>223</v>
      </c>
    </row>
    <row r="189" spans="2:65" s="1" customFormat="1" ht="11.25">
      <c r="B189" s="31"/>
      <c r="D189" s="141" t="s">
        <v>121</v>
      </c>
      <c r="F189" s="142" t="s">
        <v>222</v>
      </c>
      <c r="I189" s="143"/>
      <c r="L189" s="31"/>
      <c r="M189" s="144"/>
      <c r="T189" s="55"/>
      <c r="AT189" s="16" t="s">
        <v>121</v>
      </c>
      <c r="AU189" s="16" t="s">
        <v>80</v>
      </c>
    </row>
    <row r="190" spans="2:65" s="1" customFormat="1" ht="78" customHeight="1">
      <c r="B190" s="31"/>
      <c r="C190" s="127" t="s">
        <v>224</v>
      </c>
      <c r="D190" s="127" t="s">
        <v>115</v>
      </c>
      <c r="E190" s="128" t="s">
        <v>225</v>
      </c>
      <c r="F190" s="129" t="s">
        <v>226</v>
      </c>
      <c r="G190" s="130" t="s">
        <v>211</v>
      </c>
      <c r="H190" s="131">
        <v>16</v>
      </c>
      <c r="I190" s="132"/>
      <c r="J190" s="133">
        <f>ROUND(I190*H190,2)</f>
        <v>0</v>
      </c>
      <c r="K190" s="134"/>
      <c r="L190" s="31"/>
      <c r="M190" s="135" t="s">
        <v>1</v>
      </c>
      <c r="N190" s="136" t="s">
        <v>38</v>
      </c>
      <c r="P190" s="137">
        <f>O190*H190</f>
        <v>0</v>
      </c>
      <c r="Q190" s="137">
        <v>0</v>
      </c>
      <c r="R190" s="137">
        <f>Q190*H190</f>
        <v>0</v>
      </c>
      <c r="S190" s="137">
        <v>0</v>
      </c>
      <c r="T190" s="138">
        <f>S190*H190</f>
        <v>0</v>
      </c>
      <c r="AR190" s="139" t="s">
        <v>119</v>
      </c>
      <c r="AT190" s="139" t="s">
        <v>115</v>
      </c>
      <c r="AU190" s="139" t="s">
        <v>80</v>
      </c>
      <c r="AY190" s="16" t="s">
        <v>113</v>
      </c>
      <c r="BE190" s="140">
        <f>IF(N190="základní",J190,0)</f>
        <v>0</v>
      </c>
      <c r="BF190" s="140">
        <f>IF(N190="snížená",J190,0)</f>
        <v>0</v>
      </c>
      <c r="BG190" s="140">
        <f>IF(N190="zákl. přenesená",J190,0)</f>
        <v>0</v>
      </c>
      <c r="BH190" s="140">
        <f>IF(N190="sníž. přenesená",J190,0)</f>
        <v>0</v>
      </c>
      <c r="BI190" s="140">
        <f>IF(N190="nulová",J190,0)</f>
        <v>0</v>
      </c>
      <c r="BJ190" s="16" t="s">
        <v>78</v>
      </c>
      <c r="BK190" s="140">
        <f>ROUND(I190*H190,2)</f>
        <v>0</v>
      </c>
      <c r="BL190" s="16" t="s">
        <v>119</v>
      </c>
      <c r="BM190" s="139" t="s">
        <v>227</v>
      </c>
    </row>
    <row r="191" spans="2:65" s="1" customFormat="1" ht="48.75">
      <c r="B191" s="31"/>
      <c r="D191" s="141" t="s">
        <v>121</v>
      </c>
      <c r="F191" s="142" t="s">
        <v>228</v>
      </c>
      <c r="I191" s="143"/>
      <c r="L191" s="31"/>
      <c r="M191" s="144"/>
      <c r="T191" s="55"/>
      <c r="AT191" s="16" t="s">
        <v>121</v>
      </c>
      <c r="AU191" s="16" t="s">
        <v>80</v>
      </c>
    </row>
    <row r="192" spans="2:65" s="12" customFormat="1" ht="11.25">
      <c r="B192" s="145"/>
      <c r="D192" s="141" t="s">
        <v>123</v>
      </c>
      <c r="E192" s="146" t="s">
        <v>1</v>
      </c>
      <c r="F192" s="147" t="s">
        <v>229</v>
      </c>
      <c r="H192" s="146" t="s">
        <v>1</v>
      </c>
      <c r="I192" s="148"/>
      <c r="L192" s="145"/>
      <c r="M192" s="149"/>
      <c r="T192" s="150"/>
      <c r="AT192" s="146" t="s">
        <v>123</v>
      </c>
      <c r="AU192" s="146" t="s">
        <v>80</v>
      </c>
      <c r="AV192" s="12" t="s">
        <v>78</v>
      </c>
      <c r="AW192" s="12" t="s">
        <v>30</v>
      </c>
      <c r="AX192" s="12" t="s">
        <v>73</v>
      </c>
      <c r="AY192" s="146" t="s">
        <v>113</v>
      </c>
    </row>
    <row r="193" spans="2:65" s="13" customFormat="1" ht="11.25">
      <c r="B193" s="151"/>
      <c r="D193" s="141" t="s">
        <v>123</v>
      </c>
      <c r="E193" s="152" t="s">
        <v>1</v>
      </c>
      <c r="F193" s="153" t="s">
        <v>214</v>
      </c>
      <c r="H193" s="154">
        <v>16</v>
      </c>
      <c r="I193" s="155"/>
      <c r="L193" s="151"/>
      <c r="M193" s="156"/>
      <c r="T193" s="157"/>
      <c r="AT193" s="152" t="s">
        <v>123</v>
      </c>
      <c r="AU193" s="152" t="s">
        <v>80</v>
      </c>
      <c r="AV193" s="13" t="s">
        <v>80</v>
      </c>
      <c r="AW193" s="13" t="s">
        <v>30</v>
      </c>
      <c r="AX193" s="13" t="s">
        <v>78</v>
      </c>
      <c r="AY193" s="152" t="s">
        <v>113</v>
      </c>
    </row>
    <row r="194" spans="2:65" s="1" customFormat="1" ht="24.2" customHeight="1">
      <c r="B194" s="31"/>
      <c r="C194" s="127" t="s">
        <v>230</v>
      </c>
      <c r="D194" s="127" t="s">
        <v>115</v>
      </c>
      <c r="E194" s="128" t="s">
        <v>231</v>
      </c>
      <c r="F194" s="129" t="s">
        <v>232</v>
      </c>
      <c r="G194" s="130" t="s">
        <v>211</v>
      </c>
      <c r="H194" s="131">
        <v>16</v>
      </c>
      <c r="I194" s="132"/>
      <c r="J194" s="133">
        <f>ROUND(I194*H194,2)</f>
        <v>0</v>
      </c>
      <c r="K194" s="134"/>
      <c r="L194" s="31"/>
      <c r="M194" s="135" t="s">
        <v>1</v>
      </c>
      <c r="N194" s="136" t="s">
        <v>38</v>
      </c>
      <c r="P194" s="137">
        <f>O194*H194</f>
        <v>0</v>
      </c>
      <c r="Q194" s="137">
        <v>0</v>
      </c>
      <c r="R194" s="137">
        <f>Q194*H194</f>
        <v>0</v>
      </c>
      <c r="S194" s="137">
        <v>0</v>
      </c>
      <c r="T194" s="138">
        <f>S194*H194</f>
        <v>0</v>
      </c>
      <c r="AR194" s="139" t="s">
        <v>119</v>
      </c>
      <c r="AT194" s="139" t="s">
        <v>115</v>
      </c>
      <c r="AU194" s="139" t="s">
        <v>80</v>
      </c>
      <c r="AY194" s="16" t="s">
        <v>113</v>
      </c>
      <c r="BE194" s="140">
        <f>IF(N194="základní",J194,0)</f>
        <v>0</v>
      </c>
      <c r="BF194" s="140">
        <f>IF(N194="snížená",J194,0)</f>
        <v>0</v>
      </c>
      <c r="BG194" s="140">
        <f>IF(N194="zákl. přenesená",J194,0)</f>
        <v>0</v>
      </c>
      <c r="BH194" s="140">
        <f>IF(N194="sníž. přenesená",J194,0)</f>
        <v>0</v>
      </c>
      <c r="BI194" s="140">
        <f>IF(N194="nulová",J194,0)</f>
        <v>0</v>
      </c>
      <c r="BJ194" s="16" t="s">
        <v>78</v>
      </c>
      <c r="BK194" s="140">
        <f>ROUND(I194*H194,2)</f>
        <v>0</v>
      </c>
      <c r="BL194" s="16" t="s">
        <v>119</v>
      </c>
      <c r="BM194" s="139" t="s">
        <v>233</v>
      </c>
    </row>
    <row r="195" spans="2:65" s="1" customFormat="1" ht="19.5">
      <c r="B195" s="31"/>
      <c r="D195" s="141" t="s">
        <v>121</v>
      </c>
      <c r="F195" s="142" t="s">
        <v>232</v>
      </c>
      <c r="I195" s="143"/>
      <c r="L195" s="31"/>
      <c r="M195" s="144"/>
      <c r="T195" s="55"/>
      <c r="AT195" s="16" t="s">
        <v>121</v>
      </c>
      <c r="AU195" s="16" t="s">
        <v>80</v>
      </c>
    </row>
    <row r="196" spans="2:65" s="1" customFormat="1" ht="24.2" customHeight="1">
      <c r="B196" s="31"/>
      <c r="C196" s="159" t="s">
        <v>234</v>
      </c>
      <c r="D196" s="159" t="s">
        <v>179</v>
      </c>
      <c r="E196" s="160" t="s">
        <v>235</v>
      </c>
      <c r="F196" s="161" t="s">
        <v>236</v>
      </c>
      <c r="G196" s="162" t="s">
        <v>211</v>
      </c>
      <c r="H196" s="163">
        <v>16</v>
      </c>
      <c r="I196" s="164"/>
      <c r="J196" s="165">
        <f>ROUND(I196*H196,2)</f>
        <v>0</v>
      </c>
      <c r="K196" s="166"/>
      <c r="L196" s="167"/>
      <c r="M196" s="168" t="s">
        <v>1</v>
      </c>
      <c r="N196" s="169" t="s">
        <v>38</v>
      </c>
      <c r="P196" s="137">
        <f>O196*H196</f>
        <v>0</v>
      </c>
      <c r="Q196" s="137">
        <v>0</v>
      </c>
      <c r="R196" s="137">
        <f>Q196*H196</f>
        <v>0</v>
      </c>
      <c r="S196" s="137">
        <v>0</v>
      </c>
      <c r="T196" s="138">
        <f>S196*H196</f>
        <v>0</v>
      </c>
      <c r="AR196" s="139" t="s">
        <v>163</v>
      </c>
      <c r="AT196" s="139" t="s">
        <v>179</v>
      </c>
      <c r="AU196" s="139" t="s">
        <v>80</v>
      </c>
      <c r="AY196" s="16" t="s">
        <v>113</v>
      </c>
      <c r="BE196" s="140">
        <f>IF(N196="základní",J196,0)</f>
        <v>0</v>
      </c>
      <c r="BF196" s="140">
        <f>IF(N196="snížená",J196,0)</f>
        <v>0</v>
      </c>
      <c r="BG196" s="140">
        <f>IF(N196="zákl. přenesená",J196,0)</f>
        <v>0</v>
      </c>
      <c r="BH196" s="140">
        <f>IF(N196="sníž. přenesená",J196,0)</f>
        <v>0</v>
      </c>
      <c r="BI196" s="140">
        <f>IF(N196="nulová",J196,0)</f>
        <v>0</v>
      </c>
      <c r="BJ196" s="16" t="s">
        <v>78</v>
      </c>
      <c r="BK196" s="140">
        <f>ROUND(I196*H196,2)</f>
        <v>0</v>
      </c>
      <c r="BL196" s="16" t="s">
        <v>119</v>
      </c>
      <c r="BM196" s="139" t="s">
        <v>237</v>
      </c>
    </row>
    <row r="197" spans="2:65" s="1" customFormat="1" ht="29.25">
      <c r="B197" s="31"/>
      <c r="D197" s="141" t="s">
        <v>121</v>
      </c>
      <c r="F197" s="142" t="s">
        <v>238</v>
      </c>
      <c r="I197" s="143"/>
      <c r="L197" s="31"/>
      <c r="M197" s="144"/>
      <c r="T197" s="55"/>
      <c r="AT197" s="16" t="s">
        <v>121</v>
      </c>
      <c r="AU197" s="16" t="s">
        <v>80</v>
      </c>
    </row>
    <row r="198" spans="2:65" s="1" customFormat="1" ht="24.2" customHeight="1">
      <c r="B198" s="31"/>
      <c r="C198" s="127" t="s">
        <v>7</v>
      </c>
      <c r="D198" s="127" t="s">
        <v>115</v>
      </c>
      <c r="E198" s="128" t="s">
        <v>239</v>
      </c>
      <c r="F198" s="129" t="s">
        <v>240</v>
      </c>
      <c r="G198" s="130" t="s">
        <v>128</v>
      </c>
      <c r="H198" s="131">
        <v>0.5</v>
      </c>
      <c r="I198" s="132"/>
      <c r="J198" s="133">
        <f>ROUND(I198*H198,2)</f>
        <v>0</v>
      </c>
      <c r="K198" s="134"/>
      <c r="L198" s="31"/>
      <c r="M198" s="135" t="s">
        <v>1</v>
      </c>
      <c r="N198" s="136" t="s">
        <v>38</v>
      </c>
      <c r="P198" s="137">
        <f>O198*H198</f>
        <v>0</v>
      </c>
      <c r="Q198" s="137">
        <v>0</v>
      </c>
      <c r="R198" s="137">
        <f>Q198*H198</f>
        <v>0</v>
      </c>
      <c r="S198" s="137">
        <v>0</v>
      </c>
      <c r="T198" s="138">
        <f>S198*H198</f>
        <v>0</v>
      </c>
      <c r="AR198" s="139" t="s">
        <v>119</v>
      </c>
      <c r="AT198" s="139" t="s">
        <v>115</v>
      </c>
      <c r="AU198" s="139" t="s">
        <v>80</v>
      </c>
      <c r="AY198" s="16" t="s">
        <v>113</v>
      </c>
      <c r="BE198" s="140">
        <f>IF(N198="základní",J198,0)</f>
        <v>0</v>
      </c>
      <c r="BF198" s="140">
        <f>IF(N198="snížená",J198,0)</f>
        <v>0</v>
      </c>
      <c r="BG198" s="140">
        <f>IF(N198="zákl. přenesená",J198,0)</f>
        <v>0</v>
      </c>
      <c r="BH198" s="140">
        <f>IF(N198="sníž. přenesená",J198,0)</f>
        <v>0</v>
      </c>
      <c r="BI198" s="140">
        <f>IF(N198="nulová",J198,0)</f>
        <v>0</v>
      </c>
      <c r="BJ198" s="16" t="s">
        <v>78</v>
      </c>
      <c r="BK198" s="140">
        <f>ROUND(I198*H198,2)</f>
        <v>0</v>
      </c>
      <c r="BL198" s="16" t="s">
        <v>119</v>
      </c>
      <c r="BM198" s="139" t="s">
        <v>241</v>
      </c>
    </row>
    <row r="199" spans="2:65" s="1" customFormat="1" ht="11.25">
      <c r="B199" s="31"/>
      <c r="D199" s="141" t="s">
        <v>121</v>
      </c>
      <c r="F199" s="142" t="s">
        <v>240</v>
      </c>
      <c r="I199" s="143"/>
      <c r="L199" s="31"/>
      <c r="M199" s="144"/>
      <c r="T199" s="55"/>
      <c r="AT199" s="16" t="s">
        <v>121</v>
      </c>
      <c r="AU199" s="16" t="s">
        <v>80</v>
      </c>
    </row>
    <row r="200" spans="2:65" s="12" customFormat="1" ht="11.25">
      <c r="B200" s="145"/>
      <c r="D200" s="141" t="s">
        <v>123</v>
      </c>
      <c r="E200" s="146" t="s">
        <v>1</v>
      </c>
      <c r="F200" s="147" t="s">
        <v>242</v>
      </c>
      <c r="H200" s="146" t="s">
        <v>1</v>
      </c>
      <c r="I200" s="148"/>
      <c r="L200" s="145"/>
      <c r="M200" s="149"/>
      <c r="T200" s="150"/>
      <c r="AT200" s="146" t="s">
        <v>123</v>
      </c>
      <c r="AU200" s="146" t="s">
        <v>80</v>
      </c>
      <c r="AV200" s="12" t="s">
        <v>78</v>
      </c>
      <c r="AW200" s="12" t="s">
        <v>30</v>
      </c>
      <c r="AX200" s="12" t="s">
        <v>73</v>
      </c>
      <c r="AY200" s="146" t="s">
        <v>113</v>
      </c>
    </row>
    <row r="201" spans="2:65" s="13" customFormat="1" ht="11.25">
      <c r="B201" s="151"/>
      <c r="D201" s="141" t="s">
        <v>123</v>
      </c>
      <c r="E201" s="152" t="s">
        <v>1</v>
      </c>
      <c r="F201" s="153" t="s">
        <v>243</v>
      </c>
      <c r="H201" s="154">
        <v>0.5</v>
      </c>
      <c r="I201" s="155"/>
      <c r="L201" s="151"/>
      <c r="M201" s="156"/>
      <c r="T201" s="157"/>
      <c r="AT201" s="152" t="s">
        <v>123</v>
      </c>
      <c r="AU201" s="152" t="s">
        <v>80</v>
      </c>
      <c r="AV201" s="13" t="s">
        <v>80</v>
      </c>
      <c r="AW201" s="13" t="s">
        <v>30</v>
      </c>
      <c r="AX201" s="13" t="s">
        <v>78</v>
      </c>
      <c r="AY201" s="152" t="s">
        <v>113</v>
      </c>
    </row>
    <row r="202" spans="2:65" s="1" customFormat="1" ht="33" customHeight="1">
      <c r="B202" s="31"/>
      <c r="C202" s="127" t="s">
        <v>244</v>
      </c>
      <c r="D202" s="127" t="s">
        <v>115</v>
      </c>
      <c r="E202" s="128" t="s">
        <v>245</v>
      </c>
      <c r="F202" s="129" t="s">
        <v>246</v>
      </c>
      <c r="G202" s="130" t="s">
        <v>118</v>
      </c>
      <c r="H202" s="131">
        <v>68.45</v>
      </c>
      <c r="I202" s="132"/>
      <c r="J202" s="133">
        <f>ROUND(I202*H202,2)</f>
        <v>0</v>
      </c>
      <c r="K202" s="134"/>
      <c r="L202" s="31"/>
      <c r="M202" s="135" t="s">
        <v>1</v>
      </c>
      <c r="N202" s="136" t="s">
        <v>38</v>
      </c>
      <c r="P202" s="137">
        <f>O202*H202</f>
        <v>0</v>
      </c>
      <c r="Q202" s="137">
        <v>0</v>
      </c>
      <c r="R202" s="137">
        <f>Q202*H202</f>
        <v>0</v>
      </c>
      <c r="S202" s="137">
        <v>0</v>
      </c>
      <c r="T202" s="138">
        <f>S202*H202</f>
        <v>0</v>
      </c>
      <c r="AR202" s="139" t="s">
        <v>119</v>
      </c>
      <c r="AT202" s="139" t="s">
        <v>115</v>
      </c>
      <c r="AU202" s="139" t="s">
        <v>80</v>
      </c>
      <c r="AY202" s="16" t="s">
        <v>113</v>
      </c>
      <c r="BE202" s="140">
        <f>IF(N202="základní",J202,0)</f>
        <v>0</v>
      </c>
      <c r="BF202" s="140">
        <f>IF(N202="snížená",J202,0)</f>
        <v>0</v>
      </c>
      <c r="BG202" s="140">
        <f>IF(N202="zákl. přenesená",J202,0)</f>
        <v>0</v>
      </c>
      <c r="BH202" s="140">
        <f>IF(N202="sníž. přenesená",J202,0)</f>
        <v>0</v>
      </c>
      <c r="BI202" s="140">
        <f>IF(N202="nulová",J202,0)</f>
        <v>0</v>
      </c>
      <c r="BJ202" s="16" t="s">
        <v>78</v>
      </c>
      <c r="BK202" s="140">
        <f>ROUND(I202*H202,2)</f>
        <v>0</v>
      </c>
      <c r="BL202" s="16" t="s">
        <v>119</v>
      </c>
      <c r="BM202" s="139" t="s">
        <v>247</v>
      </c>
    </row>
    <row r="203" spans="2:65" s="1" customFormat="1" ht="19.5">
      <c r="B203" s="31"/>
      <c r="D203" s="141" t="s">
        <v>121</v>
      </c>
      <c r="F203" s="142" t="s">
        <v>246</v>
      </c>
      <c r="I203" s="143"/>
      <c r="L203" s="31"/>
      <c r="M203" s="144"/>
      <c r="T203" s="55"/>
      <c r="AT203" s="16" t="s">
        <v>121</v>
      </c>
      <c r="AU203" s="16" t="s">
        <v>80</v>
      </c>
    </row>
    <row r="204" spans="2:65" s="12" customFormat="1" ht="11.25">
      <c r="B204" s="145"/>
      <c r="D204" s="141" t="s">
        <v>123</v>
      </c>
      <c r="E204" s="146" t="s">
        <v>1</v>
      </c>
      <c r="F204" s="147" t="s">
        <v>248</v>
      </c>
      <c r="H204" s="146" t="s">
        <v>1</v>
      </c>
      <c r="I204" s="148"/>
      <c r="L204" s="145"/>
      <c r="M204" s="149"/>
      <c r="T204" s="150"/>
      <c r="AT204" s="146" t="s">
        <v>123</v>
      </c>
      <c r="AU204" s="146" t="s">
        <v>80</v>
      </c>
      <c r="AV204" s="12" t="s">
        <v>78</v>
      </c>
      <c r="AW204" s="12" t="s">
        <v>30</v>
      </c>
      <c r="AX204" s="12" t="s">
        <v>73</v>
      </c>
      <c r="AY204" s="146" t="s">
        <v>113</v>
      </c>
    </row>
    <row r="205" spans="2:65" s="13" customFormat="1" ht="11.25">
      <c r="B205" s="151"/>
      <c r="D205" s="141" t="s">
        <v>123</v>
      </c>
      <c r="E205" s="152" t="s">
        <v>1</v>
      </c>
      <c r="F205" s="153" t="s">
        <v>7</v>
      </c>
      <c r="H205" s="154">
        <v>21</v>
      </c>
      <c r="I205" s="155"/>
      <c r="L205" s="151"/>
      <c r="M205" s="156"/>
      <c r="T205" s="157"/>
      <c r="AT205" s="152" t="s">
        <v>123</v>
      </c>
      <c r="AU205" s="152" t="s">
        <v>80</v>
      </c>
      <c r="AV205" s="13" t="s">
        <v>80</v>
      </c>
      <c r="AW205" s="13" t="s">
        <v>30</v>
      </c>
      <c r="AX205" s="13" t="s">
        <v>73</v>
      </c>
      <c r="AY205" s="152" t="s">
        <v>113</v>
      </c>
    </row>
    <row r="206" spans="2:65" s="12" customFormat="1" ht="11.25">
      <c r="B206" s="145"/>
      <c r="D206" s="141" t="s">
        <v>123</v>
      </c>
      <c r="E206" s="146" t="s">
        <v>1</v>
      </c>
      <c r="F206" s="147" t="s">
        <v>249</v>
      </c>
      <c r="H206" s="146" t="s">
        <v>1</v>
      </c>
      <c r="I206" s="148"/>
      <c r="L206" s="145"/>
      <c r="M206" s="149"/>
      <c r="T206" s="150"/>
      <c r="AT206" s="146" t="s">
        <v>123</v>
      </c>
      <c r="AU206" s="146" t="s">
        <v>80</v>
      </c>
      <c r="AV206" s="12" t="s">
        <v>78</v>
      </c>
      <c r="AW206" s="12" t="s">
        <v>30</v>
      </c>
      <c r="AX206" s="12" t="s">
        <v>73</v>
      </c>
      <c r="AY206" s="146" t="s">
        <v>113</v>
      </c>
    </row>
    <row r="207" spans="2:65" s="13" customFormat="1" ht="11.25">
      <c r="B207" s="151"/>
      <c r="D207" s="141" t="s">
        <v>123</v>
      </c>
      <c r="E207" s="152" t="s">
        <v>1</v>
      </c>
      <c r="F207" s="153" t="s">
        <v>250</v>
      </c>
      <c r="H207" s="154">
        <v>9.6999999999999993</v>
      </c>
      <c r="I207" s="155"/>
      <c r="L207" s="151"/>
      <c r="M207" s="156"/>
      <c r="T207" s="157"/>
      <c r="AT207" s="152" t="s">
        <v>123</v>
      </c>
      <c r="AU207" s="152" t="s">
        <v>80</v>
      </c>
      <c r="AV207" s="13" t="s">
        <v>80</v>
      </c>
      <c r="AW207" s="13" t="s">
        <v>30</v>
      </c>
      <c r="AX207" s="13" t="s">
        <v>73</v>
      </c>
      <c r="AY207" s="152" t="s">
        <v>113</v>
      </c>
    </row>
    <row r="208" spans="2:65" s="12" customFormat="1" ht="11.25">
      <c r="B208" s="145"/>
      <c r="D208" s="141" t="s">
        <v>123</v>
      </c>
      <c r="E208" s="146" t="s">
        <v>1</v>
      </c>
      <c r="F208" s="147" t="s">
        <v>251</v>
      </c>
      <c r="H208" s="146" t="s">
        <v>1</v>
      </c>
      <c r="I208" s="148"/>
      <c r="L208" s="145"/>
      <c r="M208" s="149"/>
      <c r="T208" s="150"/>
      <c r="AT208" s="146" t="s">
        <v>123</v>
      </c>
      <c r="AU208" s="146" t="s">
        <v>80</v>
      </c>
      <c r="AV208" s="12" t="s">
        <v>78</v>
      </c>
      <c r="AW208" s="12" t="s">
        <v>30</v>
      </c>
      <c r="AX208" s="12" t="s">
        <v>73</v>
      </c>
      <c r="AY208" s="146" t="s">
        <v>113</v>
      </c>
    </row>
    <row r="209" spans="2:65" s="13" customFormat="1" ht="11.25">
      <c r="B209" s="151"/>
      <c r="D209" s="141" t="s">
        <v>123</v>
      </c>
      <c r="E209" s="152" t="s">
        <v>1</v>
      </c>
      <c r="F209" s="153" t="s">
        <v>252</v>
      </c>
      <c r="H209" s="154">
        <v>5.4</v>
      </c>
      <c r="I209" s="155"/>
      <c r="L209" s="151"/>
      <c r="M209" s="156"/>
      <c r="T209" s="157"/>
      <c r="AT209" s="152" t="s">
        <v>123</v>
      </c>
      <c r="AU209" s="152" t="s">
        <v>80</v>
      </c>
      <c r="AV209" s="13" t="s">
        <v>80</v>
      </c>
      <c r="AW209" s="13" t="s">
        <v>30</v>
      </c>
      <c r="AX209" s="13" t="s">
        <v>73</v>
      </c>
      <c r="AY209" s="152" t="s">
        <v>113</v>
      </c>
    </row>
    <row r="210" spans="2:65" s="12" customFormat="1" ht="11.25">
      <c r="B210" s="145"/>
      <c r="D210" s="141" t="s">
        <v>123</v>
      </c>
      <c r="E210" s="146" t="s">
        <v>1</v>
      </c>
      <c r="F210" s="147" t="s">
        <v>253</v>
      </c>
      <c r="H210" s="146" t="s">
        <v>1</v>
      </c>
      <c r="I210" s="148"/>
      <c r="L210" s="145"/>
      <c r="M210" s="149"/>
      <c r="T210" s="150"/>
      <c r="AT210" s="146" t="s">
        <v>123</v>
      </c>
      <c r="AU210" s="146" t="s">
        <v>80</v>
      </c>
      <c r="AV210" s="12" t="s">
        <v>78</v>
      </c>
      <c r="AW210" s="12" t="s">
        <v>30</v>
      </c>
      <c r="AX210" s="12" t="s">
        <v>73</v>
      </c>
      <c r="AY210" s="146" t="s">
        <v>113</v>
      </c>
    </row>
    <row r="211" spans="2:65" s="13" customFormat="1" ht="11.25">
      <c r="B211" s="151"/>
      <c r="D211" s="141" t="s">
        <v>123</v>
      </c>
      <c r="E211" s="152" t="s">
        <v>1</v>
      </c>
      <c r="F211" s="153" t="s">
        <v>202</v>
      </c>
      <c r="H211" s="154">
        <v>14</v>
      </c>
      <c r="I211" s="155"/>
      <c r="L211" s="151"/>
      <c r="M211" s="156"/>
      <c r="T211" s="157"/>
      <c r="AT211" s="152" t="s">
        <v>123</v>
      </c>
      <c r="AU211" s="152" t="s">
        <v>80</v>
      </c>
      <c r="AV211" s="13" t="s">
        <v>80</v>
      </c>
      <c r="AW211" s="13" t="s">
        <v>30</v>
      </c>
      <c r="AX211" s="13" t="s">
        <v>73</v>
      </c>
      <c r="AY211" s="152" t="s">
        <v>113</v>
      </c>
    </row>
    <row r="212" spans="2:65" s="12" customFormat="1" ht="11.25">
      <c r="B212" s="145"/>
      <c r="D212" s="141" t="s">
        <v>123</v>
      </c>
      <c r="E212" s="146" t="s">
        <v>1</v>
      </c>
      <c r="F212" s="147" t="s">
        <v>254</v>
      </c>
      <c r="H212" s="146" t="s">
        <v>1</v>
      </c>
      <c r="I212" s="148"/>
      <c r="L212" s="145"/>
      <c r="M212" s="149"/>
      <c r="T212" s="150"/>
      <c r="AT212" s="146" t="s">
        <v>123</v>
      </c>
      <c r="AU212" s="146" t="s">
        <v>80</v>
      </c>
      <c r="AV212" s="12" t="s">
        <v>78</v>
      </c>
      <c r="AW212" s="12" t="s">
        <v>30</v>
      </c>
      <c r="AX212" s="12" t="s">
        <v>73</v>
      </c>
      <c r="AY212" s="146" t="s">
        <v>113</v>
      </c>
    </row>
    <row r="213" spans="2:65" s="13" customFormat="1" ht="11.25">
      <c r="B213" s="151"/>
      <c r="D213" s="141" t="s">
        <v>123</v>
      </c>
      <c r="E213" s="152" t="s">
        <v>1</v>
      </c>
      <c r="F213" s="153" t="s">
        <v>255</v>
      </c>
      <c r="H213" s="154">
        <v>12.11</v>
      </c>
      <c r="I213" s="155"/>
      <c r="L213" s="151"/>
      <c r="M213" s="156"/>
      <c r="T213" s="157"/>
      <c r="AT213" s="152" t="s">
        <v>123</v>
      </c>
      <c r="AU213" s="152" t="s">
        <v>80</v>
      </c>
      <c r="AV213" s="13" t="s">
        <v>80</v>
      </c>
      <c r="AW213" s="13" t="s">
        <v>30</v>
      </c>
      <c r="AX213" s="13" t="s">
        <v>73</v>
      </c>
      <c r="AY213" s="152" t="s">
        <v>113</v>
      </c>
    </row>
    <row r="214" spans="2:65" s="12" customFormat="1" ht="11.25">
      <c r="B214" s="145"/>
      <c r="D214" s="141" t="s">
        <v>123</v>
      </c>
      <c r="E214" s="146" t="s">
        <v>1</v>
      </c>
      <c r="F214" s="147" t="s">
        <v>256</v>
      </c>
      <c r="H214" s="146" t="s">
        <v>1</v>
      </c>
      <c r="I214" s="148"/>
      <c r="L214" s="145"/>
      <c r="M214" s="149"/>
      <c r="T214" s="150"/>
      <c r="AT214" s="146" t="s">
        <v>123</v>
      </c>
      <c r="AU214" s="146" t="s">
        <v>80</v>
      </c>
      <c r="AV214" s="12" t="s">
        <v>78</v>
      </c>
      <c r="AW214" s="12" t="s">
        <v>30</v>
      </c>
      <c r="AX214" s="12" t="s">
        <v>73</v>
      </c>
      <c r="AY214" s="146" t="s">
        <v>113</v>
      </c>
    </row>
    <row r="215" spans="2:65" s="13" customFormat="1" ht="11.25">
      <c r="B215" s="151"/>
      <c r="D215" s="141" t="s">
        <v>123</v>
      </c>
      <c r="E215" s="152" t="s">
        <v>1</v>
      </c>
      <c r="F215" s="153" t="s">
        <v>257</v>
      </c>
      <c r="H215" s="154">
        <v>6.24</v>
      </c>
      <c r="I215" s="155"/>
      <c r="L215" s="151"/>
      <c r="M215" s="156"/>
      <c r="T215" s="157"/>
      <c r="AT215" s="152" t="s">
        <v>123</v>
      </c>
      <c r="AU215" s="152" t="s">
        <v>80</v>
      </c>
      <c r="AV215" s="13" t="s">
        <v>80</v>
      </c>
      <c r="AW215" s="13" t="s">
        <v>30</v>
      </c>
      <c r="AX215" s="13" t="s">
        <v>73</v>
      </c>
      <c r="AY215" s="152" t="s">
        <v>113</v>
      </c>
    </row>
    <row r="216" spans="2:65" s="14" customFormat="1" ht="11.25">
      <c r="B216" s="170"/>
      <c r="D216" s="141" t="s">
        <v>123</v>
      </c>
      <c r="E216" s="171" t="s">
        <v>1</v>
      </c>
      <c r="F216" s="172" t="s">
        <v>258</v>
      </c>
      <c r="H216" s="173">
        <v>68.45</v>
      </c>
      <c r="I216" s="174"/>
      <c r="L216" s="170"/>
      <c r="M216" s="175"/>
      <c r="T216" s="176"/>
      <c r="AT216" s="171" t="s">
        <v>123</v>
      </c>
      <c r="AU216" s="171" t="s">
        <v>80</v>
      </c>
      <c r="AV216" s="14" t="s">
        <v>119</v>
      </c>
      <c r="AW216" s="14" t="s">
        <v>30</v>
      </c>
      <c r="AX216" s="14" t="s">
        <v>78</v>
      </c>
      <c r="AY216" s="171" t="s">
        <v>113</v>
      </c>
    </row>
    <row r="217" spans="2:65" s="1" customFormat="1" ht="24.2" customHeight="1">
      <c r="B217" s="31"/>
      <c r="C217" s="127" t="s">
        <v>259</v>
      </c>
      <c r="D217" s="127" t="s">
        <v>115</v>
      </c>
      <c r="E217" s="128" t="s">
        <v>260</v>
      </c>
      <c r="F217" s="129" t="s">
        <v>261</v>
      </c>
      <c r="G217" s="130" t="s">
        <v>118</v>
      </c>
      <c r="H217" s="131">
        <v>6.8659999999999997</v>
      </c>
      <c r="I217" s="132"/>
      <c r="J217" s="133">
        <f>ROUND(I217*H217,2)</f>
        <v>0</v>
      </c>
      <c r="K217" s="134"/>
      <c r="L217" s="31"/>
      <c r="M217" s="135" t="s">
        <v>1</v>
      </c>
      <c r="N217" s="136" t="s">
        <v>38</v>
      </c>
      <c r="P217" s="137">
        <f>O217*H217</f>
        <v>0</v>
      </c>
      <c r="Q217" s="137">
        <v>0</v>
      </c>
      <c r="R217" s="137">
        <f>Q217*H217</f>
        <v>0</v>
      </c>
      <c r="S217" s="137">
        <v>0</v>
      </c>
      <c r="T217" s="138">
        <f>S217*H217</f>
        <v>0</v>
      </c>
      <c r="AR217" s="139" t="s">
        <v>119</v>
      </c>
      <c r="AT217" s="139" t="s">
        <v>115</v>
      </c>
      <c r="AU217" s="139" t="s">
        <v>80</v>
      </c>
      <c r="AY217" s="16" t="s">
        <v>113</v>
      </c>
      <c r="BE217" s="140">
        <f>IF(N217="základní",J217,0)</f>
        <v>0</v>
      </c>
      <c r="BF217" s="140">
        <f>IF(N217="snížená",J217,0)</f>
        <v>0</v>
      </c>
      <c r="BG217" s="140">
        <f>IF(N217="zákl. přenesená",J217,0)</f>
        <v>0</v>
      </c>
      <c r="BH217" s="140">
        <f>IF(N217="sníž. přenesená",J217,0)</f>
        <v>0</v>
      </c>
      <c r="BI217" s="140">
        <f>IF(N217="nulová",J217,0)</f>
        <v>0</v>
      </c>
      <c r="BJ217" s="16" t="s">
        <v>78</v>
      </c>
      <c r="BK217" s="140">
        <f>ROUND(I217*H217,2)</f>
        <v>0</v>
      </c>
      <c r="BL217" s="16" t="s">
        <v>119</v>
      </c>
      <c r="BM217" s="139" t="s">
        <v>262</v>
      </c>
    </row>
    <row r="218" spans="2:65" s="1" customFormat="1" ht="19.5">
      <c r="B218" s="31"/>
      <c r="D218" s="141" t="s">
        <v>121</v>
      </c>
      <c r="F218" s="142" t="s">
        <v>263</v>
      </c>
      <c r="I218" s="143"/>
      <c r="L218" s="31"/>
      <c r="M218" s="144"/>
      <c r="T218" s="55"/>
      <c r="AT218" s="16" t="s">
        <v>121</v>
      </c>
      <c r="AU218" s="16" t="s">
        <v>80</v>
      </c>
    </row>
    <row r="219" spans="2:65" s="12" customFormat="1" ht="11.25">
      <c r="B219" s="145"/>
      <c r="D219" s="141" t="s">
        <v>123</v>
      </c>
      <c r="E219" s="146" t="s">
        <v>1</v>
      </c>
      <c r="F219" s="147" t="s">
        <v>264</v>
      </c>
      <c r="H219" s="146" t="s">
        <v>1</v>
      </c>
      <c r="I219" s="148"/>
      <c r="L219" s="145"/>
      <c r="M219" s="149"/>
      <c r="T219" s="150"/>
      <c r="AT219" s="146" t="s">
        <v>123</v>
      </c>
      <c r="AU219" s="146" t="s">
        <v>80</v>
      </c>
      <c r="AV219" s="12" t="s">
        <v>78</v>
      </c>
      <c r="AW219" s="12" t="s">
        <v>30</v>
      </c>
      <c r="AX219" s="12" t="s">
        <v>73</v>
      </c>
      <c r="AY219" s="146" t="s">
        <v>113</v>
      </c>
    </row>
    <row r="220" spans="2:65" s="12" customFormat="1" ht="11.25">
      <c r="B220" s="145"/>
      <c r="D220" s="141" t="s">
        <v>123</v>
      </c>
      <c r="E220" s="146" t="s">
        <v>1</v>
      </c>
      <c r="F220" s="147" t="s">
        <v>265</v>
      </c>
      <c r="H220" s="146" t="s">
        <v>1</v>
      </c>
      <c r="I220" s="148"/>
      <c r="L220" s="145"/>
      <c r="M220" s="149"/>
      <c r="T220" s="150"/>
      <c r="AT220" s="146" t="s">
        <v>123</v>
      </c>
      <c r="AU220" s="146" t="s">
        <v>80</v>
      </c>
      <c r="AV220" s="12" t="s">
        <v>78</v>
      </c>
      <c r="AW220" s="12" t="s">
        <v>30</v>
      </c>
      <c r="AX220" s="12" t="s">
        <v>73</v>
      </c>
      <c r="AY220" s="146" t="s">
        <v>113</v>
      </c>
    </row>
    <row r="221" spans="2:65" s="13" customFormat="1" ht="11.25">
      <c r="B221" s="151"/>
      <c r="D221" s="141" t="s">
        <v>123</v>
      </c>
      <c r="E221" s="152" t="s">
        <v>1</v>
      </c>
      <c r="F221" s="153" t="s">
        <v>266</v>
      </c>
      <c r="H221" s="154">
        <v>6.8659999999999997</v>
      </c>
      <c r="I221" s="155"/>
      <c r="L221" s="151"/>
      <c r="M221" s="156"/>
      <c r="T221" s="157"/>
      <c r="AT221" s="152" t="s">
        <v>123</v>
      </c>
      <c r="AU221" s="152" t="s">
        <v>80</v>
      </c>
      <c r="AV221" s="13" t="s">
        <v>80</v>
      </c>
      <c r="AW221" s="13" t="s">
        <v>30</v>
      </c>
      <c r="AX221" s="13" t="s">
        <v>78</v>
      </c>
      <c r="AY221" s="152" t="s">
        <v>113</v>
      </c>
    </row>
    <row r="222" spans="2:65" s="1" customFormat="1" ht="24.2" customHeight="1">
      <c r="B222" s="31"/>
      <c r="C222" s="127" t="s">
        <v>267</v>
      </c>
      <c r="D222" s="127" t="s">
        <v>115</v>
      </c>
      <c r="E222" s="128" t="s">
        <v>268</v>
      </c>
      <c r="F222" s="129" t="s">
        <v>269</v>
      </c>
      <c r="G222" s="130" t="s">
        <v>118</v>
      </c>
      <c r="H222" s="131">
        <v>24.03</v>
      </c>
      <c r="I222" s="132"/>
      <c r="J222" s="133">
        <f>ROUND(I222*H222,2)</f>
        <v>0</v>
      </c>
      <c r="K222" s="134"/>
      <c r="L222" s="31"/>
      <c r="M222" s="135" t="s">
        <v>1</v>
      </c>
      <c r="N222" s="136" t="s">
        <v>38</v>
      </c>
      <c r="P222" s="137">
        <f>O222*H222</f>
        <v>0</v>
      </c>
      <c r="Q222" s="137">
        <v>2.0140000000000002E-2</v>
      </c>
      <c r="R222" s="137">
        <f>Q222*H222</f>
        <v>0.48396420000000007</v>
      </c>
      <c r="S222" s="137">
        <v>0</v>
      </c>
      <c r="T222" s="138">
        <f>S222*H222</f>
        <v>0</v>
      </c>
      <c r="AR222" s="139" t="s">
        <v>119</v>
      </c>
      <c r="AT222" s="139" t="s">
        <v>115</v>
      </c>
      <c r="AU222" s="139" t="s">
        <v>80</v>
      </c>
      <c r="AY222" s="16" t="s">
        <v>113</v>
      </c>
      <c r="BE222" s="140">
        <f>IF(N222="základní",J222,0)</f>
        <v>0</v>
      </c>
      <c r="BF222" s="140">
        <f>IF(N222="snížená",J222,0)</f>
        <v>0</v>
      </c>
      <c r="BG222" s="140">
        <f>IF(N222="zákl. přenesená",J222,0)</f>
        <v>0</v>
      </c>
      <c r="BH222" s="140">
        <f>IF(N222="sníž. přenesená",J222,0)</f>
        <v>0</v>
      </c>
      <c r="BI222" s="140">
        <f>IF(N222="nulová",J222,0)</f>
        <v>0</v>
      </c>
      <c r="BJ222" s="16" t="s">
        <v>78</v>
      </c>
      <c r="BK222" s="140">
        <f>ROUND(I222*H222,2)</f>
        <v>0</v>
      </c>
      <c r="BL222" s="16" t="s">
        <v>119</v>
      </c>
      <c r="BM222" s="139" t="s">
        <v>270</v>
      </c>
    </row>
    <row r="223" spans="2:65" s="1" customFormat="1" ht="19.5">
      <c r="B223" s="31"/>
      <c r="D223" s="141" t="s">
        <v>121</v>
      </c>
      <c r="F223" s="142" t="s">
        <v>271</v>
      </c>
      <c r="I223" s="143"/>
      <c r="L223" s="31"/>
      <c r="M223" s="144"/>
      <c r="T223" s="55"/>
      <c r="AT223" s="16" t="s">
        <v>121</v>
      </c>
      <c r="AU223" s="16" t="s">
        <v>80</v>
      </c>
    </row>
    <row r="224" spans="2:65" s="12" customFormat="1" ht="11.25">
      <c r="B224" s="145"/>
      <c r="D224" s="141" t="s">
        <v>123</v>
      </c>
      <c r="E224" s="146" t="s">
        <v>1</v>
      </c>
      <c r="F224" s="147" t="s">
        <v>272</v>
      </c>
      <c r="H224" s="146" t="s">
        <v>1</v>
      </c>
      <c r="I224" s="148"/>
      <c r="L224" s="145"/>
      <c r="M224" s="149"/>
      <c r="T224" s="150"/>
      <c r="AT224" s="146" t="s">
        <v>123</v>
      </c>
      <c r="AU224" s="146" t="s">
        <v>80</v>
      </c>
      <c r="AV224" s="12" t="s">
        <v>78</v>
      </c>
      <c r="AW224" s="12" t="s">
        <v>30</v>
      </c>
      <c r="AX224" s="12" t="s">
        <v>73</v>
      </c>
      <c r="AY224" s="146" t="s">
        <v>113</v>
      </c>
    </row>
    <row r="225" spans="2:65" s="13" customFormat="1" ht="11.25">
      <c r="B225" s="151"/>
      <c r="D225" s="141" t="s">
        <v>123</v>
      </c>
      <c r="E225" s="152" t="s">
        <v>1</v>
      </c>
      <c r="F225" s="153" t="s">
        <v>273</v>
      </c>
      <c r="H225" s="154">
        <v>24.03</v>
      </c>
      <c r="I225" s="155"/>
      <c r="L225" s="151"/>
      <c r="M225" s="156"/>
      <c r="T225" s="157"/>
      <c r="AT225" s="152" t="s">
        <v>123</v>
      </c>
      <c r="AU225" s="152" t="s">
        <v>80</v>
      </c>
      <c r="AV225" s="13" t="s">
        <v>80</v>
      </c>
      <c r="AW225" s="13" t="s">
        <v>30</v>
      </c>
      <c r="AX225" s="13" t="s">
        <v>78</v>
      </c>
      <c r="AY225" s="152" t="s">
        <v>113</v>
      </c>
    </row>
    <row r="226" spans="2:65" s="1" customFormat="1" ht="33" customHeight="1">
      <c r="B226" s="31"/>
      <c r="C226" s="127" t="s">
        <v>274</v>
      </c>
      <c r="D226" s="127" t="s">
        <v>115</v>
      </c>
      <c r="E226" s="128" t="s">
        <v>275</v>
      </c>
      <c r="F226" s="129" t="s">
        <v>276</v>
      </c>
      <c r="G226" s="130" t="s">
        <v>118</v>
      </c>
      <c r="H226" s="131">
        <v>27.46</v>
      </c>
      <c r="I226" s="132"/>
      <c r="J226" s="133">
        <f>ROUND(I226*H226,2)</f>
        <v>0</v>
      </c>
      <c r="K226" s="134"/>
      <c r="L226" s="31"/>
      <c r="M226" s="135" t="s">
        <v>1</v>
      </c>
      <c r="N226" s="136" t="s">
        <v>38</v>
      </c>
      <c r="P226" s="137">
        <f>O226*H226</f>
        <v>0</v>
      </c>
      <c r="Q226" s="137">
        <v>0</v>
      </c>
      <c r="R226" s="137">
        <f>Q226*H226</f>
        <v>0</v>
      </c>
      <c r="S226" s="137">
        <v>0</v>
      </c>
      <c r="T226" s="138">
        <f>S226*H226</f>
        <v>0</v>
      </c>
      <c r="AR226" s="139" t="s">
        <v>119</v>
      </c>
      <c r="AT226" s="139" t="s">
        <v>115</v>
      </c>
      <c r="AU226" s="139" t="s">
        <v>80</v>
      </c>
      <c r="AY226" s="16" t="s">
        <v>113</v>
      </c>
      <c r="BE226" s="140">
        <f>IF(N226="základní",J226,0)</f>
        <v>0</v>
      </c>
      <c r="BF226" s="140">
        <f>IF(N226="snížená",J226,0)</f>
        <v>0</v>
      </c>
      <c r="BG226" s="140">
        <f>IF(N226="zákl. přenesená",J226,0)</f>
        <v>0</v>
      </c>
      <c r="BH226" s="140">
        <f>IF(N226="sníž. přenesená",J226,0)</f>
        <v>0</v>
      </c>
      <c r="BI226" s="140">
        <f>IF(N226="nulová",J226,0)</f>
        <v>0</v>
      </c>
      <c r="BJ226" s="16" t="s">
        <v>78</v>
      </c>
      <c r="BK226" s="140">
        <f>ROUND(I226*H226,2)</f>
        <v>0</v>
      </c>
      <c r="BL226" s="16" t="s">
        <v>119</v>
      </c>
      <c r="BM226" s="139" t="s">
        <v>277</v>
      </c>
    </row>
    <row r="227" spans="2:65" s="1" customFormat="1" ht="19.5">
      <c r="B227" s="31"/>
      <c r="D227" s="141" t="s">
        <v>121</v>
      </c>
      <c r="F227" s="142" t="s">
        <v>276</v>
      </c>
      <c r="I227" s="143"/>
      <c r="L227" s="31"/>
      <c r="M227" s="144"/>
      <c r="T227" s="55"/>
      <c r="AT227" s="16" t="s">
        <v>121</v>
      </c>
      <c r="AU227" s="16" t="s">
        <v>80</v>
      </c>
    </row>
    <row r="228" spans="2:65" s="12" customFormat="1" ht="11.25">
      <c r="B228" s="145"/>
      <c r="D228" s="141" t="s">
        <v>123</v>
      </c>
      <c r="E228" s="146" t="s">
        <v>1</v>
      </c>
      <c r="F228" s="147" t="s">
        <v>278</v>
      </c>
      <c r="H228" s="146" t="s">
        <v>1</v>
      </c>
      <c r="I228" s="148"/>
      <c r="L228" s="145"/>
      <c r="M228" s="149"/>
      <c r="T228" s="150"/>
      <c r="AT228" s="146" t="s">
        <v>123</v>
      </c>
      <c r="AU228" s="146" t="s">
        <v>80</v>
      </c>
      <c r="AV228" s="12" t="s">
        <v>78</v>
      </c>
      <c r="AW228" s="12" t="s">
        <v>30</v>
      </c>
      <c r="AX228" s="12" t="s">
        <v>73</v>
      </c>
      <c r="AY228" s="146" t="s">
        <v>113</v>
      </c>
    </row>
    <row r="229" spans="2:65" s="13" customFormat="1" ht="11.25">
      <c r="B229" s="151"/>
      <c r="D229" s="141" t="s">
        <v>123</v>
      </c>
      <c r="E229" s="152" t="s">
        <v>1</v>
      </c>
      <c r="F229" s="153" t="s">
        <v>279</v>
      </c>
      <c r="H229" s="154">
        <v>27.46</v>
      </c>
      <c r="I229" s="155"/>
      <c r="L229" s="151"/>
      <c r="M229" s="156"/>
      <c r="T229" s="157"/>
      <c r="AT229" s="152" t="s">
        <v>123</v>
      </c>
      <c r="AU229" s="152" t="s">
        <v>80</v>
      </c>
      <c r="AV229" s="13" t="s">
        <v>80</v>
      </c>
      <c r="AW229" s="13" t="s">
        <v>30</v>
      </c>
      <c r="AX229" s="13" t="s">
        <v>78</v>
      </c>
      <c r="AY229" s="152" t="s">
        <v>113</v>
      </c>
    </row>
    <row r="230" spans="2:65" s="1" customFormat="1" ht="24.2" customHeight="1">
      <c r="B230" s="31"/>
      <c r="C230" s="127" t="s">
        <v>280</v>
      </c>
      <c r="D230" s="127" t="s">
        <v>115</v>
      </c>
      <c r="E230" s="128" t="s">
        <v>281</v>
      </c>
      <c r="F230" s="129" t="s">
        <v>282</v>
      </c>
      <c r="G230" s="130" t="s">
        <v>118</v>
      </c>
      <c r="H230" s="131">
        <v>17.170000000000002</v>
      </c>
      <c r="I230" s="132"/>
      <c r="J230" s="133">
        <f>ROUND(I230*H230,2)</f>
        <v>0</v>
      </c>
      <c r="K230" s="134"/>
      <c r="L230" s="31"/>
      <c r="M230" s="135" t="s">
        <v>1</v>
      </c>
      <c r="N230" s="136" t="s">
        <v>38</v>
      </c>
      <c r="P230" s="137">
        <f>O230*H230</f>
        <v>0</v>
      </c>
      <c r="Q230" s="137">
        <v>0.10007000000000001</v>
      </c>
      <c r="R230" s="137">
        <f>Q230*H230</f>
        <v>1.7182019000000002</v>
      </c>
      <c r="S230" s="137">
        <v>0</v>
      </c>
      <c r="T230" s="138">
        <f>S230*H230</f>
        <v>0</v>
      </c>
      <c r="AR230" s="139" t="s">
        <v>119</v>
      </c>
      <c r="AT230" s="139" t="s">
        <v>115</v>
      </c>
      <c r="AU230" s="139" t="s">
        <v>80</v>
      </c>
      <c r="AY230" s="16" t="s">
        <v>113</v>
      </c>
      <c r="BE230" s="140">
        <f>IF(N230="základní",J230,0)</f>
        <v>0</v>
      </c>
      <c r="BF230" s="140">
        <f>IF(N230="snížená",J230,0)</f>
        <v>0</v>
      </c>
      <c r="BG230" s="140">
        <f>IF(N230="zákl. přenesená",J230,0)</f>
        <v>0</v>
      </c>
      <c r="BH230" s="140">
        <f>IF(N230="sníž. přenesená",J230,0)</f>
        <v>0</v>
      </c>
      <c r="BI230" s="140">
        <f>IF(N230="nulová",J230,0)</f>
        <v>0</v>
      </c>
      <c r="BJ230" s="16" t="s">
        <v>78</v>
      </c>
      <c r="BK230" s="140">
        <f>ROUND(I230*H230,2)</f>
        <v>0</v>
      </c>
      <c r="BL230" s="16" t="s">
        <v>119</v>
      </c>
      <c r="BM230" s="139" t="s">
        <v>283</v>
      </c>
    </row>
    <row r="231" spans="2:65" s="1" customFormat="1" ht="19.5">
      <c r="B231" s="31"/>
      <c r="D231" s="141" t="s">
        <v>121</v>
      </c>
      <c r="F231" s="142" t="s">
        <v>284</v>
      </c>
      <c r="I231" s="143"/>
      <c r="L231" s="31"/>
      <c r="M231" s="144"/>
      <c r="T231" s="55"/>
      <c r="AT231" s="16" t="s">
        <v>121</v>
      </c>
      <c r="AU231" s="16" t="s">
        <v>80</v>
      </c>
    </row>
    <row r="232" spans="2:65" s="12" customFormat="1" ht="11.25">
      <c r="B232" s="145"/>
      <c r="D232" s="141" t="s">
        <v>123</v>
      </c>
      <c r="E232" s="146" t="s">
        <v>1</v>
      </c>
      <c r="F232" s="147" t="s">
        <v>285</v>
      </c>
      <c r="H232" s="146" t="s">
        <v>1</v>
      </c>
      <c r="I232" s="148"/>
      <c r="L232" s="145"/>
      <c r="M232" s="149"/>
      <c r="T232" s="150"/>
      <c r="AT232" s="146" t="s">
        <v>123</v>
      </c>
      <c r="AU232" s="146" t="s">
        <v>80</v>
      </c>
      <c r="AV232" s="12" t="s">
        <v>78</v>
      </c>
      <c r="AW232" s="12" t="s">
        <v>30</v>
      </c>
      <c r="AX232" s="12" t="s">
        <v>73</v>
      </c>
      <c r="AY232" s="146" t="s">
        <v>113</v>
      </c>
    </row>
    <row r="233" spans="2:65" s="13" customFormat="1" ht="11.25">
      <c r="B233" s="151"/>
      <c r="D233" s="141" t="s">
        <v>123</v>
      </c>
      <c r="E233" s="152" t="s">
        <v>1</v>
      </c>
      <c r="F233" s="153" t="s">
        <v>286</v>
      </c>
      <c r="H233" s="154">
        <v>17.170000000000002</v>
      </c>
      <c r="I233" s="155"/>
      <c r="L233" s="151"/>
      <c r="M233" s="156"/>
      <c r="T233" s="157"/>
      <c r="AT233" s="152" t="s">
        <v>123</v>
      </c>
      <c r="AU233" s="152" t="s">
        <v>80</v>
      </c>
      <c r="AV233" s="13" t="s">
        <v>80</v>
      </c>
      <c r="AW233" s="13" t="s">
        <v>30</v>
      </c>
      <c r="AX233" s="13" t="s">
        <v>78</v>
      </c>
      <c r="AY233" s="152" t="s">
        <v>113</v>
      </c>
    </row>
    <row r="234" spans="2:65" s="1" customFormat="1" ht="24.2" customHeight="1">
      <c r="B234" s="31"/>
      <c r="C234" s="127" t="s">
        <v>287</v>
      </c>
      <c r="D234" s="127" t="s">
        <v>115</v>
      </c>
      <c r="E234" s="128" t="s">
        <v>288</v>
      </c>
      <c r="F234" s="129" t="s">
        <v>289</v>
      </c>
      <c r="G234" s="130" t="s">
        <v>118</v>
      </c>
      <c r="H234" s="131">
        <v>68.66</v>
      </c>
      <c r="I234" s="132"/>
      <c r="J234" s="133">
        <f>ROUND(I234*H234,2)</f>
        <v>0</v>
      </c>
      <c r="K234" s="134"/>
      <c r="L234" s="31"/>
      <c r="M234" s="135" t="s">
        <v>1</v>
      </c>
      <c r="N234" s="136" t="s">
        <v>38</v>
      </c>
      <c r="P234" s="137">
        <f>O234*H234</f>
        <v>0</v>
      </c>
      <c r="Q234" s="137">
        <v>0</v>
      </c>
      <c r="R234" s="137">
        <f>Q234*H234</f>
        <v>0</v>
      </c>
      <c r="S234" s="137">
        <v>0</v>
      </c>
      <c r="T234" s="138">
        <f>S234*H234</f>
        <v>0</v>
      </c>
      <c r="AR234" s="139" t="s">
        <v>119</v>
      </c>
      <c r="AT234" s="139" t="s">
        <v>115</v>
      </c>
      <c r="AU234" s="139" t="s">
        <v>80</v>
      </c>
      <c r="AY234" s="16" t="s">
        <v>113</v>
      </c>
      <c r="BE234" s="140">
        <f>IF(N234="základní",J234,0)</f>
        <v>0</v>
      </c>
      <c r="BF234" s="140">
        <f>IF(N234="snížená",J234,0)</f>
        <v>0</v>
      </c>
      <c r="BG234" s="140">
        <f>IF(N234="zákl. přenesená",J234,0)</f>
        <v>0</v>
      </c>
      <c r="BH234" s="140">
        <f>IF(N234="sníž. přenesená",J234,0)</f>
        <v>0</v>
      </c>
      <c r="BI234" s="140">
        <f>IF(N234="nulová",J234,0)</f>
        <v>0</v>
      </c>
      <c r="BJ234" s="16" t="s">
        <v>78</v>
      </c>
      <c r="BK234" s="140">
        <f>ROUND(I234*H234,2)</f>
        <v>0</v>
      </c>
      <c r="BL234" s="16" t="s">
        <v>119</v>
      </c>
      <c r="BM234" s="139" t="s">
        <v>290</v>
      </c>
    </row>
    <row r="235" spans="2:65" s="1" customFormat="1" ht="19.5">
      <c r="B235" s="31"/>
      <c r="D235" s="141" t="s">
        <v>121</v>
      </c>
      <c r="F235" s="142" t="s">
        <v>289</v>
      </c>
      <c r="I235" s="143"/>
      <c r="L235" s="31"/>
      <c r="M235" s="144"/>
      <c r="T235" s="55"/>
      <c r="AT235" s="16" t="s">
        <v>121</v>
      </c>
      <c r="AU235" s="16" t="s">
        <v>80</v>
      </c>
    </row>
    <row r="236" spans="2:65" s="12" customFormat="1" ht="11.25">
      <c r="B236" s="145"/>
      <c r="D236" s="141" t="s">
        <v>123</v>
      </c>
      <c r="E236" s="146" t="s">
        <v>1</v>
      </c>
      <c r="F236" s="147" t="s">
        <v>291</v>
      </c>
      <c r="H236" s="146" t="s">
        <v>1</v>
      </c>
      <c r="I236" s="148"/>
      <c r="L236" s="145"/>
      <c r="M236" s="149"/>
      <c r="T236" s="150"/>
      <c r="AT236" s="146" t="s">
        <v>123</v>
      </c>
      <c r="AU236" s="146" t="s">
        <v>80</v>
      </c>
      <c r="AV236" s="12" t="s">
        <v>78</v>
      </c>
      <c r="AW236" s="12" t="s">
        <v>30</v>
      </c>
      <c r="AX236" s="12" t="s">
        <v>73</v>
      </c>
      <c r="AY236" s="146" t="s">
        <v>113</v>
      </c>
    </row>
    <row r="237" spans="2:65" s="13" customFormat="1" ht="11.25">
      <c r="B237" s="151"/>
      <c r="D237" s="141" t="s">
        <v>123</v>
      </c>
      <c r="E237" s="152" t="s">
        <v>1</v>
      </c>
      <c r="F237" s="153" t="s">
        <v>292</v>
      </c>
      <c r="H237" s="154">
        <v>68.66</v>
      </c>
      <c r="I237" s="155"/>
      <c r="L237" s="151"/>
      <c r="M237" s="156"/>
      <c r="T237" s="157"/>
      <c r="AT237" s="152" t="s">
        <v>123</v>
      </c>
      <c r="AU237" s="152" t="s">
        <v>80</v>
      </c>
      <c r="AV237" s="13" t="s">
        <v>80</v>
      </c>
      <c r="AW237" s="13" t="s">
        <v>30</v>
      </c>
      <c r="AX237" s="13" t="s">
        <v>78</v>
      </c>
      <c r="AY237" s="152" t="s">
        <v>113</v>
      </c>
    </row>
    <row r="238" spans="2:65" s="1" customFormat="1" ht="33" customHeight="1">
      <c r="B238" s="31"/>
      <c r="C238" s="127" t="s">
        <v>293</v>
      </c>
      <c r="D238" s="127" t="s">
        <v>115</v>
      </c>
      <c r="E238" s="128" t="s">
        <v>294</v>
      </c>
      <c r="F238" s="129" t="s">
        <v>295</v>
      </c>
      <c r="G238" s="130" t="s">
        <v>118</v>
      </c>
      <c r="H238" s="131">
        <v>6.87</v>
      </c>
      <c r="I238" s="132"/>
      <c r="J238" s="133">
        <f>ROUND(I238*H238,2)</f>
        <v>0</v>
      </c>
      <c r="K238" s="134"/>
      <c r="L238" s="31"/>
      <c r="M238" s="135" t="s">
        <v>1</v>
      </c>
      <c r="N238" s="136" t="s">
        <v>38</v>
      </c>
      <c r="P238" s="137">
        <f>O238*H238</f>
        <v>0</v>
      </c>
      <c r="Q238" s="137">
        <v>0</v>
      </c>
      <c r="R238" s="137">
        <f>Q238*H238</f>
        <v>0</v>
      </c>
      <c r="S238" s="137">
        <v>0</v>
      </c>
      <c r="T238" s="138">
        <f>S238*H238</f>
        <v>0</v>
      </c>
      <c r="AR238" s="139" t="s">
        <v>119</v>
      </c>
      <c r="AT238" s="139" t="s">
        <v>115</v>
      </c>
      <c r="AU238" s="139" t="s">
        <v>80</v>
      </c>
      <c r="AY238" s="16" t="s">
        <v>113</v>
      </c>
      <c r="BE238" s="140">
        <f>IF(N238="základní",J238,0)</f>
        <v>0</v>
      </c>
      <c r="BF238" s="140">
        <f>IF(N238="snížená",J238,0)</f>
        <v>0</v>
      </c>
      <c r="BG238" s="140">
        <f>IF(N238="zákl. přenesená",J238,0)</f>
        <v>0</v>
      </c>
      <c r="BH238" s="140">
        <f>IF(N238="sníž. přenesená",J238,0)</f>
        <v>0</v>
      </c>
      <c r="BI238" s="140">
        <f>IF(N238="nulová",J238,0)</f>
        <v>0</v>
      </c>
      <c r="BJ238" s="16" t="s">
        <v>78</v>
      </c>
      <c r="BK238" s="140">
        <f>ROUND(I238*H238,2)</f>
        <v>0</v>
      </c>
      <c r="BL238" s="16" t="s">
        <v>119</v>
      </c>
      <c r="BM238" s="139" t="s">
        <v>296</v>
      </c>
    </row>
    <row r="239" spans="2:65" s="1" customFormat="1" ht="19.5">
      <c r="B239" s="31"/>
      <c r="D239" s="141" t="s">
        <v>121</v>
      </c>
      <c r="F239" s="142" t="s">
        <v>295</v>
      </c>
      <c r="I239" s="143"/>
      <c r="L239" s="31"/>
      <c r="M239" s="144"/>
      <c r="T239" s="55"/>
      <c r="AT239" s="16" t="s">
        <v>121</v>
      </c>
      <c r="AU239" s="16" t="s">
        <v>80</v>
      </c>
    </row>
    <row r="240" spans="2:65" s="12" customFormat="1" ht="11.25">
      <c r="B240" s="145"/>
      <c r="D240" s="141" t="s">
        <v>123</v>
      </c>
      <c r="E240" s="146" t="s">
        <v>1</v>
      </c>
      <c r="F240" s="147" t="s">
        <v>297</v>
      </c>
      <c r="H240" s="146" t="s">
        <v>1</v>
      </c>
      <c r="I240" s="148"/>
      <c r="L240" s="145"/>
      <c r="M240" s="149"/>
      <c r="T240" s="150"/>
      <c r="AT240" s="146" t="s">
        <v>123</v>
      </c>
      <c r="AU240" s="146" t="s">
        <v>80</v>
      </c>
      <c r="AV240" s="12" t="s">
        <v>78</v>
      </c>
      <c r="AW240" s="12" t="s">
        <v>30</v>
      </c>
      <c r="AX240" s="12" t="s">
        <v>73</v>
      </c>
      <c r="AY240" s="146" t="s">
        <v>113</v>
      </c>
    </row>
    <row r="241" spans="2:65" s="13" customFormat="1" ht="11.25">
      <c r="B241" s="151"/>
      <c r="D241" s="141" t="s">
        <v>123</v>
      </c>
      <c r="E241" s="152" t="s">
        <v>1</v>
      </c>
      <c r="F241" s="153" t="s">
        <v>298</v>
      </c>
      <c r="H241" s="154">
        <v>6.87</v>
      </c>
      <c r="I241" s="155"/>
      <c r="L241" s="151"/>
      <c r="M241" s="156"/>
      <c r="T241" s="157"/>
      <c r="AT241" s="152" t="s">
        <v>123</v>
      </c>
      <c r="AU241" s="152" t="s">
        <v>80</v>
      </c>
      <c r="AV241" s="13" t="s">
        <v>80</v>
      </c>
      <c r="AW241" s="13" t="s">
        <v>30</v>
      </c>
      <c r="AX241" s="13" t="s">
        <v>78</v>
      </c>
      <c r="AY241" s="152" t="s">
        <v>113</v>
      </c>
    </row>
    <row r="242" spans="2:65" s="1" customFormat="1" ht="24.2" customHeight="1">
      <c r="B242" s="31"/>
      <c r="C242" s="127" t="s">
        <v>299</v>
      </c>
      <c r="D242" s="127" t="s">
        <v>115</v>
      </c>
      <c r="E242" s="128" t="s">
        <v>300</v>
      </c>
      <c r="F242" s="129" t="s">
        <v>301</v>
      </c>
      <c r="G242" s="130" t="s">
        <v>118</v>
      </c>
      <c r="H242" s="131">
        <v>137.32</v>
      </c>
      <c r="I242" s="132"/>
      <c r="J242" s="133">
        <f>ROUND(I242*H242,2)</f>
        <v>0</v>
      </c>
      <c r="K242" s="134"/>
      <c r="L242" s="31"/>
      <c r="M242" s="135" t="s">
        <v>1</v>
      </c>
      <c r="N242" s="136" t="s">
        <v>38</v>
      </c>
      <c r="P242" s="137">
        <f>O242*H242</f>
        <v>0</v>
      </c>
      <c r="Q242" s="137">
        <v>0</v>
      </c>
      <c r="R242" s="137">
        <f>Q242*H242</f>
        <v>0</v>
      </c>
      <c r="S242" s="137">
        <v>0</v>
      </c>
      <c r="T242" s="138">
        <f>S242*H242</f>
        <v>0</v>
      </c>
      <c r="AR242" s="139" t="s">
        <v>119</v>
      </c>
      <c r="AT242" s="139" t="s">
        <v>115</v>
      </c>
      <c r="AU242" s="139" t="s">
        <v>80</v>
      </c>
      <c r="AY242" s="16" t="s">
        <v>113</v>
      </c>
      <c r="BE242" s="140">
        <f>IF(N242="základní",J242,0)</f>
        <v>0</v>
      </c>
      <c r="BF242" s="140">
        <f>IF(N242="snížená",J242,0)</f>
        <v>0</v>
      </c>
      <c r="BG242" s="140">
        <f>IF(N242="zákl. přenesená",J242,0)</f>
        <v>0</v>
      </c>
      <c r="BH242" s="140">
        <f>IF(N242="sníž. přenesená",J242,0)</f>
        <v>0</v>
      </c>
      <c r="BI242" s="140">
        <f>IF(N242="nulová",J242,0)</f>
        <v>0</v>
      </c>
      <c r="BJ242" s="16" t="s">
        <v>78</v>
      </c>
      <c r="BK242" s="140">
        <f>ROUND(I242*H242,2)</f>
        <v>0</v>
      </c>
      <c r="BL242" s="16" t="s">
        <v>119</v>
      </c>
      <c r="BM242" s="139" t="s">
        <v>302</v>
      </c>
    </row>
    <row r="243" spans="2:65" s="1" customFormat="1" ht="19.5">
      <c r="B243" s="31"/>
      <c r="D243" s="141" t="s">
        <v>121</v>
      </c>
      <c r="F243" s="142" t="s">
        <v>301</v>
      </c>
      <c r="I243" s="143"/>
      <c r="L243" s="31"/>
      <c r="M243" s="144"/>
      <c r="T243" s="55"/>
      <c r="AT243" s="16" t="s">
        <v>121</v>
      </c>
      <c r="AU243" s="16" t="s">
        <v>80</v>
      </c>
    </row>
    <row r="244" spans="2:65" s="12" customFormat="1" ht="11.25">
      <c r="B244" s="145"/>
      <c r="D244" s="141" t="s">
        <v>123</v>
      </c>
      <c r="E244" s="146" t="s">
        <v>1</v>
      </c>
      <c r="F244" s="147" t="s">
        <v>303</v>
      </c>
      <c r="H244" s="146" t="s">
        <v>1</v>
      </c>
      <c r="I244" s="148"/>
      <c r="L244" s="145"/>
      <c r="M244" s="149"/>
      <c r="T244" s="150"/>
      <c r="AT244" s="146" t="s">
        <v>123</v>
      </c>
      <c r="AU244" s="146" t="s">
        <v>80</v>
      </c>
      <c r="AV244" s="12" t="s">
        <v>78</v>
      </c>
      <c r="AW244" s="12" t="s">
        <v>30</v>
      </c>
      <c r="AX244" s="12" t="s">
        <v>73</v>
      </c>
      <c r="AY244" s="146" t="s">
        <v>113</v>
      </c>
    </row>
    <row r="245" spans="2:65" s="13" customFormat="1" ht="11.25">
      <c r="B245" s="151"/>
      <c r="D245" s="141" t="s">
        <v>123</v>
      </c>
      <c r="E245" s="152" t="s">
        <v>1</v>
      </c>
      <c r="F245" s="153" t="s">
        <v>304</v>
      </c>
      <c r="H245" s="154">
        <v>137.32</v>
      </c>
      <c r="I245" s="155"/>
      <c r="L245" s="151"/>
      <c r="M245" s="156"/>
      <c r="T245" s="157"/>
      <c r="AT245" s="152" t="s">
        <v>123</v>
      </c>
      <c r="AU245" s="152" t="s">
        <v>80</v>
      </c>
      <c r="AV245" s="13" t="s">
        <v>80</v>
      </c>
      <c r="AW245" s="13" t="s">
        <v>30</v>
      </c>
      <c r="AX245" s="13" t="s">
        <v>78</v>
      </c>
      <c r="AY245" s="152" t="s">
        <v>113</v>
      </c>
    </row>
    <row r="246" spans="2:65" s="1" customFormat="1" ht="24.2" customHeight="1">
      <c r="B246" s="31"/>
      <c r="C246" s="127" t="s">
        <v>305</v>
      </c>
      <c r="D246" s="127" t="s">
        <v>115</v>
      </c>
      <c r="E246" s="128" t="s">
        <v>306</v>
      </c>
      <c r="F246" s="129" t="s">
        <v>307</v>
      </c>
      <c r="G246" s="130" t="s">
        <v>118</v>
      </c>
      <c r="H246" s="131">
        <v>6.87</v>
      </c>
      <c r="I246" s="132"/>
      <c r="J246" s="133">
        <f>ROUND(I246*H246,2)</f>
        <v>0</v>
      </c>
      <c r="K246" s="134"/>
      <c r="L246" s="31"/>
      <c r="M246" s="135" t="s">
        <v>1</v>
      </c>
      <c r="N246" s="136" t="s">
        <v>38</v>
      </c>
      <c r="P246" s="137">
        <f>O246*H246</f>
        <v>0</v>
      </c>
      <c r="Q246" s="137">
        <v>0</v>
      </c>
      <c r="R246" s="137">
        <f>Q246*H246</f>
        <v>0</v>
      </c>
      <c r="S246" s="137">
        <v>0</v>
      </c>
      <c r="T246" s="138">
        <f>S246*H246</f>
        <v>0</v>
      </c>
      <c r="AR246" s="139" t="s">
        <v>119</v>
      </c>
      <c r="AT246" s="139" t="s">
        <v>115</v>
      </c>
      <c r="AU246" s="139" t="s">
        <v>80</v>
      </c>
      <c r="AY246" s="16" t="s">
        <v>113</v>
      </c>
      <c r="BE246" s="140">
        <f>IF(N246="základní",J246,0)</f>
        <v>0</v>
      </c>
      <c r="BF246" s="140">
        <f>IF(N246="snížená",J246,0)</f>
        <v>0</v>
      </c>
      <c r="BG246" s="140">
        <f>IF(N246="zákl. přenesená",J246,0)</f>
        <v>0</v>
      </c>
      <c r="BH246" s="140">
        <f>IF(N246="sníž. přenesená",J246,0)</f>
        <v>0</v>
      </c>
      <c r="BI246" s="140">
        <f>IF(N246="nulová",J246,0)</f>
        <v>0</v>
      </c>
      <c r="BJ246" s="16" t="s">
        <v>78</v>
      </c>
      <c r="BK246" s="140">
        <f>ROUND(I246*H246,2)</f>
        <v>0</v>
      </c>
      <c r="BL246" s="16" t="s">
        <v>119</v>
      </c>
      <c r="BM246" s="139" t="s">
        <v>308</v>
      </c>
    </row>
    <row r="247" spans="2:65" s="1" customFormat="1" ht="11.25">
      <c r="B247" s="31"/>
      <c r="D247" s="141" t="s">
        <v>121</v>
      </c>
      <c r="F247" s="142" t="s">
        <v>307</v>
      </c>
      <c r="I247" s="143"/>
      <c r="L247" s="31"/>
      <c r="M247" s="144"/>
      <c r="T247" s="55"/>
      <c r="AT247" s="16" t="s">
        <v>121</v>
      </c>
      <c r="AU247" s="16" t="s">
        <v>80</v>
      </c>
    </row>
    <row r="248" spans="2:65" s="12" customFormat="1" ht="11.25">
      <c r="B248" s="145"/>
      <c r="D248" s="141" t="s">
        <v>123</v>
      </c>
      <c r="E248" s="146" t="s">
        <v>1</v>
      </c>
      <c r="F248" s="147" t="s">
        <v>265</v>
      </c>
      <c r="H248" s="146" t="s">
        <v>1</v>
      </c>
      <c r="I248" s="148"/>
      <c r="L248" s="145"/>
      <c r="M248" s="149"/>
      <c r="T248" s="150"/>
      <c r="AT248" s="146" t="s">
        <v>123</v>
      </c>
      <c r="AU248" s="146" t="s">
        <v>80</v>
      </c>
      <c r="AV248" s="12" t="s">
        <v>78</v>
      </c>
      <c r="AW248" s="12" t="s">
        <v>30</v>
      </c>
      <c r="AX248" s="12" t="s">
        <v>73</v>
      </c>
      <c r="AY248" s="146" t="s">
        <v>113</v>
      </c>
    </row>
    <row r="249" spans="2:65" s="13" customFormat="1" ht="11.25">
      <c r="B249" s="151"/>
      <c r="D249" s="141" t="s">
        <v>123</v>
      </c>
      <c r="E249" s="152" t="s">
        <v>1</v>
      </c>
      <c r="F249" s="153" t="s">
        <v>298</v>
      </c>
      <c r="H249" s="154">
        <v>6.87</v>
      </c>
      <c r="I249" s="155"/>
      <c r="L249" s="151"/>
      <c r="M249" s="156"/>
      <c r="T249" s="157"/>
      <c r="AT249" s="152" t="s">
        <v>123</v>
      </c>
      <c r="AU249" s="152" t="s">
        <v>80</v>
      </c>
      <c r="AV249" s="13" t="s">
        <v>80</v>
      </c>
      <c r="AW249" s="13" t="s">
        <v>30</v>
      </c>
      <c r="AX249" s="13" t="s">
        <v>78</v>
      </c>
      <c r="AY249" s="152" t="s">
        <v>113</v>
      </c>
    </row>
    <row r="250" spans="2:65" s="1" customFormat="1" ht="37.9" customHeight="1">
      <c r="B250" s="31"/>
      <c r="C250" s="127" t="s">
        <v>309</v>
      </c>
      <c r="D250" s="127" t="s">
        <v>115</v>
      </c>
      <c r="E250" s="128" t="s">
        <v>310</v>
      </c>
      <c r="F250" s="129" t="s">
        <v>311</v>
      </c>
      <c r="G250" s="130" t="s">
        <v>211</v>
      </c>
      <c r="H250" s="131">
        <v>63</v>
      </c>
      <c r="I250" s="132"/>
      <c r="J250" s="133">
        <f>ROUND(I250*H250,2)</f>
        <v>0</v>
      </c>
      <c r="K250" s="134"/>
      <c r="L250" s="31"/>
      <c r="M250" s="135" t="s">
        <v>1</v>
      </c>
      <c r="N250" s="136" t="s">
        <v>38</v>
      </c>
      <c r="P250" s="137">
        <f>O250*H250</f>
        <v>0</v>
      </c>
      <c r="Q250" s="137">
        <v>0</v>
      </c>
      <c r="R250" s="137">
        <f>Q250*H250</f>
        <v>0</v>
      </c>
      <c r="S250" s="137">
        <v>0</v>
      </c>
      <c r="T250" s="138">
        <f>S250*H250</f>
        <v>0</v>
      </c>
      <c r="AR250" s="139" t="s">
        <v>119</v>
      </c>
      <c r="AT250" s="139" t="s">
        <v>115</v>
      </c>
      <c r="AU250" s="139" t="s">
        <v>80</v>
      </c>
      <c r="AY250" s="16" t="s">
        <v>113</v>
      </c>
      <c r="BE250" s="140">
        <f>IF(N250="základní",J250,0)</f>
        <v>0</v>
      </c>
      <c r="BF250" s="140">
        <f>IF(N250="snížená",J250,0)</f>
        <v>0</v>
      </c>
      <c r="BG250" s="140">
        <f>IF(N250="zákl. přenesená",J250,0)</f>
        <v>0</v>
      </c>
      <c r="BH250" s="140">
        <f>IF(N250="sníž. přenesená",J250,0)</f>
        <v>0</v>
      </c>
      <c r="BI250" s="140">
        <f>IF(N250="nulová",J250,0)</f>
        <v>0</v>
      </c>
      <c r="BJ250" s="16" t="s">
        <v>78</v>
      </c>
      <c r="BK250" s="140">
        <f>ROUND(I250*H250,2)</f>
        <v>0</v>
      </c>
      <c r="BL250" s="16" t="s">
        <v>119</v>
      </c>
      <c r="BM250" s="139" t="s">
        <v>312</v>
      </c>
    </row>
    <row r="251" spans="2:65" s="1" customFormat="1" ht="29.25">
      <c r="B251" s="31"/>
      <c r="D251" s="141" t="s">
        <v>121</v>
      </c>
      <c r="F251" s="142" t="s">
        <v>311</v>
      </c>
      <c r="I251" s="143"/>
      <c r="L251" s="31"/>
      <c r="M251" s="144"/>
      <c r="T251" s="55"/>
      <c r="AT251" s="16" t="s">
        <v>121</v>
      </c>
      <c r="AU251" s="16" t="s">
        <v>80</v>
      </c>
    </row>
    <row r="252" spans="2:65" s="12" customFormat="1" ht="11.25">
      <c r="B252" s="145"/>
      <c r="D252" s="141" t="s">
        <v>123</v>
      </c>
      <c r="E252" s="146" t="s">
        <v>1</v>
      </c>
      <c r="F252" s="147" t="s">
        <v>313</v>
      </c>
      <c r="H252" s="146" t="s">
        <v>1</v>
      </c>
      <c r="I252" s="148"/>
      <c r="L252" s="145"/>
      <c r="M252" s="149"/>
      <c r="T252" s="150"/>
      <c r="AT252" s="146" t="s">
        <v>123</v>
      </c>
      <c r="AU252" s="146" t="s">
        <v>80</v>
      </c>
      <c r="AV252" s="12" t="s">
        <v>78</v>
      </c>
      <c r="AW252" s="12" t="s">
        <v>30</v>
      </c>
      <c r="AX252" s="12" t="s">
        <v>73</v>
      </c>
      <c r="AY252" s="146" t="s">
        <v>113</v>
      </c>
    </row>
    <row r="253" spans="2:65" s="13" customFormat="1" ht="11.25">
      <c r="B253" s="151"/>
      <c r="D253" s="141" t="s">
        <v>123</v>
      </c>
      <c r="E253" s="152" t="s">
        <v>1</v>
      </c>
      <c r="F253" s="153" t="s">
        <v>314</v>
      </c>
      <c r="H253" s="154">
        <v>63</v>
      </c>
      <c r="I253" s="155"/>
      <c r="L253" s="151"/>
      <c r="M253" s="156"/>
      <c r="T253" s="157"/>
      <c r="AT253" s="152" t="s">
        <v>123</v>
      </c>
      <c r="AU253" s="152" t="s">
        <v>80</v>
      </c>
      <c r="AV253" s="13" t="s">
        <v>80</v>
      </c>
      <c r="AW253" s="13" t="s">
        <v>30</v>
      </c>
      <c r="AX253" s="13" t="s">
        <v>78</v>
      </c>
      <c r="AY253" s="152" t="s">
        <v>113</v>
      </c>
    </row>
    <row r="254" spans="2:65" s="1" customFormat="1" ht="24.2" customHeight="1">
      <c r="B254" s="31"/>
      <c r="C254" s="159" t="s">
        <v>315</v>
      </c>
      <c r="D254" s="159" t="s">
        <v>179</v>
      </c>
      <c r="E254" s="160" t="s">
        <v>316</v>
      </c>
      <c r="F254" s="161" t="s">
        <v>317</v>
      </c>
      <c r="G254" s="162" t="s">
        <v>160</v>
      </c>
      <c r="H254" s="163">
        <v>0.995</v>
      </c>
      <c r="I254" s="164"/>
      <c r="J254" s="165">
        <f>ROUND(I254*H254,2)</f>
        <v>0</v>
      </c>
      <c r="K254" s="166"/>
      <c r="L254" s="167"/>
      <c r="M254" s="168" t="s">
        <v>1</v>
      </c>
      <c r="N254" s="169" t="s">
        <v>38</v>
      </c>
      <c r="P254" s="137">
        <f>O254*H254</f>
        <v>0</v>
      </c>
      <c r="Q254" s="137">
        <v>0</v>
      </c>
      <c r="R254" s="137">
        <f>Q254*H254</f>
        <v>0</v>
      </c>
      <c r="S254" s="137">
        <v>0</v>
      </c>
      <c r="T254" s="138">
        <f>S254*H254</f>
        <v>0</v>
      </c>
      <c r="AR254" s="139" t="s">
        <v>163</v>
      </c>
      <c r="AT254" s="139" t="s">
        <v>179</v>
      </c>
      <c r="AU254" s="139" t="s">
        <v>80</v>
      </c>
      <c r="AY254" s="16" t="s">
        <v>113</v>
      </c>
      <c r="BE254" s="140">
        <f>IF(N254="základní",J254,0)</f>
        <v>0</v>
      </c>
      <c r="BF254" s="140">
        <f>IF(N254="snížená",J254,0)</f>
        <v>0</v>
      </c>
      <c r="BG254" s="140">
        <f>IF(N254="zákl. přenesená",J254,0)</f>
        <v>0</v>
      </c>
      <c r="BH254" s="140">
        <f>IF(N254="sníž. přenesená",J254,0)</f>
        <v>0</v>
      </c>
      <c r="BI254" s="140">
        <f>IF(N254="nulová",J254,0)</f>
        <v>0</v>
      </c>
      <c r="BJ254" s="16" t="s">
        <v>78</v>
      </c>
      <c r="BK254" s="140">
        <f>ROUND(I254*H254,2)</f>
        <v>0</v>
      </c>
      <c r="BL254" s="16" t="s">
        <v>119</v>
      </c>
      <c r="BM254" s="139" t="s">
        <v>318</v>
      </c>
    </row>
    <row r="255" spans="2:65" s="1" customFormat="1" ht="19.5">
      <c r="B255" s="31"/>
      <c r="D255" s="141" t="s">
        <v>121</v>
      </c>
      <c r="F255" s="142" t="s">
        <v>317</v>
      </c>
      <c r="I255" s="143"/>
      <c r="L255" s="31"/>
      <c r="M255" s="144"/>
      <c r="T255" s="55"/>
      <c r="AT255" s="16" t="s">
        <v>121</v>
      </c>
      <c r="AU255" s="16" t="s">
        <v>80</v>
      </c>
    </row>
    <row r="256" spans="2:65" s="13" customFormat="1" ht="11.25">
      <c r="B256" s="151"/>
      <c r="D256" s="141" t="s">
        <v>123</v>
      </c>
      <c r="E256" s="152" t="s">
        <v>1</v>
      </c>
      <c r="F256" s="153" t="s">
        <v>319</v>
      </c>
      <c r="H256" s="154">
        <v>0.995</v>
      </c>
      <c r="I256" s="155"/>
      <c r="L256" s="151"/>
      <c r="M256" s="156"/>
      <c r="T256" s="157"/>
      <c r="AT256" s="152" t="s">
        <v>123</v>
      </c>
      <c r="AU256" s="152" t="s">
        <v>80</v>
      </c>
      <c r="AV256" s="13" t="s">
        <v>80</v>
      </c>
      <c r="AW256" s="13" t="s">
        <v>30</v>
      </c>
      <c r="AX256" s="13" t="s">
        <v>78</v>
      </c>
      <c r="AY256" s="152" t="s">
        <v>113</v>
      </c>
    </row>
    <row r="257" spans="2:65" s="11" customFormat="1" ht="22.9" customHeight="1">
      <c r="B257" s="115"/>
      <c r="D257" s="116" t="s">
        <v>72</v>
      </c>
      <c r="E257" s="125" t="s">
        <v>320</v>
      </c>
      <c r="F257" s="125" t="s">
        <v>321</v>
      </c>
      <c r="I257" s="118"/>
      <c r="J257" s="126">
        <f>BK257</f>
        <v>0</v>
      </c>
      <c r="L257" s="115"/>
      <c r="M257" s="120"/>
      <c r="P257" s="121">
        <f>SUM(P258:P282)</f>
        <v>0</v>
      </c>
      <c r="R257" s="121">
        <f>SUM(R258:R282)</f>
        <v>0</v>
      </c>
      <c r="T257" s="122">
        <f>SUM(T258:T282)</f>
        <v>0</v>
      </c>
      <c r="AR257" s="116" t="s">
        <v>78</v>
      </c>
      <c r="AT257" s="123" t="s">
        <v>72</v>
      </c>
      <c r="AU257" s="123" t="s">
        <v>78</v>
      </c>
      <c r="AY257" s="116" t="s">
        <v>113</v>
      </c>
      <c r="BK257" s="124">
        <f>SUM(BK258:BK282)</f>
        <v>0</v>
      </c>
    </row>
    <row r="258" spans="2:65" s="1" customFormat="1" ht="16.5" customHeight="1">
      <c r="B258" s="31"/>
      <c r="C258" s="127" t="s">
        <v>322</v>
      </c>
      <c r="D258" s="127" t="s">
        <v>115</v>
      </c>
      <c r="E258" s="128" t="s">
        <v>323</v>
      </c>
      <c r="F258" s="129" t="s">
        <v>324</v>
      </c>
      <c r="G258" s="130" t="s">
        <v>160</v>
      </c>
      <c r="H258" s="131">
        <v>62.484999999999999</v>
      </c>
      <c r="I258" s="132"/>
      <c r="J258" s="133">
        <f>ROUND(I258*H258,2)</f>
        <v>0</v>
      </c>
      <c r="K258" s="134"/>
      <c r="L258" s="31"/>
      <c r="M258" s="135" t="s">
        <v>1</v>
      </c>
      <c r="N258" s="136" t="s">
        <v>38</v>
      </c>
      <c r="P258" s="137">
        <f>O258*H258</f>
        <v>0</v>
      </c>
      <c r="Q258" s="137">
        <v>0</v>
      </c>
      <c r="R258" s="137">
        <f>Q258*H258</f>
        <v>0</v>
      </c>
      <c r="S258" s="137">
        <v>0</v>
      </c>
      <c r="T258" s="138">
        <f>S258*H258</f>
        <v>0</v>
      </c>
      <c r="AR258" s="139" t="s">
        <v>119</v>
      </c>
      <c r="AT258" s="139" t="s">
        <v>115</v>
      </c>
      <c r="AU258" s="139" t="s">
        <v>80</v>
      </c>
      <c r="AY258" s="16" t="s">
        <v>113</v>
      </c>
      <c r="BE258" s="140">
        <f>IF(N258="základní",J258,0)</f>
        <v>0</v>
      </c>
      <c r="BF258" s="140">
        <f>IF(N258="snížená",J258,0)</f>
        <v>0</v>
      </c>
      <c r="BG258" s="140">
        <f>IF(N258="zákl. přenesená",J258,0)</f>
        <v>0</v>
      </c>
      <c r="BH258" s="140">
        <f>IF(N258="sníž. přenesená",J258,0)</f>
        <v>0</v>
      </c>
      <c r="BI258" s="140">
        <f>IF(N258="nulová",J258,0)</f>
        <v>0</v>
      </c>
      <c r="BJ258" s="16" t="s">
        <v>78</v>
      </c>
      <c r="BK258" s="140">
        <f>ROUND(I258*H258,2)</f>
        <v>0</v>
      </c>
      <c r="BL258" s="16" t="s">
        <v>119</v>
      </c>
      <c r="BM258" s="139" t="s">
        <v>325</v>
      </c>
    </row>
    <row r="259" spans="2:65" s="1" customFormat="1" ht="19.5">
      <c r="B259" s="31"/>
      <c r="D259" s="141" t="s">
        <v>121</v>
      </c>
      <c r="F259" s="142" t="s">
        <v>326</v>
      </c>
      <c r="I259" s="143"/>
      <c r="L259" s="31"/>
      <c r="M259" s="144"/>
      <c r="T259" s="55"/>
      <c r="AT259" s="16" t="s">
        <v>121</v>
      </c>
      <c r="AU259" s="16" t="s">
        <v>80</v>
      </c>
    </row>
    <row r="260" spans="2:65" s="12" customFormat="1" ht="11.25">
      <c r="B260" s="145"/>
      <c r="D260" s="141" t="s">
        <v>123</v>
      </c>
      <c r="E260" s="146" t="s">
        <v>1</v>
      </c>
      <c r="F260" s="147" t="s">
        <v>327</v>
      </c>
      <c r="H260" s="146" t="s">
        <v>1</v>
      </c>
      <c r="I260" s="148"/>
      <c r="L260" s="145"/>
      <c r="M260" s="149"/>
      <c r="T260" s="150"/>
      <c r="AT260" s="146" t="s">
        <v>123</v>
      </c>
      <c r="AU260" s="146" t="s">
        <v>80</v>
      </c>
      <c r="AV260" s="12" t="s">
        <v>78</v>
      </c>
      <c r="AW260" s="12" t="s">
        <v>30</v>
      </c>
      <c r="AX260" s="12" t="s">
        <v>73</v>
      </c>
      <c r="AY260" s="146" t="s">
        <v>113</v>
      </c>
    </row>
    <row r="261" spans="2:65" s="13" customFormat="1" ht="11.25">
      <c r="B261" s="151"/>
      <c r="D261" s="141" t="s">
        <v>123</v>
      </c>
      <c r="E261" s="152" t="s">
        <v>1</v>
      </c>
      <c r="F261" s="153" t="s">
        <v>328</v>
      </c>
      <c r="H261" s="154">
        <v>4.7300000000000004</v>
      </c>
      <c r="I261" s="155"/>
      <c r="L261" s="151"/>
      <c r="M261" s="156"/>
      <c r="T261" s="157"/>
      <c r="AT261" s="152" t="s">
        <v>123</v>
      </c>
      <c r="AU261" s="152" t="s">
        <v>80</v>
      </c>
      <c r="AV261" s="13" t="s">
        <v>80</v>
      </c>
      <c r="AW261" s="13" t="s">
        <v>30</v>
      </c>
      <c r="AX261" s="13" t="s">
        <v>73</v>
      </c>
      <c r="AY261" s="152" t="s">
        <v>113</v>
      </c>
    </row>
    <row r="262" spans="2:65" s="12" customFormat="1" ht="11.25">
      <c r="B262" s="145"/>
      <c r="D262" s="141" t="s">
        <v>123</v>
      </c>
      <c r="E262" s="146" t="s">
        <v>1</v>
      </c>
      <c r="F262" s="147" t="s">
        <v>329</v>
      </c>
      <c r="H262" s="146" t="s">
        <v>1</v>
      </c>
      <c r="I262" s="148"/>
      <c r="L262" s="145"/>
      <c r="M262" s="149"/>
      <c r="T262" s="150"/>
      <c r="AT262" s="146" t="s">
        <v>123</v>
      </c>
      <c r="AU262" s="146" t="s">
        <v>80</v>
      </c>
      <c r="AV262" s="12" t="s">
        <v>78</v>
      </c>
      <c r="AW262" s="12" t="s">
        <v>30</v>
      </c>
      <c r="AX262" s="12" t="s">
        <v>73</v>
      </c>
      <c r="AY262" s="146" t="s">
        <v>113</v>
      </c>
    </row>
    <row r="263" spans="2:65" s="13" customFormat="1" ht="11.25">
      <c r="B263" s="151"/>
      <c r="D263" s="141" t="s">
        <v>123</v>
      </c>
      <c r="E263" s="152" t="s">
        <v>1</v>
      </c>
      <c r="F263" s="153" t="s">
        <v>330</v>
      </c>
      <c r="H263" s="154">
        <v>55.28</v>
      </c>
      <c r="I263" s="155"/>
      <c r="L263" s="151"/>
      <c r="M263" s="156"/>
      <c r="T263" s="157"/>
      <c r="AT263" s="152" t="s">
        <v>123</v>
      </c>
      <c r="AU263" s="152" t="s">
        <v>80</v>
      </c>
      <c r="AV263" s="13" t="s">
        <v>80</v>
      </c>
      <c r="AW263" s="13" t="s">
        <v>30</v>
      </c>
      <c r="AX263" s="13" t="s">
        <v>73</v>
      </c>
      <c r="AY263" s="152" t="s">
        <v>113</v>
      </c>
    </row>
    <row r="264" spans="2:65" s="12" customFormat="1" ht="11.25">
      <c r="B264" s="145"/>
      <c r="D264" s="141" t="s">
        <v>123</v>
      </c>
      <c r="E264" s="146" t="s">
        <v>1</v>
      </c>
      <c r="F264" s="147" t="s">
        <v>331</v>
      </c>
      <c r="H264" s="146" t="s">
        <v>1</v>
      </c>
      <c r="I264" s="148"/>
      <c r="L264" s="145"/>
      <c r="M264" s="149"/>
      <c r="T264" s="150"/>
      <c r="AT264" s="146" t="s">
        <v>123</v>
      </c>
      <c r="AU264" s="146" t="s">
        <v>80</v>
      </c>
      <c r="AV264" s="12" t="s">
        <v>78</v>
      </c>
      <c r="AW264" s="12" t="s">
        <v>30</v>
      </c>
      <c r="AX264" s="12" t="s">
        <v>73</v>
      </c>
      <c r="AY264" s="146" t="s">
        <v>113</v>
      </c>
    </row>
    <row r="265" spans="2:65" s="13" customFormat="1" ht="11.25">
      <c r="B265" s="151"/>
      <c r="D265" s="141" t="s">
        <v>123</v>
      </c>
      <c r="E265" s="152" t="s">
        <v>1</v>
      </c>
      <c r="F265" s="153" t="s">
        <v>332</v>
      </c>
      <c r="H265" s="154">
        <v>2.4750000000000001</v>
      </c>
      <c r="I265" s="155"/>
      <c r="L265" s="151"/>
      <c r="M265" s="156"/>
      <c r="T265" s="157"/>
      <c r="AT265" s="152" t="s">
        <v>123</v>
      </c>
      <c r="AU265" s="152" t="s">
        <v>80</v>
      </c>
      <c r="AV265" s="13" t="s">
        <v>80</v>
      </c>
      <c r="AW265" s="13" t="s">
        <v>30</v>
      </c>
      <c r="AX265" s="13" t="s">
        <v>73</v>
      </c>
      <c r="AY265" s="152" t="s">
        <v>113</v>
      </c>
    </row>
    <row r="266" spans="2:65" s="14" customFormat="1" ht="11.25">
      <c r="B266" s="170"/>
      <c r="D266" s="141" t="s">
        <v>123</v>
      </c>
      <c r="E266" s="171" t="s">
        <v>1</v>
      </c>
      <c r="F266" s="172" t="s">
        <v>258</v>
      </c>
      <c r="H266" s="173">
        <v>62.485000000000007</v>
      </c>
      <c r="I266" s="174"/>
      <c r="L266" s="170"/>
      <c r="M266" s="175"/>
      <c r="T266" s="176"/>
      <c r="AT266" s="171" t="s">
        <v>123</v>
      </c>
      <c r="AU266" s="171" t="s">
        <v>80</v>
      </c>
      <c r="AV266" s="14" t="s">
        <v>119</v>
      </c>
      <c r="AW266" s="14" t="s">
        <v>30</v>
      </c>
      <c r="AX266" s="14" t="s">
        <v>78</v>
      </c>
      <c r="AY266" s="171" t="s">
        <v>113</v>
      </c>
    </row>
    <row r="267" spans="2:65" s="1" customFormat="1" ht="24.2" customHeight="1">
      <c r="B267" s="31"/>
      <c r="C267" s="127" t="s">
        <v>333</v>
      </c>
      <c r="D267" s="127" t="s">
        <v>115</v>
      </c>
      <c r="E267" s="128" t="s">
        <v>334</v>
      </c>
      <c r="F267" s="129" t="s">
        <v>335</v>
      </c>
      <c r="G267" s="130" t="s">
        <v>160</v>
      </c>
      <c r="H267" s="131">
        <v>937.27499999999998</v>
      </c>
      <c r="I267" s="132"/>
      <c r="J267" s="133">
        <f>ROUND(I267*H267,2)</f>
        <v>0</v>
      </c>
      <c r="K267" s="134"/>
      <c r="L267" s="31"/>
      <c r="M267" s="135" t="s">
        <v>1</v>
      </c>
      <c r="N267" s="136" t="s">
        <v>38</v>
      </c>
      <c r="P267" s="137">
        <f>O267*H267</f>
        <v>0</v>
      </c>
      <c r="Q267" s="137">
        <v>0</v>
      </c>
      <c r="R267" s="137">
        <f>Q267*H267</f>
        <v>0</v>
      </c>
      <c r="S267" s="137">
        <v>0</v>
      </c>
      <c r="T267" s="138">
        <f>S267*H267</f>
        <v>0</v>
      </c>
      <c r="AR267" s="139" t="s">
        <v>119</v>
      </c>
      <c r="AT267" s="139" t="s">
        <v>115</v>
      </c>
      <c r="AU267" s="139" t="s">
        <v>80</v>
      </c>
      <c r="AY267" s="16" t="s">
        <v>113</v>
      </c>
      <c r="BE267" s="140">
        <f>IF(N267="základní",J267,0)</f>
        <v>0</v>
      </c>
      <c r="BF267" s="140">
        <f>IF(N267="snížená",J267,0)</f>
        <v>0</v>
      </c>
      <c r="BG267" s="140">
        <f>IF(N267="zákl. přenesená",J267,0)</f>
        <v>0</v>
      </c>
      <c r="BH267" s="140">
        <f>IF(N267="sníž. přenesená",J267,0)</f>
        <v>0</v>
      </c>
      <c r="BI267" s="140">
        <f>IF(N267="nulová",J267,0)</f>
        <v>0</v>
      </c>
      <c r="BJ267" s="16" t="s">
        <v>78</v>
      </c>
      <c r="BK267" s="140">
        <f>ROUND(I267*H267,2)</f>
        <v>0</v>
      </c>
      <c r="BL267" s="16" t="s">
        <v>119</v>
      </c>
      <c r="BM267" s="139" t="s">
        <v>336</v>
      </c>
    </row>
    <row r="268" spans="2:65" s="1" customFormat="1" ht="29.25">
      <c r="B268" s="31"/>
      <c r="D268" s="141" t="s">
        <v>121</v>
      </c>
      <c r="F268" s="142" t="s">
        <v>337</v>
      </c>
      <c r="I268" s="143"/>
      <c r="L268" s="31"/>
      <c r="M268" s="144"/>
      <c r="T268" s="55"/>
      <c r="AT268" s="16" t="s">
        <v>121</v>
      </c>
      <c r="AU268" s="16" t="s">
        <v>80</v>
      </c>
    </row>
    <row r="269" spans="2:65" s="12" customFormat="1" ht="11.25">
      <c r="B269" s="145"/>
      <c r="D269" s="141" t="s">
        <v>123</v>
      </c>
      <c r="E269" s="146" t="s">
        <v>1</v>
      </c>
      <c r="F269" s="147" t="s">
        <v>338</v>
      </c>
      <c r="H269" s="146" t="s">
        <v>1</v>
      </c>
      <c r="I269" s="148"/>
      <c r="L269" s="145"/>
      <c r="M269" s="149"/>
      <c r="T269" s="150"/>
      <c r="AT269" s="146" t="s">
        <v>123</v>
      </c>
      <c r="AU269" s="146" t="s">
        <v>80</v>
      </c>
      <c r="AV269" s="12" t="s">
        <v>78</v>
      </c>
      <c r="AW269" s="12" t="s">
        <v>30</v>
      </c>
      <c r="AX269" s="12" t="s">
        <v>73</v>
      </c>
      <c r="AY269" s="146" t="s">
        <v>113</v>
      </c>
    </row>
    <row r="270" spans="2:65" s="13" customFormat="1" ht="11.25">
      <c r="B270" s="151"/>
      <c r="D270" s="141" t="s">
        <v>123</v>
      </c>
      <c r="E270" s="152" t="s">
        <v>1</v>
      </c>
      <c r="F270" s="153" t="s">
        <v>339</v>
      </c>
      <c r="H270" s="154">
        <v>937.27499999999998</v>
      </c>
      <c r="I270" s="155"/>
      <c r="L270" s="151"/>
      <c r="M270" s="156"/>
      <c r="T270" s="157"/>
      <c r="AT270" s="152" t="s">
        <v>123</v>
      </c>
      <c r="AU270" s="152" t="s">
        <v>80</v>
      </c>
      <c r="AV270" s="13" t="s">
        <v>80</v>
      </c>
      <c r="AW270" s="13" t="s">
        <v>30</v>
      </c>
      <c r="AX270" s="13" t="s">
        <v>78</v>
      </c>
      <c r="AY270" s="152" t="s">
        <v>113</v>
      </c>
    </row>
    <row r="271" spans="2:65" s="1" customFormat="1" ht="44.25" customHeight="1">
      <c r="B271" s="31"/>
      <c r="C271" s="127" t="s">
        <v>340</v>
      </c>
      <c r="D271" s="127" t="s">
        <v>115</v>
      </c>
      <c r="E271" s="128" t="s">
        <v>341</v>
      </c>
      <c r="F271" s="129" t="s">
        <v>342</v>
      </c>
      <c r="G271" s="130" t="s">
        <v>160</v>
      </c>
      <c r="H271" s="131">
        <v>4.726</v>
      </c>
      <c r="I271" s="132"/>
      <c r="J271" s="133">
        <f>ROUND(I271*H271,2)</f>
        <v>0</v>
      </c>
      <c r="K271" s="134"/>
      <c r="L271" s="31"/>
      <c r="M271" s="135" t="s">
        <v>1</v>
      </c>
      <c r="N271" s="136" t="s">
        <v>38</v>
      </c>
      <c r="P271" s="137">
        <f>O271*H271</f>
        <v>0</v>
      </c>
      <c r="Q271" s="137">
        <v>0</v>
      </c>
      <c r="R271" s="137">
        <f>Q271*H271</f>
        <v>0</v>
      </c>
      <c r="S271" s="137">
        <v>0</v>
      </c>
      <c r="T271" s="138">
        <f>S271*H271</f>
        <v>0</v>
      </c>
      <c r="AR271" s="139" t="s">
        <v>119</v>
      </c>
      <c r="AT271" s="139" t="s">
        <v>115</v>
      </c>
      <c r="AU271" s="139" t="s">
        <v>80</v>
      </c>
      <c r="AY271" s="16" t="s">
        <v>113</v>
      </c>
      <c r="BE271" s="140">
        <f>IF(N271="základní",J271,0)</f>
        <v>0</v>
      </c>
      <c r="BF271" s="140">
        <f>IF(N271="snížená",J271,0)</f>
        <v>0</v>
      </c>
      <c r="BG271" s="140">
        <f>IF(N271="zákl. přenesená",J271,0)</f>
        <v>0</v>
      </c>
      <c r="BH271" s="140">
        <f>IF(N271="sníž. přenesená",J271,0)</f>
        <v>0</v>
      </c>
      <c r="BI271" s="140">
        <f>IF(N271="nulová",J271,0)</f>
        <v>0</v>
      </c>
      <c r="BJ271" s="16" t="s">
        <v>78</v>
      </c>
      <c r="BK271" s="140">
        <f>ROUND(I271*H271,2)</f>
        <v>0</v>
      </c>
      <c r="BL271" s="16" t="s">
        <v>119</v>
      </c>
      <c r="BM271" s="139" t="s">
        <v>343</v>
      </c>
    </row>
    <row r="272" spans="2:65" s="1" customFormat="1" ht="29.25">
      <c r="B272" s="31"/>
      <c r="D272" s="141" t="s">
        <v>121</v>
      </c>
      <c r="F272" s="142" t="s">
        <v>342</v>
      </c>
      <c r="I272" s="143"/>
      <c r="L272" s="31"/>
      <c r="M272" s="144"/>
      <c r="T272" s="55"/>
      <c r="AT272" s="16" t="s">
        <v>121</v>
      </c>
      <c r="AU272" s="16" t="s">
        <v>80</v>
      </c>
    </row>
    <row r="273" spans="2:65" s="12" customFormat="1" ht="11.25">
      <c r="B273" s="145"/>
      <c r="D273" s="141" t="s">
        <v>123</v>
      </c>
      <c r="E273" s="146" t="s">
        <v>1</v>
      </c>
      <c r="F273" s="147" t="s">
        <v>327</v>
      </c>
      <c r="H273" s="146" t="s">
        <v>1</v>
      </c>
      <c r="I273" s="148"/>
      <c r="L273" s="145"/>
      <c r="M273" s="149"/>
      <c r="T273" s="150"/>
      <c r="AT273" s="146" t="s">
        <v>123</v>
      </c>
      <c r="AU273" s="146" t="s">
        <v>80</v>
      </c>
      <c r="AV273" s="12" t="s">
        <v>78</v>
      </c>
      <c r="AW273" s="12" t="s">
        <v>30</v>
      </c>
      <c r="AX273" s="12" t="s">
        <v>73</v>
      </c>
      <c r="AY273" s="146" t="s">
        <v>113</v>
      </c>
    </row>
    <row r="274" spans="2:65" s="13" customFormat="1" ht="11.25">
      <c r="B274" s="151"/>
      <c r="D274" s="141" t="s">
        <v>123</v>
      </c>
      <c r="E274" s="152" t="s">
        <v>1</v>
      </c>
      <c r="F274" s="153" t="s">
        <v>344</v>
      </c>
      <c r="H274" s="154">
        <v>4.726</v>
      </c>
      <c r="I274" s="155"/>
      <c r="L274" s="151"/>
      <c r="M274" s="156"/>
      <c r="T274" s="157"/>
      <c r="AT274" s="152" t="s">
        <v>123</v>
      </c>
      <c r="AU274" s="152" t="s">
        <v>80</v>
      </c>
      <c r="AV274" s="13" t="s">
        <v>80</v>
      </c>
      <c r="AW274" s="13" t="s">
        <v>30</v>
      </c>
      <c r="AX274" s="13" t="s">
        <v>78</v>
      </c>
      <c r="AY274" s="152" t="s">
        <v>113</v>
      </c>
    </row>
    <row r="275" spans="2:65" s="1" customFormat="1" ht="44.25" customHeight="1">
      <c r="B275" s="31"/>
      <c r="C275" s="127" t="s">
        <v>345</v>
      </c>
      <c r="D275" s="127" t="s">
        <v>115</v>
      </c>
      <c r="E275" s="128" t="s">
        <v>346</v>
      </c>
      <c r="F275" s="129" t="s">
        <v>347</v>
      </c>
      <c r="G275" s="130" t="s">
        <v>160</v>
      </c>
      <c r="H275" s="131">
        <v>55.274999999999999</v>
      </c>
      <c r="I275" s="132"/>
      <c r="J275" s="133">
        <f>ROUND(I275*H275,2)</f>
        <v>0</v>
      </c>
      <c r="K275" s="134"/>
      <c r="L275" s="31"/>
      <c r="M275" s="135" t="s">
        <v>1</v>
      </c>
      <c r="N275" s="136" t="s">
        <v>38</v>
      </c>
      <c r="P275" s="137">
        <f>O275*H275</f>
        <v>0</v>
      </c>
      <c r="Q275" s="137">
        <v>0</v>
      </c>
      <c r="R275" s="137">
        <f>Q275*H275</f>
        <v>0</v>
      </c>
      <c r="S275" s="137">
        <v>0</v>
      </c>
      <c r="T275" s="138">
        <f>S275*H275</f>
        <v>0</v>
      </c>
      <c r="AR275" s="139" t="s">
        <v>119</v>
      </c>
      <c r="AT275" s="139" t="s">
        <v>115</v>
      </c>
      <c r="AU275" s="139" t="s">
        <v>80</v>
      </c>
      <c r="AY275" s="16" t="s">
        <v>113</v>
      </c>
      <c r="BE275" s="140">
        <f>IF(N275="základní",J275,0)</f>
        <v>0</v>
      </c>
      <c r="BF275" s="140">
        <f>IF(N275="snížená",J275,0)</f>
        <v>0</v>
      </c>
      <c r="BG275" s="140">
        <f>IF(N275="zákl. přenesená",J275,0)</f>
        <v>0</v>
      </c>
      <c r="BH275" s="140">
        <f>IF(N275="sníž. přenesená",J275,0)</f>
        <v>0</v>
      </c>
      <c r="BI275" s="140">
        <f>IF(N275="nulová",J275,0)</f>
        <v>0</v>
      </c>
      <c r="BJ275" s="16" t="s">
        <v>78</v>
      </c>
      <c r="BK275" s="140">
        <f>ROUND(I275*H275,2)</f>
        <v>0</v>
      </c>
      <c r="BL275" s="16" t="s">
        <v>119</v>
      </c>
      <c r="BM275" s="139" t="s">
        <v>348</v>
      </c>
    </row>
    <row r="276" spans="2:65" s="1" customFormat="1" ht="29.25">
      <c r="B276" s="31"/>
      <c r="D276" s="141" t="s">
        <v>121</v>
      </c>
      <c r="F276" s="142" t="s">
        <v>347</v>
      </c>
      <c r="I276" s="143"/>
      <c r="L276" s="31"/>
      <c r="M276" s="144"/>
      <c r="T276" s="55"/>
      <c r="AT276" s="16" t="s">
        <v>121</v>
      </c>
      <c r="AU276" s="16" t="s">
        <v>80</v>
      </c>
    </row>
    <row r="277" spans="2:65" s="12" customFormat="1" ht="11.25">
      <c r="B277" s="145"/>
      <c r="D277" s="141" t="s">
        <v>123</v>
      </c>
      <c r="E277" s="146" t="s">
        <v>1</v>
      </c>
      <c r="F277" s="147" t="s">
        <v>329</v>
      </c>
      <c r="H277" s="146" t="s">
        <v>1</v>
      </c>
      <c r="I277" s="148"/>
      <c r="L277" s="145"/>
      <c r="M277" s="149"/>
      <c r="T277" s="150"/>
      <c r="AT277" s="146" t="s">
        <v>123</v>
      </c>
      <c r="AU277" s="146" t="s">
        <v>80</v>
      </c>
      <c r="AV277" s="12" t="s">
        <v>78</v>
      </c>
      <c r="AW277" s="12" t="s">
        <v>30</v>
      </c>
      <c r="AX277" s="12" t="s">
        <v>73</v>
      </c>
      <c r="AY277" s="146" t="s">
        <v>113</v>
      </c>
    </row>
    <row r="278" spans="2:65" s="13" customFormat="1" ht="11.25">
      <c r="B278" s="151"/>
      <c r="D278" s="141" t="s">
        <v>123</v>
      </c>
      <c r="E278" s="152" t="s">
        <v>1</v>
      </c>
      <c r="F278" s="153" t="s">
        <v>349</v>
      </c>
      <c r="H278" s="154">
        <v>55.274999999999999</v>
      </c>
      <c r="I278" s="155"/>
      <c r="L278" s="151"/>
      <c r="M278" s="156"/>
      <c r="T278" s="157"/>
      <c r="AT278" s="152" t="s">
        <v>123</v>
      </c>
      <c r="AU278" s="152" t="s">
        <v>80</v>
      </c>
      <c r="AV278" s="13" t="s">
        <v>80</v>
      </c>
      <c r="AW278" s="13" t="s">
        <v>30</v>
      </c>
      <c r="AX278" s="13" t="s">
        <v>78</v>
      </c>
      <c r="AY278" s="152" t="s">
        <v>113</v>
      </c>
    </row>
    <row r="279" spans="2:65" s="1" customFormat="1" ht="44.25" customHeight="1">
      <c r="B279" s="31"/>
      <c r="C279" s="127" t="s">
        <v>350</v>
      </c>
      <c r="D279" s="127" t="s">
        <v>115</v>
      </c>
      <c r="E279" s="128" t="s">
        <v>351</v>
      </c>
      <c r="F279" s="129" t="s">
        <v>352</v>
      </c>
      <c r="G279" s="130" t="s">
        <v>160</v>
      </c>
      <c r="H279" s="131">
        <v>2.4769999999999999</v>
      </c>
      <c r="I279" s="132"/>
      <c r="J279" s="133">
        <f>ROUND(I279*H279,2)</f>
        <v>0</v>
      </c>
      <c r="K279" s="134"/>
      <c r="L279" s="31"/>
      <c r="M279" s="135" t="s">
        <v>1</v>
      </c>
      <c r="N279" s="136" t="s">
        <v>38</v>
      </c>
      <c r="P279" s="137">
        <f>O279*H279</f>
        <v>0</v>
      </c>
      <c r="Q279" s="137">
        <v>0</v>
      </c>
      <c r="R279" s="137">
        <f>Q279*H279</f>
        <v>0</v>
      </c>
      <c r="S279" s="137">
        <v>0</v>
      </c>
      <c r="T279" s="138">
        <f>S279*H279</f>
        <v>0</v>
      </c>
      <c r="AR279" s="139" t="s">
        <v>119</v>
      </c>
      <c r="AT279" s="139" t="s">
        <v>115</v>
      </c>
      <c r="AU279" s="139" t="s">
        <v>80</v>
      </c>
      <c r="AY279" s="16" t="s">
        <v>113</v>
      </c>
      <c r="BE279" s="140">
        <f>IF(N279="základní",J279,0)</f>
        <v>0</v>
      </c>
      <c r="BF279" s="140">
        <f>IF(N279="snížená",J279,0)</f>
        <v>0</v>
      </c>
      <c r="BG279" s="140">
        <f>IF(N279="zákl. přenesená",J279,0)</f>
        <v>0</v>
      </c>
      <c r="BH279" s="140">
        <f>IF(N279="sníž. přenesená",J279,0)</f>
        <v>0</v>
      </c>
      <c r="BI279" s="140">
        <f>IF(N279="nulová",J279,0)</f>
        <v>0</v>
      </c>
      <c r="BJ279" s="16" t="s">
        <v>78</v>
      </c>
      <c r="BK279" s="140">
        <f>ROUND(I279*H279,2)</f>
        <v>0</v>
      </c>
      <c r="BL279" s="16" t="s">
        <v>119</v>
      </c>
      <c r="BM279" s="139" t="s">
        <v>353</v>
      </c>
    </row>
    <row r="280" spans="2:65" s="1" customFormat="1" ht="29.25">
      <c r="B280" s="31"/>
      <c r="D280" s="141" t="s">
        <v>121</v>
      </c>
      <c r="F280" s="142" t="s">
        <v>352</v>
      </c>
      <c r="I280" s="143"/>
      <c r="L280" s="31"/>
      <c r="M280" s="144"/>
      <c r="T280" s="55"/>
      <c r="AT280" s="16" t="s">
        <v>121</v>
      </c>
      <c r="AU280" s="16" t="s">
        <v>80</v>
      </c>
    </row>
    <row r="281" spans="2:65" s="12" customFormat="1" ht="11.25">
      <c r="B281" s="145"/>
      <c r="D281" s="141" t="s">
        <v>123</v>
      </c>
      <c r="E281" s="146" t="s">
        <v>1</v>
      </c>
      <c r="F281" s="147" t="s">
        <v>331</v>
      </c>
      <c r="H281" s="146" t="s">
        <v>1</v>
      </c>
      <c r="I281" s="148"/>
      <c r="L281" s="145"/>
      <c r="M281" s="149"/>
      <c r="T281" s="150"/>
      <c r="AT281" s="146" t="s">
        <v>123</v>
      </c>
      <c r="AU281" s="146" t="s">
        <v>80</v>
      </c>
      <c r="AV281" s="12" t="s">
        <v>78</v>
      </c>
      <c r="AW281" s="12" t="s">
        <v>30</v>
      </c>
      <c r="AX281" s="12" t="s">
        <v>73</v>
      </c>
      <c r="AY281" s="146" t="s">
        <v>113</v>
      </c>
    </row>
    <row r="282" spans="2:65" s="13" customFormat="1" ht="11.25">
      <c r="B282" s="151"/>
      <c r="D282" s="141" t="s">
        <v>123</v>
      </c>
      <c r="E282" s="152" t="s">
        <v>1</v>
      </c>
      <c r="F282" s="153" t="s">
        <v>354</v>
      </c>
      <c r="H282" s="154">
        <v>2.4769999999999999</v>
      </c>
      <c r="I282" s="155"/>
      <c r="L282" s="151"/>
      <c r="M282" s="156"/>
      <c r="T282" s="157"/>
      <c r="AT282" s="152" t="s">
        <v>123</v>
      </c>
      <c r="AU282" s="152" t="s">
        <v>80</v>
      </c>
      <c r="AV282" s="13" t="s">
        <v>80</v>
      </c>
      <c r="AW282" s="13" t="s">
        <v>30</v>
      </c>
      <c r="AX282" s="13" t="s">
        <v>78</v>
      </c>
      <c r="AY282" s="152" t="s">
        <v>113</v>
      </c>
    </row>
    <row r="283" spans="2:65" s="11" customFormat="1" ht="22.9" customHeight="1">
      <c r="B283" s="115"/>
      <c r="D283" s="116" t="s">
        <v>72</v>
      </c>
      <c r="E283" s="125" t="s">
        <v>355</v>
      </c>
      <c r="F283" s="125" t="s">
        <v>356</v>
      </c>
      <c r="I283" s="118"/>
      <c r="J283" s="126">
        <f>BK283</f>
        <v>0</v>
      </c>
      <c r="L283" s="115"/>
      <c r="M283" s="120"/>
      <c r="P283" s="121">
        <f>SUM(P284:P285)</f>
        <v>0</v>
      </c>
      <c r="R283" s="121">
        <f>SUM(R284:R285)</f>
        <v>0</v>
      </c>
      <c r="T283" s="122">
        <f>SUM(T284:T285)</f>
        <v>0</v>
      </c>
      <c r="AR283" s="116" t="s">
        <v>78</v>
      </c>
      <c r="AT283" s="123" t="s">
        <v>72</v>
      </c>
      <c r="AU283" s="123" t="s">
        <v>78</v>
      </c>
      <c r="AY283" s="116" t="s">
        <v>113</v>
      </c>
      <c r="BK283" s="124">
        <f>SUM(BK284:BK285)</f>
        <v>0</v>
      </c>
    </row>
    <row r="284" spans="2:65" s="1" customFormat="1" ht="44.25" customHeight="1">
      <c r="B284" s="31"/>
      <c r="C284" s="127" t="s">
        <v>357</v>
      </c>
      <c r="D284" s="127" t="s">
        <v>115</v>
      </c>
      <c r="E284" s="128" t="s">
        <v>358</v>
      </c>
      <c r="F284" s="129" t="s">
        <v>359</v>
      </c>
      <c r="G284" s="130" t="s">
        <v>160</v>
      </c>
      <c r="H284" s="131">
        <v>50.122999999999998</v>
      </c>
      <c r="I284" s="132"/>
      <c r="J284" s="133">
        <f>ROUND(I284*H284,2)</f>
        <v>0</v>
      </c>
      <c r="K284" s="134"/>
      <c r="L284" s="31"/>
      <c r="M284" s="135" t="s">
        <v>1</v>
      </c>
      <c r="N284" s="136" t="s">
        <v>38</v>
      </c>
      <c r="P284" s="137">
        <f>O284*H284</f>
        <v>0</v>
      </c>
      <c r="Q284" s="137">
        <v>0</v>
      </c>
      <c r="R284" s="137">
        <f>Q284*H284</f>
        <v>0</v>
      </c>
      <c r="S284" s="137">
        <v>0</v>
      </c>
      <c r="T284" s="138">
        <f>S284*H284</f>
        <v>0</v>
      </c>
      <c r="AR284" s="139" t="s">
        <v>119</v>
      </c>
      <c r="AT284" s="139" t="s">
        <v>115</v>
      </c>
      <c r="AU284" s="139" t="s">
        <v>80</v>
      </c>
      <c r="AY284" s="16" t="s">
        <v>113</v>
      </c>
      <c r="BE284" s="140">
        <f>IF(N284="základní",J284,0)</f>
        <v>0</v>
      </c>
      <c r="BF284" s="140">
        <f>IF(N284="snížená",J284,0)</f>
        <v>0</v>
      </c>
      <c r="BG284" s="140">
        <f>IF(N284="zákl. přenesená",J284,0)</f>
        <v>0</v>
      </c>
      <c r="BH284" s="140">
        <f>IF(N284="sníž. přenesená",J284,0)</f>
        <v>0</v>
      </c>
      <c r="BI284" s="140">
        <f>IF(N284="nulová",J284,0)</f>
        <v>0</v>
      </c>
      <c r="BJ284" s="16" t="s">
        <v>78</v>
      </c>
      <c r="BK284" s="140">
        <f>ROUND(I284*H284,2)</f>
        <v>0</v>
      </c>
      <c r="BL284" s="16" t="s">
        <v>119</v>
      </c>
      <c r="BM284" s="139" t="s">
        <v>360</v>
      </c>
    </row>
    <row r="285" spans="2:65" s="1" customFormat="1" ht="29.25">
      <c r="B285" s="31"/>
      <c r="D285" s="141" t="s">
        <v>121</v>
      </c>
      <c r="F285" s="142" t="s">
        <v>359</v>
      </c>
      <c r="I285" s="143"/>
      <c r="L285" s="31"/>
      <c r="M285" s="144"/>
      <c r="T285" s="55"/>
      <c r="AT285" s="16" t="s">
        <v>121</v>
      </c>
      <c r="AU285" s="16" t="s">
        <v>80</v>
      </c>
    </row>
    <row r="286" spans="2:65" s="11" customFormat="1" ht="25.9" customHeight="1">
      <c r="B286" s="115"/>
      <c r="D286" s="116" t="s">
        <v>72</v>
      </c>
      <c r="E286" s="117" t="s">
        <v>361</v>
      </c>
      <c r="F286" s="117" t="s">
        <v>362</v>
      </c>
      <c r="I286" s="118"/>
      <c r="J286" s="119">
        <f>BK286</f>
        <v>0</v>
      </c>
      <c r="L286" s="115"/>
      <c r="M286" s="120"/>
      <c r="P286" s="121">
        <f>P287</f>
        <v>0</v>
      </c>
      <c r="R286" s="121">
        <f>R287</f>
        <v>0</v>
      </c>
      <c r="T286" s="122">
        <f>T287</f>
        <v>5.8200000000000002E-2</v>
      </c>
      <c r="AR286" s="116" t="s">
        <v>80</v>
      </c>
      <c r="AT286" s="123" t="s">
        <v>72</v>
      </c>
      <c r="AU286" s="123" t="s">
        <v>73</v>
      </c>
      <c r="AY286" s="116" t="s">
        <v>113</v>
      </c>
      <c r="BK286" s="124">
        <f>BK287</f>
        <v>0</v>
      </c>
    </row>
    <row r="287" spans="2:65" s="11" customFormat="1" ht="22.9" customHeight="1">
      <c r="B287" s="115"/>
      <c r="D287" s="116" t="s">
        <v>72</v>
      </c>
      <c r="E287" s="125" t="s">
        <v>363</v>
      </c>
      <c r="F287" s="125" t="s">
        <v>364</v>
      </c>
      <c r="I287" s="118"/>
      <c r="J287" s="126">
        <f>BK287</f>
        <v>0</v>
      </c>
      <c r="L287" s="115"/>
      <c r="M287" s="120"/>
      <c r="P287" s="121">
        <f>SUM(P288:P310)</f>
        <v>0</v>
      </c>
      <c r="R287" s="121">
        <f>SUM(R288:R310)</f>
        <v>0</v>
      </c>
      <c r="T287" s="122">
        <f>SUM(T288:T310)</f>
        <v>5.8200000000000002E-2</v>
      </c>
      <c r="AR287" s="116" t="s">
        <v>80</v>
      </c>
      <c r="AT287" s="123" t="s">
        <v>72</v>
      </c>
      <c r="AU287" s="123" t="s">
        <v>78</v>
      </c>
      <c r="AY287" s="116" t="s">
        <v>113</v>
      </c>
      <c r="BK287" s="124">
        <f>SUM(BK288:BK310)</f>
        <v>0</v>
      </c>
    </row>
    <row r="288" spans="2:65" s="1" customFormat="1" ht="16.5" customHeight="1">
      <c r="B288" s="31"/>
      <c r="C288" s="127" t="s">
        <v>365</v>
      </c>
      <c r="D288" s="127" t="s">
        <v>115</v>
      </c>
      <c r="E288" s="128" t="s">
        <v>366</v>
      </c>
      <c r="F288" s="129" t="s">
        <v>367</v>
      </c>
      <c r="G288" s="130" t="s">
        <v>118</v>
      </c>
      <c r="H288" s="131">
        <v>14.55</v>
      </c>
      <c r="I288" s="132"/>
      <c r="J288" s="133">
        <f>ROUND(I288*H288,2)</f>
        <v>0</v>
      </c>
      <c r="K288" s="134"/>
      <c r="L288" s="31"/>
      <c r="M288" s="135" t="s">
        <v>1</v>
      </c>
      <c r="N288" s="136" t="s">
        <v>38</v>
      </c>
      <c r="P288" s="137">
        <f>O288*H288</f>
        <v>0</v>
      </c>
      <c r="Q288" s="137">
        <v>0</v>
      </c>
      <c r="R288" s="137">
        <f>Q288*H288</f>
        <v>0</v>
      </c>
      <c r="S288" s="137">
        <v>4.0000000000000001E-3</v>
      </c>
      <c r="T288" s="138">
        <f>S288*H288</f>
        <v>5.8200000000000002E-2</v>
      </c>
      <c r="AR288" s="139" t="s">
        <v>214</v>
      </c>
      <c r="AT288" s="139" t="s">
        <v>115</v>
      </c>
      <c r="AU288" s="139" t="s">
        <v>80</v>
      </c>
      <c r="AY288" s="16" t="s">
        <v>113</v>
      </c>
      <c r="BE288" s="140">
        <f>IF(N288="základní",J288,0)</f>
        <v>0</v>
      </c>
      <c r="BF288" s="140">
        <f>IF(N288="snížená",J288,0)</f>
        <v>0</v>
      </c>
      <c r="BG288" s="140">
        <f>IF(N288="zákl. přenesená",J288,0)</f>
        <v>0</v>
      </c>
      <c r="BH288" s="140">
        <f>IF(N288="sníž. přenesená",J288,0)</f>
        <v>0</v>
      </c>
      <c r="BI288" s="140">
        <f>IF(N288="nulová",J288,0)</f>
        <v>0</v>
      </c>
      <c r="BJ288" s="16" t="s">
        <v>78</v>
      </c>
      <c r="BK288" s="140">
        <f>ROUND(I288*H288,2)</f>
        <v>0</v>
      </c>
      <c r="BL288" s="16" t="s">
        <v>214</v>
      </c>
      <c r="BM288" s="139" t="s">
        <v>368</v>
      </c>
    </row>
    <row r="289" spans="2:65" s="1" customFormat="1" ht="11.25">
      <c r="B289" s="31"/>
      <c r="D289" s="141" t="s">
        <v>121</v>
      </c>
      <c r="F289" s="142" t="s">
        <v>369</v>
      </c>
      <c r="I289" s="143"/>
      <c r="L289" s="31"/>
      <c r="M289" s="144"/>
      <c r="T289" s="55"/>
      <c r="AT289" s="16" t="s">
        <v>121</v>
      </c>
      <c r="AU289" s="16" t="s">
        <v>80</v>
      </c>
    </row>
    <row r="290" spans="2:65" s="12" customFormat="1" ht="22.5">
      <c r="B290" s="145"/>
      <c r="D290" s="141" t="s">
        <v>123</v>
      </c>
      <c r="E290" s="146" t="s">
        <v>1</v>
      </c>
      <c r="F290" s="147" t="s">
        <v>370</v>
      </c>
      <c r="H290" s="146" t="s">
        <v>1</v>
      </c>
      <c r="I290" s="148"/>
      <c r="L290" s="145"/>
      <c r="M290" s="149"/>
      <c r="T290" s="150"/>
      <c r="AT290" s="146" t="s">
        <v>123</v>
      </c>
      <c r="AU290" s="146" t="s">
        <v>80</v>
      </c>
      <c r="AV290" s="12" t="s">
        <v>78</v>
      </c>
      <c r="AW290" s="12" t="s">
        <v>30</v>
      </c>
      <c r="AX290" s="12" t="s">
        <v>73</v>
      </c>
      <c r="AY290" s="146" t="s">
        <v>113</v>
      </c>
    </row>
    <row r="291" spans="2:65" s="13" customFormat="1" ht="11.25">
      <c r="B291" s="151"/>
      <c r="D291" s="141" t="s">
        <v>123</v>
      </c>
      <c r="E291" s="152" t="s">
        <v>1</v>
      </c>
      <c r="F291" s="153" t="s">
        <v>371</v>
      </c>
      <c r="H291" s="154">
        <v>14.55</v>
      </c>
      <c r="I291" s="155"/>
      <c r="L291" s="151"/>
      <c r="M291" s="156"/>
      <c r="T291" s="157"/>
      <c r="AT291" s="152" t="s">
        <v>123</v>
      </c>
      <c r="AU291" s="152" t="s">
        <v>80</v>
      </c>
      <c r="AV291" s="13" t="s">
        <v>80</v>
      </c>
      <c r="AW291" s="13" t="s">
        <v>30</v>
      </c>
      <c r="AX291" s="13" t="s">
        <v>78</v>
      </c>
      <c r="AY291" s="152" t="s">
        <v>113</v>
      </c>
    </row>
    <row r="292" spans="2:65" s="1" customFormat="1" ht="33" customHeight="1">
      <c r="B292" s="31"/>
      <c r="C292" s="127" t="s">
        <v>372</v>
      </c>
      <c r="D292" s="127" t="s">
        <v>115</v>
      </c>
      <c r="E292" s="128" t="s">
        <v>373</v>
      </c>
      <c r="F292" s="129" t="s">
        <v>374</v>
      </c>
      <c r="G292" s="130" t="s">
        <v>118</v>
      </c>
      <c r="H292" s="131">
        <v>18</v>
      </c>
      <c r="I292" s="132"/>
      <c r="J292" s="133">
        <f>ROUND(I292*H292,2)</f>
        <v>0</v>
      </c>
      <c r="K292" s="134"/>
      <c r="L292" s="31"/>
      <c r="M292" s="135" t="s">
        <v>1</v>
      </c>
      <c r="N292" s="136" t="s">
        <v>38</v>
      </c>
      <c r="P292" s="137">
        <f>O292*H292</f>
        <v>0</v>
      </c>
      <c r="Q292" s="137">
        <v>0</v>
      </c>
      <c r="R292" s="137">
        <f>Q292*H292</f>
        <v>0</v>
      </c>
      <c r="S292" s="137">
        <v>0</v>
      </c>
      <c r="T292" s="138">
        <f>S292*H292</f>
        <v>0</v>
      </c>
      <c r="AR292" s="139" t="s">
        <v>214</v>
      </c>
      <c r="AT292" s="139" t="s">
        <v>115</v>
      </c>
      <c r="AU292" s="139" t="s">
        <v>80</v>
      </c>
      <c r="AY292" s="16" t="s">
        <v>113</v>
      </c>
      <c r="BE292" s="140">
        <f>IF(N292="základní",J292,0)</f>
        <v>0</v>
      </c>
      <c r="BF292" s="140">
        <f>IF(N292="snížená",J292,0)</f>
        <v>0</v>
      </c>
      <c r="BG292" s="140">
        <f>IF(N292="zákl. přenesená",J292,0)</f>
        <v>0</v>
      </c>
      <c r="BH292" s="140">
        <f>IF(N292="sníž. přenesená",J292,0)</f>
        <v>0</v>
      </c>
      <c r="BI292" s="140">
        <f>IF(N292="nulová",J292,0)</f>
        <v>0</v>
      </c>
      <c r="BJ292" s="16" t="s">
        <v>78</v>
      </c>
      <c r="BK292" s="140">
        <f>ROUND(I292*H292,2)</f>
        <v>0</v>
      </c>
      <c r="BL292" s="16" t="s">
        <v>214</v>
      </c>
      <c r="BM292" s="139" t="s">
        <v>375</v>
      </c>
    </row>
    <row r="293" spans="2:65" s="1" customFormat="1" ht="19.5">
      <c r="B293" s="31"/>
      <c r="D293" s="141" t="s">
        <v>121</v>
      </c>
      <c r="F293" s="142" t="s">
        <v>374</v>
      </c>
      <c r="I293" s="143"/>
      <c r="L293" s="31"/>
      <c r="M293" s="144"/>
      <c r="T293" s="55"/>
      <c r="AT293" s="16" t="s">
        <v>121</v>
      </c>
      <c r="AU293" s="16" t="s">
        <v>80</v>
      </c>
    </row>
    <row r="294" spans="2:65" s="12" customFormat="1" ht="11.25">
      <c r="B294" s="145"/>
      <c r="D294" s="141" t="s">
        <v>123</v>
      </c>
      <c r="E294" s="146" t="s">
        <v>1</v>
      </c>
      <c r="F294" s="147" t="s">
        <v>376</v>
      </c>
      <c r="H294" s="146" t="s">
        <v>1</v>
      </c>
      <c r="I294" s="148"/>
      <c r="L294" s="145"/>
      <c r="M294" s="149"/>
      <c r="T294" s="150"/>
      <c r="AT294" s="146" t="s">
        <v>123</v>
      </c>
      <c r="AU294" s="146" t="s">
        <v>80</v>
      </c>
      <c r="AV294" s="12" t="s">
        <v>78</v>
      </c>
      <c r="AW294" s="12" t="s">
        <v>30</v>
      </c>
      <c r="AX294" s="12" t="s">
        <v>73</v>
      </c>
      <c r="AY294" s="146" t="s">
        <v>113</v>
      </c>
    </row>
    <row r="295" spans="2:65" s="13" customFormat="1" ht="11.25">
      <c r="B295" s="151"/>
      <c r="D295" s="141" t="s">
        <v>123</v>
      </c>
      <c r="E295" s="152" t="s">
        <v>1</v>
      </c>
      <c r="F295" s="153" t="s">
        <v>377</v>
      </c>
      <c r="H295" s="154">
        <v>18</v>
      </c>
      <c r="I295" s="155"/>
      <c r="L295" s="151"/>
      <c r="M295" s="156"/>
      <c r="T295" s="157"/>
      <c r="AT295" s="152" t="s">
        <v>123</v>
      </c>
      <c r="AU295" s="152" t="s">
        <v>80</v>
      </c>
      <c r="AV295" s="13" t="s">
        <v>80</v>
      </c>
      <c r="AW295" s="13" t="s">
        <v>30</v>
      </c>
      <c r="AX295" s="13" t="s">
        <v>78</v>
      </c>
      <c r="AY295" s="152" t="s">
        <v>113</v>
      </c>
    </row>
    <row r="296" spans="2:65" s="1" customFormat="1" ht="16.5" customHeight="1">
      <c r="B296" s="31"/>
      <c r="C296" s="159" t="s">
        <v>378</v>
      </c>
      <c r="D296" s="159" t="s">
        <v>179</v>
      </c>
      <c r="E296" s="160" t="s">
        <v>379</v>
      </c>
      <c r="F296" s="161" t="s">
        <v>380</v>
      </c>
      <c r="G296" s="162" t="s">
        <v>160</v>
      </c>
      <c r="H296" s="163">
        <v>6.0000000000000001E-3</v>
      </c>
      <c r="I296" s="164"/>
      <c r="J296" s="165">
        <f>ROUND(I296*H296,2)</f>
        <v>0</v>
      </c>
      <c r="K296" s="166"/>
      <c r="L296" s="167"/>
      <c r="M296" s="168" t="s">
        <v>1</v>
      </c>
      <c r="N296" s="169" t="s">
        <v>38</v>
      </c>
      <c r="P296" s="137">
        <f>O296*H296</f>
        <v>0</v>
      </c>
      <c r="Q296" s="137">
        <v>0</v>
      </c>
      <c r="R296" s="137">
        <f>Q296*H296</f>
        <v>0</v>
      </c>
      <c r="S296" s="137">
        <v>0</v>
      </c>
      <c r="T296" s="138">
        <f>S296*H296</f>
        <v>0</v>
      </c>
      <c r="AR296" s="139" t="s">
        <v>315</v>
      </c>
      <c r="AT296" s="139" t="s">
        <v>179</v>
      </c>
      <c r="AU296" s="139" t="s">
        <v>80</v>
      </c>
      <c r="AY296" s="16" t="s">
        <v>113</v>
      </c>
      <c r="BE296" s="140">
        <f>IF(N296="základní",J296,0)</f>
        <v>0</v>
      </c>
      <c r="BF296" s="140">
        <f>IF(N296="snížená",J296,0)</f>
        <v>0</v>
      </c>
      <c r="BG296" s="140">
        <f>IF(N296="zákl. přenesená",J296,0)</f>
        <v>0</v>
      </c>
      <c r="BH296" s="140">
        <f>IF(N296="sníž. přenesená",J296,0)</f>
        <v>0</v>
      </c>
      <c r="BI296" s="140">
        <f>IF(N296="nulová",J296,0)</f>
        <v>0</v>
      </c>
      <c r="BJ296" s="16" t="s">
        <v>78</v>
      </c>
      <c r="BK296" s="140">
        <f>ROUND(I296*H296,2)</f>
        <v>0</v>
      </c>
      <c r="BL296" s="16" t="s">
        <v>214</v>
      </c>
      <c r="BM296" s="139" t="s">
        <v>381</v>
      </c>
    </row>
    <row r="297" spans="2:65" s="1" customFormat="1" ht="11.25">
      <c r="B297" s="31"/>
      <c r="D297" s="141" t="s">
        <v>121</v>
      </c>
      <c r="F297" s="142" t="s">
        <v>380</v>
      </c>
      <c r="I297" s="143"/>
      <c r="L297" s="31"/>
      <c r="M297" s="144"/>
      <c r="T297" s="55"/>
      <c r="AT297" s="16" t="s">
        <v>121</v>
      </c>
      <c r="AU297" s="16" t="s">
        <v>80</v>
      </c>
    </row>
    <row r="298" spans="2:65" s="13" customFormat="1" ht="11.25">
      <c r="B298" s="151"/>
      <c r="D298" s="141" t="s">
        <v>123</v>
      </c>
      <c r="E298" s="152" t="s">
        <v>1</v>
      </c>
      <c r="F298" s="153" t="s">
        <v>382</v>
      </c>
      <c r="H298" s="154">
        <v>6.0000000000000001E-3</v>
      </c>
      <c r="I298" s="155"/>
      <c r="L298" s="151"/>
      <c r="M298" s="156"/>
      <c r="T298" s="157"/>
      <c r="AT298" s="152" t="s">
        <v>123</v>
      </c>
      <c r="AU298" s="152" t="s">
        <v>80</v>
      </c>
      <c r="AV298" s="13" t="s">
        <v>80</v>
      </c>
      <c r="AW298" s="13" t="s">
        <v>30</v>
      </c>
      <c r="AX298" s="13" t="s">
        <v>78</v>
      </c>
      <c r="AY298" s="152" t="s">
        <v>113</v>
      </c>
    </row>
    <row r="299" spans="2:65" s="1" customFormat="1" ht="37.9" customHeight="1">
      <c r="B299" s="31"/>
      <c r="C299" s="127" t="s">
        <v>383</v>
      </c>
      <c r="D299" s="127" t="s">
        <v>115</v>
      </c>
      <c r="E299" s="128" t="s">
        <v>384</v>
      </c>
      <c r="F299" s="129" t="s">
        <v>385</v>
      </c>
      <c r="G299" s="130" t="s">
        <v>118</v>
      </c>
      <c r="H299" s="131">
        <v>20.399999999999999</v>
      </c>
      <c r="I299" s="132"/>
      <c r="J299" s="133">
        <f>ROUND(I299*H299,2)</f>
        <v>0</v>
      </c>
      <c r="K299" s="134"/>
      <c r="L299" s="31"/>
      <c r="M299" s="135" t="s">
        <v>1</v>
      </c>
      <c r="N299" s="136" t="s">
        <v>38</v>
      </c>
      <c r="P299" s="137">
        <f>O299*H299</f>
        <v>0</v>
      </c>
      <c r="Q299" s="137">
        <v>0</v>
      </c>
      <c r="R299" s="137">
        <f>Q299*H299</f>
        <v>0</v>
      </c>
      <c r="S299" s="137">
        <v>0</v>
      </c>
      <c r="T299" s="138">
        <f>S299*H299</f>
        <v>0</v>
      </c>
      <c r="AR299" s="139" t="s">
        <v>214</v>
      </c>
      <c r="AT299" s="139" t="s">
        <v>115</v>
      </c>
      <c r="AU299" s="139" t="s">
        <v>80</v>
      </c>
      <c r="AY299" s="16" t="s">
        <v>113</v>
      </c>
      <c r="BE299" s="140">
        <f>IF(N299="základní",J299,0)</f>
        <v>0</v>
      </c>
      <c r="BF299" s="140">
        <f>IF(N299="snížená",J299,0)</f>
        <v>0</v>
      </c>
      <c r="BG299" s="140">
        <f>IF(N299="zákl. přenesená",J299,0)</f>
        <v>0</v>
      </c>
      <c r="BH299" s="140">
        <f>IF(N299="sníž. přenesená",J299,0)</f>
        <v>0</v>
      </c>
      <c r="BI299" s="140">
        <f>IF(N299="nulová",J299,0)</f>
        <v>0</v>
      </c>
      <c r="BJ299" s="16" t="s">
        <v>78</v>
      </c>
      <c r="BK299" s="140">
        <f>ROUND(I299*H299,2)</f>
        <v>0</v>
      </c>
      <c r="BL299" s="16" t="s">
        <v>214</v>
      </c>
      <c r="BM299" s="139" t="s">
        <v>386</v>
      </c>
    </row>
    <row r="300" spans="2:65" s="1" customFormat="1" ht="19.5">
      <c r="B300" s="31"/>
      <c r="D300" s="141" t="s">
        <v>121</v>
      </c>
      <c r="F300" s="142" t="s">
        <v>385</v>
      </c>
      <c r="I300" s="143"/>
      <c r="L300" s="31"/>
      <c r="M300" s="144"/>
      <c r="T300" s="55"/>
      <c r="AT300" s="16" t="s">
        <v>121</v>
      </c>
      <c r="AU300" s="16" t="s">
        <v>80</v>
      </c>
    </row>
    <row r="301" spans="2:65" s="12" customFormat="1" ht="11.25">
      <c r="B301" s="145"/>
      <c r="D301" s="141" t="s">
        <v>123</v>
      </c>
      <c r="E301" s="146" t="s">
        <v>1</v>
      </c>
      <c r="F301" s="147" t="s">
        <v>376</v>
      </c>
      <c r="H301" s="146" t="s">
        <v>1</v>
      </c>
      <c r="I301" s="148"/>
      <c r="L301" s="145"/>
      <c r="M301" s="149"/>
      <c r="T301" s="150"/>
      <c r="AT301" s="146" t="s">
        <v>123</v>
      </c>
      <c r="AU301" s="146" t="s">
        <v>80</v>
      </c>
      <c r="AV301" s="12" t="s">
        <v>78</v>
      </c>
      <c r="AW301" s="12" t="s">
        <v>30</v>
      </c>
      <c r="AX301" s="12" t="s">
        <v>73</v>
      </c>
      <c r="AY301" s="146" t="s">
        <v>113</v>
      </c>
    </row>
    <row r="302" spans="2:65" s="13" customFormat="1" ht="11.25">
      <c r="B302" s="151"/>
      <c r="D302" s="141" t="s">
        <v>123</v>
      </c>
      <c r="E302" s="152" t="s">
        <v>1</v>
      </c>
      <c r="F302" s="153" t="s">
        <v>387</v>
      </c>
      <c r="H302" s="154">
        <v>20.399999999999999</v>
      </c>
      <c r="I302" s="155"/>
      <c r="L302" s="151"/>
      <c r="M302" s="156"/>
      <c r="T302" s="157"/>
      <c r="AT302" s="152" t="s">
        <v>123</v>
      </c>
      <c r="AU302" s="152" t="s">
        <v>80</v>
      </c>
      <c r="AV302" s="13" t="s">
        <v>80</v>
      </c>
      <c r="AW302" s="13" t="s">
        <v>30</v>
      </c>
      <c r="AX302" s="13" t="s">
        <v>78</v>
      </c>
      <c r="AY302" s="152" t="s">
        <v>113</v>
      </c>
    </row>
    <row r="303" spans="2:65" s="1" customFormat="1" ht="16.5" customHeight="1">
      <c r="B303" s="31"/>
      <c r="C303" s="159" t="s">
        <v>388</v>
      </c>
      <c r="D303" s="159" t="s">
        <v>179</v>
      </c>
      <c r="E303" s="160" t="s">
        <v>389</v>
      </c>
      <c r="F303" s="161" t="s">
        <v>390</v>
      </c>
      <c r="G303" s="162" t="s">
        <v>160</v>
      </c>
      <c r="H303" s="163">
        <v>8.0000000000000002E-3</v>
      </c>
      <c r="I303" s="164"/>
      <c r="J303" s="165">
        <f>ROUND(I303*H303,2)</f>
        <v>0</v>
      </c>
      <c r="K303" s="166"/>
      <c r="L303" s="167"/>
      <c r="M303" s="168" t="s">
        <v>1</v>
      </c>
      <c r="N303" s="169" t="s">
        <v>38</v>
      </c>
      <c r="P303" s="137">
        <f>O303*H303</f>
        <v>0</v>
      </c>
      <c r="Q303" s="137">
        <v>0</v>
      </c>
      <c r="R303" s="137">
        <f>Q303*H303</f>
        <v>0</v>
      </c>
      <c r="S303" s="137">
        <v>0</v>
      </c>
      <c r="T303" s="138">
        <f>S303*H303</f>
        <v>0</v>
      </c>
      <c r="AR303" s="139" t="s">
        <v>315</v>
      </c>
      <c r="AT303" s="139" t="s">
        <v>179</v>
      </c>
      <c r="AU303" s="139" t="s">
        <v>80</v>
      </c>
      <c r="AY303" s="16" t="s">
        <v>113</v>
      </c>
      <c r="BE303" s="140">
        <f>IF(N303="základní",J303,0)</f>
        <v>0</v>
      </c>
      <c r="BF303" s="140">
        <f>IF(N303="snížená",J303,0)</f>
        <v>0</v>
      </c>
      <c r="BG303" s="140">
        <f>IF(N303="zákl. přenesená",J303,0)</f>
        <v>0</v>
      </c>
      <c r="BH303" s="140">
        <f>IF(N303="sníž. přenesená",J303,0)</f>
        <v>0</v>
      </c>
      <c r="BI303" s="140">
        <f>IF(N303="nulová",J303,0)</f>
        <v>0</v>
      </c>
      <c r="BJ303" s="16" t="s">
        <v>78</v>
      </c>
      <c r="BK303" s="140">
        <f>ROUND(I303*H303,2)</f>
        <v>0</v>
      </c>
      <c r="BL303" s="16" t="s">
        <v>214</v>
      </c>
      <c r="BM303" s="139" t="s">
        <v>391</v>
      </c>
    </row>
    <row r="304" spans="2:65" s="1" customFormat="1" ht="11.25">
      <c r="B304" s="31"/>
      <c r="D304" s="141" t="s">
        <v>121</v>
      </c>
      <c r="F304" s="142" t="s">
        <v>390</v>
      </c>
      <c r="I304" s="143"/>
      <c r="L304" s="31"/>
      <c r="M304" s="144"/>
      <c r="T304" s="55"/>
      <c r="AT304" s="16" t="s">
        <v>121</v>
      </c>
      <c r="AU304" s="16" t="s">
        <v>80</v>
      </c>
    </row>
    <row r="305" spans="2:65" s="13" customFormat="1" ht="11.25">
      <c r="B305" s="151"/>
      <c r="D305" s="141" t="s">
        <v>123</v>
      </c>
      <c r="E305" s="152" t="s">
        <v>1</v>
      </c>
      <c r="F305" s="153" t="s">
        <v>392</v>
      </c>
      <c r="H305" s="154">
        <v>8.0000000000000002E-3</v>
      </c>
      <c r="I305" s="155"/>
      <c r="L305" s="151"/>
      <c r="M305" s="156"/>
      <c r="T305" s="157"/>
      <c r="AT305" s="152" t="s">
        <v>123</v>
      </c>
      <c r="AU305" s="152" t="s">
        <v>80</v>
      </c>
      <c r="AV305" s="13" t="s">
        <v>80</v>
      </c>
      <c r="AW305" s="13" t="s">
        <v>30</v>
      </c>
      <c r="AX305" s="13" t="s">
        <v>78</v>
      </c>
      <c r="AY305" s="152" t="s">
        <v>113</v>
      </c>
    </row>
    <row r="306" spans="2:65" s="1" customFormat="1" ht="24.2" customHeight="1">
      <c r="B306" s="31"/>
      <c r="C306" s="127" t="s">
        <v>393</v>
      </c>
      <c r="D306" s="127" t="s">
        <v>115</v>
      </c>
      <c r="E306" s="128" t="s">
        <v>394</v>
      </c>
      <c r="F306" s="129" t="s">
        <v>395</v>
      </c>
      <c r="G306" s="130" t="s">
        <v>118</v>
      </c>
      <c r="H306" s="131">
        <v>6.8</v>
      </c>
      <c r="I306" s="132"/>
      <c r="J306" s="133">
        <f>ROUND(I306*H306,2)</f>
        <v>0</v>
      </c>
      <c r="K306" s="134"/>
      <c r="L306" s="31"/>
      <c r="M306" s="135" t="s">
        <v>1</v>
      </c>
      <c r="N306" s="136" t="s">
        <v>38</v>
      </c>
      <c r="P306" s="137">
        <f>O306*H306</f>
        <v>0</v>
      </c>
      <c r="Q306" s="137">
        <v>0</v>
      </c>
      <c r="R306" s="137">
        <f>Q306*H306</f>
        <v>0</v>
      </c>
      <c r="S306" s="137">
        <v>0</v>
      </c>
      <c r="T306" s="138">
        <f>S306*H306</f>
        <v>0</v>
      </c>
      <c r="AR306" s="139" t="s">
        <v>214</v>
      </c>
      <c r="AT306" s="139" t="s">
        <v>115</v>
      </c>
      <c r="AU306" s="139" t="s">
        <v>80</v>
      </c>
      <c r="AY306" s="16" t="s">
        <v>113</v>
      </c>
      <c r="BE306" s="140">
        <f>IF(N306="základní",J306,0)</f>
        <v>0</v>
      </c>
      <c r="BF306" s="140">
        <f>IF(N306="snížená",J306,0)</f>
        <v>0</v>
      </c>
      <c r="BG306" s="140">
        <f>IF(N306="zákl. přenesená",J306,0)</f>
        <v>0</v>
      </c>
      <c r="BH306" s="140">
        <f>IF(N306="sníž. přenesená",J306,0)</f>
        <v>0</v>
      </c>
      <c r="BI306" s="140">
        <f>IF(N306="nulová",J306,0)</f>
        <v>0</v>
      </c>
      <c r="BJ306" s="16" t="s">
        <v>78</v>
      </c>
      <c r="BK306" s="140">
        <f>ROUND(I306*H306,2)</f>
        <v>0</v>
      </c>
      <c r="BL306" s="16" t="s">
        <v>214</v>
      </c>
      <c r="BM306" s="139" t="s">
        <v>396</v>
      </c>
    </row>
    <row r="307" spans="2:65" s="1" customFormat="1" ht="19.5">
      <c r="B307" s="31"/>
      <c r="D307" s="141" t="s">
        <v>121</v>
      </c>
      <c r="F307" s="142" t="s">
        <v>395</v>
      </c>
      <c r="I307" s="143"/>
      <c r="L307" s="31"/>
      <c r="M307" s="144"/>
      <c r="T307" s="55"/>
      <c r="AT307" s="16" t="s">
        <v>121</v>
      </c>
      <c r="AU307" s="16" t="s">
        <v>80</v>
      </c>
    </row>
    <row r="308" spans="2:65" s="1" customFormat="1" ht="16.5" customHeight="1">
      <c r="B308" s="31"/>
      <c r="C308" s="159" t="s">
        <v>397</v>
      </c>
      <c r="D308" s="159" t="s">
        <v>179</v>
      </c>
      <c r="E308" s="160" t="s">
        <v>398</v>
      </c>
      <c r="F308" s="161" t="s">
        <v>399</v>
      </c>
      <c r="G308" s="162" t="s">
        <v>118</v>
      </c>
      <c r="H308" s="163">
        <v>6</v>
      </c>
      <c r="I308" s="164"/>
      <c r="J308" s="165">
        <f>ROUND(I308*H308,2)</f>
        <v>0</v>
      </c>
      <c r="K308" s="166"/>
      <c r="L308" s="167"/>
      <c r="M308" s="168" t="s">
        <v>1</v>
      </c>
      <c r="N308" s="169" t="s">
        <v>38</v>
      </c>
      <c r="P308" s="137">
        <f>O308*H308</f>
        <v>0</v>
      </c>
      <c r="Q308" s="137">
        <v>0</v>
      </c>
      <c r="R308" s="137">
        <f>Q308*H308</f>
        <v>0</v>
      </c>
      <c r="S308" s="137">
        <v>0</v>
      </c>
      <c r="T308" s="138">
        <f>S308*H308</f>
        <v>0</v>
      </c>
      <c r="AR308" s="139" t="s">
        <v>315</v>
      </c>
      <c r="AT308" s="139" t="s">
        <v>179</v>
      </c>
      <c r="AU308" s="139" t="s">
        <v>80</v>
      </c>
      <c r="AY308" s="16" t="s">
        <v>113</v>
      </c>
      <c r="BE308" s="140">
        <f>IF(N308="základní",J308,0)</f>
        <v>0</v>
      </c>
      <c r="BF308" s="140">
        <f>IF(N308="snížená",J308,0)</f>
        <v>0</v>
      </c>
      <c r="BG308" s="140">
        <f>IF(N308="zákl. přenesená",J308,0)</f>
        <v>0</v>
      </c>
      <c r="BH308" s="140">
        <f>IF(N308="sníž. přenesená",J308,0)</f>
        <v>0</v>
      </c>
      <c r="BI308" s="140">
        <f>IF(N308="nulová",J308,0)</f>
        <v>0</v>
      </c>
      <c r="BJ308" s="16" t="s">
        <v>78</v>
      </c>
      <c r="BK308" s="140">
        <f>ROUND(I308*H308,2)</f>
        <v>0</v>
      </c>
      <c r="BL308" s="16" t="s">
        <v>214</v>
      </c>
      <c r="BM308" s="139" t="s">
        <v>400</v>
      </c>
    </row>
    <row r="309" spans="2:65" s="1" customFormat="1" ht="11.25">
      <c r="B309" s="31"/>
      <c r="D309" s="141" t="s">
        <v>121</v>
      </c>
      <c r="F309" s="142" t="s">
        <v>399</v>
      </c>
      <c r="I309" s="143"/>
      <c r="L309" s="31"/>
      <c r="M309" s="144"/>
      <c r="T309" s="55"/>
      <c r="AT309" s="16" t="s">
        <v>121</v>
      </c>
      <c r="AU309" s="16" t="s">
        <v>80</v>
      </c>
    </row>
    <row r="310" spans="2:65" s="13" customFormat="1" ht="11.25">
      <c r="B310" s="151"/>
      <c r="D310" s="141" t="s">
        <v>123</v>
      </c>
      <c r="E310" s="152" t="s">
        <v>1</v>
      </c>
      <c r="F310" s="153" t="s">
        <v>401</v>
      </c>
      <c r="H310" s="154">
        <v>6</v>
      </c>
      <c r="I310" s="155"/>
      <c r="L310" s="151"/>
      <c r="M310" s="156"/>
      <c r="T310" s="157"/>
      <c r="AT310" s="152" t="s">
        <v>123</v>
      </c>
      <c r="AU310" s="152" t="s">
        <v>80</v>
      </c>
      <c r="AV310" s="13" t="s">
        <v>80</v>
      </c>
      <c r="AW310" s="13" t="s">
        <v>30</v>
      </c>
      <c r="AX310" s="13" t="s">
        <v>78</v>
      </c>
      <c r="AY310" s="152" t="s">
        <v>113</v>
      </c>
    </row>
    <row r="311" spans="2:65" s="11" customFormat="1" ht="25.9" customHeight="1">
      <c r="B311" s="115"/>
      <c r="D311" s="116" t="s">
        <v>72</v>
      </c>
      <c r="E311" s="117" t="s">
        <v>402</v>
      </c>
      <c r="F311" s="117" t="s">
        <v>403</v>
      </c>
      <c r="I311" s="118"/>
      <c r="J311" s="119">
        <f>BK311</f>
        <v>0</v>
      </c>
      <c r="L311" s="115"/>
      <c r="M311" s="120"/>
      <c r="P311" s="121">
        <f>SUM(P312:P318)</f>
        <v>0</v>
      </c>
      <c r="R311" s="121">
        <f>SUM(R312:R318)</f>
        <v>0</v>
      </c>
      <c r="T311" s="122">
        <f>SUM(T312:T318)</f>
        <v>0</v>
      </c>
      <c r="AR311" s="116" t="s">
        <v>119</v>
      </c>
      <c r="AT311" s="123" t="s">
        <v>72</v>
      </c>
      <c r="AU311" s="123" t="s">
        <v>73</v>
      </c>
      <c r="AY311" s="116" t="s">
        <v>113</v>
      </c>
      <c r="BK311" s="124">
        <f>SUM(BK312:BK318)</f>
        <v>0</v>
      </c>
    </row>
    <row r="312" spans="2:65" s="1" customFormat="1" ht="16.5" customHeight="1">
      <c r="B312" s="31"/>
      <c r="C312" s="127" t="s">
        <v>404</v>
      </c>
      <c r="D312" s="127" t="s">
        <v>115</v>
      </c>
      <c r="E312" s="128" t="s">
        <v>405</v>
      </c>
      <c r="F312" s="129" t="s">
        <v>406</v>
      </c>
      <c r="G312" s="130" t="s">
        <v>407</v>
      </c>
      <c r="H312" s="131">
        <v>1</v>
      </c>
      <c r="I312" s="132"/>
      <c r="J312" s="133">
        <f>ROUND(I312*H312,2)</f>
        <v>0</v>
      </c>
      <c r="K312" s="134"/>
      <c r="L312" s="31"/>
      <c r="M312" s="135" t="s">
        <v>1</v>
      </c>
      <c r="N312" s="136" t="s">
        <v>38</v>
      </c>
      <c r="P312" s="137">
        <f>O312*H312</f>
        <v>0</v>
      </c>
      <c r="Q312" s="137">
        <v>0</v>
      </c>
      <c r="R312" s="137">
        <f>Q312*H312</f>
        <v>0</v>
      </c>
      <c r="S312" s="137">
        <v>0</v>
      </c>
      <c r="T312" s="138">
        <f>S312*H312</f>
        <v>0</v>
      </c>
      <c r="AR312" s="139" t="s">
        <v>408</v>
      </c>
      <c r="AT312" s="139" t="s">
        <v>115</v>
      </c>
      <c r="AU312" s="139" t="s">
        <v>78</v>
      </c>
      <c r="AY312" s="16" t="s">
        <v>113</v>
      </c>
      <c r="BE312" s="140">
        <f>IF(N312="základní",J312,0)</f>
        <v>0</v>
      </c>
      <c r="BF312" s="140">
        <f>IF(N312="snížená",J312,0)</f>
        <v>0</v>
      </c>
      <c r="BG312" s="140">
        <f>IF(N312="zákl. přenesená",J312,0)</f>
        <v>0</v>
      </c>
      <c r="BH312" s="140">
        <f>IF(N312="sníž. přenesená",J312,0)</f>
        <v>0</v>
      </c>
      <c r="BI312" s="140">
        <f>IF(N312="nulová",J312,0)</f>
        <v>0</v>
      </c>
      <c r="BJ312" s="16" t="s">
        <v>78</v>
      </c>
      <c r="BK312" s="140">
        <f>ROUND(I312*H312,2)</f>
        <v>0</v>
      </c>
      <c r="BL312" s="16" t="s">
        <v>408</v>
      </c>
      <c r="BM312" s="139" t="s">
        <v>409</v>
      </c>
    </row>
    <row r="313" spans="2:65" s="1" customFormat="1" ht="16.5" customHeight="1">
      <c r="B313" s="31"/>
      <c r="C313" s="127" t="s">
        <v>410</v>
      </c>
      <c r="D313" s="127" t="s">
        <v>115</v>
      </c>
      <c r="E313" s="128" t="s">
        <v>411</v>
      </c>
      <c r="F313" s="129" t="s">
        <v>412</v>
      </c>
      <c r="G313" s="130" t="s">
        <v>407</v>
      </c>
      <c r="H313" s="131">
        <v>1</v>
      </c>
      <c r="I313" s="132"/>
      <c r="J313" s="133">
        <f>ROUND(I313*H313,2)</f>
        <v>0</v>
      </c>
      <c r="K313" s="134"/>
      <c r="L313" s="31"/>
      <c r="M313" s="135" t="s">
        <v>1</v>
      </c>
      <c r="N313" s="136" t="s">
        <v>38</v>
      </c>
      <c r="P313" s="137">
        <f>O313*H313</f>
        <v>0</v>
      </c>
      <c r="Q313" s="137">
        <v>0</v>
      </c>
      <c r="R313" s="137">
        <f>Q313*H313</f>
        <v>0</v>
      </c>
      <c r="S313" s="137">
        <v>0</v>
      </c>
      <c r="T313" s="138">
        <f>S313*H313</f>
        <v>0</v>
      </c>
      <c r="AR313" s="139" t="s">
        <v>408</v>
      </c>
      <c r="AT313" s="139" t="s">
        <v>115</v>
      </c>
      <c r="AU313" s="139" t="s">
        <v>78</v>
      </c>
      <c r="AY313" s="16" t="s">
        <v>113</v>
      </c>
      <c r="BE313" s="140">
        <f>IF(N313="základní",J313,0)</f>
        <v>0</v>
      </c>
      <c r="BF313" s="140">
        <f>IF(N313="snížená",J313,0)</f>
        <v>0</v>
      </c>
      <c r="BG313" s="140">
        <f>IF(N313="zákl. přenesená",J313,0)</f>
        <v>0</v>
      </c>
      <c r="BH313" s="140">
        <f>IF(N313="sníž. přenesená",J313,0)</f>
        <v>0</v>
      </c>
      <c r="BI313" s="140">
        <f>IF(N313="nulová",J313,0)</f>
        <v>0</v>
      </c>
      <c r="BJ313" s="16" t="s">
        <v>78</v>
      </c>
      <c r="BK313" s="140">
        <f>ROUND(I313*H313,2)</f>
        <v>0</v>
      </c>
      <c r="BL313" s="16" t="s">
        <v>408</v>
      </c>
      <c r="BM313" s="139" t="s">
        <v>413</v>
      </c>
    </row>
    <row r="314" spans="2:65" s="1" customFormat="1" ht="48.75">
      <c r="B314" s="31"/>
      <c r="D314" s="141" t="s">
        <v>121</v>
      </c>
      <c r="F314" s="142" t="s">
        <v>414</v>
      </c>
      <c r="I314" s="143"/>
      <c r="L314" s="31"/>
      <c r="M314" s="144"/>
      <c r="T314" s="55"/>
      <c r="AT314" s="16" t="s">
        <v>121</v>
      </c>
      <c r="AU314" s="16" t="s">
        <v>78</v>
      </c>
    </row>
    <row r="315" spans="2:65" s="1" customFormat="1" ht="16.5" customHeight="1">
      <c r="B315" s="31"/>
      <c r="C315" s="127" t="s">
        <v>415</v>
      </c>
      <c r="D315" s="127" t="s">
        <v>115</v>
      </c>
      <c r="E315" s="128" t="s">
        <v>416</v>
      </c>
      <c r="F315" s="129" t="s">
        <v>417</v>
      </c>
      <c r="G315" s="130" t="s">
        <v>407</v>
      </c>
      <c r="H315" s="131">
        <v>1</v>
      </c>
      <c r="I315" s="132"/>
      <c r="J315" s="133">
        <f>ROUND(I315*H315,2)</f>
        <v>0</v>
      </c>
      <c r="K315" s="134"/>
      <c r="L315" s="31"/>
      <c r="M315" s="135" t="s">
        <v>1</v>
      </c>
      <c r="N315" s="136" t="s">
        <v>38</v>
      </c>
      <c r="P315" s="137">
        <f>O315*H315</f>
        <v>0</v>
      </c>
      <c r="Q315" s="137">
        <v>0</v>
      </c>
      <c r="R315" s="137">
        <f>Q315*H315</f>
        <v>0</v>
      </c>
      <c r="S315" s="137">
        <v>0</v>
      </c>
      <c r="T315" s="138">
        <f>S315*H315</f>
        <v>0</v>
      </c>
      <c r="AR315" s="139" t="s">
        <v>408</v>
      </c>
      <c r="AT315" s="139" t="s">
        <v>115</v>
      </c>
      <c r="AU315" s="139" t="s">
        <v>78</v>
      </c>
      <c r="AY315" s="16" t="s">
        <v>113</v>
      </c>
      <c r="BE315" s="140">
        <f>IF(N315="základní",J315,0)</f>
        <v>0</v>
      </c>
      <c r="BF315" s="140">
        <f>IF(N315="snížená",J315,0)</f>
        <v>0</v>
      </c>
      <c r="BG315" s="140">
        <f>IF(N315="zákl. přenesená",J315,0)</f>
        <v>0</v>
      </c>
      <c r="BH315" s="140">
        <f>IF(N315="sníž. přenesená",J315,0)</f>
        <v>0</v>
      </c>
      <c r="BI315" s="140">
        <f>IF(N315="nulová",J315,0)</f>
        <v>0</v>
      </c>
      <c r="BJ315" s="16" t="s">
        <v>78</v>
      </c>
      <c r="BK315" s="140">
        <f>ROUND(I315*H315,2)</f>
        <v>0</v>
      </c>
      <c r="BL315" s="16" t="s">
        <v>408</v>
      </c>
      <c r="BM315" s="139" t="s">
        <v>418</v>
      </c>
    </row>
    <row r="316" spans="2:65" s="1" customFormat="1" ht="11.25">
      <c r="B316" s="31"/>
      <c r="D316" s="141" t="s">
        <v>121</v>
      </c>
      <c r="F316" s="142" t="s">
        <v>417</v>
      </c>
      <c r="I316" s="143"/>
      <c r="L316" s="31"/>
      <c r="M316" s="144"/>
      <c r="T316" s="55"/>
      <c r="AT316" s="16" t="s">
        <v>121</v>
      </c>
      <c r="AU316" s="16" t="s">
        <v>78</v>
      </c>
    </row>
    <row r="317" spans="2:65" s="1" customFormat="1" ht="16.5" customHeight="1">
      <c r="B317" s="31"/>
      <c r="C317" s="127" t="s">
        <v>419</v>
      </c>
      <c r="D317" s="127" t="s">
        <v>115</v>
      </c>
      <c r="E317" s="128" t="s">
        <v>420</v>
      </c>
      <c r="F317" s="129" t="s">
        <v>421</v>
      </c>
      <c r="G317" s="130" t="s">
        <v>407</v>
      </c>
      <c r="H317" s="131">
        <v>1</v>
      </c>
      <c r="I317" s="132"/>
      <c r="J317" s="133">
        <f>ROUND(I317*H317,2)</f>
        <v>0</v>
      </c>
      <c r="K317" s="134"/>
      <c r="L317" s="31"/>
      <c r="M317" s="135" t="s">
        <v>1</v>
      </c>
      <c r="N317" s="136" t="s">
        <v>38</v>
      </c>
      <c r="P317" s="137">
        <f>O317*H317</f>
        <v>0</v>
      </c>
      <c r="Q317" s="137">
        <v>0</v>
      </c>
      <c r="R317" s="137">
        <f>Q317*H317</f>
        <v>0</v>
      </c>
      <c r="S317" s="137">
        <v>0</v>
      </c>
      <c r="T317" s="138">
        <f>S317*H317</f>
        <v>0</v>
      </c>
      <c r="AR317" s="139" t="s">
        <v>408</v>
      </c>
      <c r="AT317" s="139" t="s">
        <v>115</v>
      </c>
      <c r="AU317" s="139" t="s">
        <v>78</v>
      </c>
      <c r="AY317" s="16" t="s">
        <v>113</v>
      </c>
      <c r="BE317" s="140">
        <f>IF(N317="základní",J317,0)</f>
        <v>0</v>
      </c>
      <c r="BF317" s="140">
        <f>IF(N317="snížená",J317,0)</f>
        <v>0</v>
      </c>
      <c r="BG317" s="140">
        <f>IF(N317="zákl. přenesená",J317,0)</f>
        <v>0</v>
      </c>
      <c r="BH317" s="140">
        <f>IF(N317="sníž. přenesená",J317,0)</f>
        <v>0</v>
      </c>
      <c r="BI317" s="140">
        <f>IF(N317="nulová",J317,0)</f>
        <v>0</v>
      </c>
      <c r="BJ317" s="16" t="s">
        <v>78</v>
      </c>
      <c r="BK317" s="140">
        <f>ROUND(I317*H317,2)</f>
        <v>0</v>
      </c>
      <c r="BL317" s="16" t="s">
        <v>408</v>
      </c>
      <c r="BM317" s="139" t="s">
        <v>422</v>
      </c>
    </row>
    <row r="318" spans="2:65" s="1" customFormat="1" ht="29.25">
      <c r="B318" s="31"/>
      <c r="D318" s="141" t="s">
        <v>121</v>
      </c>
      <c r="F318" s="142" t="s">
        <v>423</v>
      </c>
      <c r="I318" s="143"/>
      <c r="L318" s="31"/>
      <c r="M318" s="177"/>
      <c r="N318" s="178"/>
      <c r="O318" s="178"/>
      <c r="P318" s="178"/>
      <c r="Q318" s="178"/>
      <c r="R318" s="178"/>
      <c r="S318" s="178"/>
      <c r="T318" s="179"/>
      <c r="AT318" s="16" t="s">
        <v>121</v>
      </c>
      <c r="AU318" s="16" t="s">
        <v>78</v>
      </c>
    </row>
    <row r="319" spans="2:65" s="1" customFormat="1" ht="6.95" customHeight="1">
      <c r="B319" s="43"/>
      <c r="C319" s="44"/>
      <c r="D319" s="44"/>
      <c r="E319" s="44"/>
      <c r="F319" s="44"/>
      <c r="G319" s="44"/>
      <c r="H319" s="44"/>
      <c r="I319" s="44"/>
      <c r="J319" s="44"/>
      <c r="K319" s="44"/>
      <c r="L319" s="31"/>
    </row>
  </sheetData>
  <sheetProtection algorithmName="SHA-512" hashValue="nq62FnTpT9fTnZ9HaY5FNe6zwzVCCzmtb4wapx+EBaT7Egw6L4CqSQ/5mfgf7e8rKUKve7eP3AD6YVDmPsCjlA==" saltValue="BPKN2VH1dUCUw0asYm3G0As71IRxIenfK01FSDk8wNytQQ3uc5VkIJbelv3Ki38NqpeHF2MvlTj6Jf3EaL+lNw==" spinCount="100000" sheet="1" objects="1" scenarios="1" formatColumns="0" formatRows="0" autoFilter="0"/>
  <autoFilter ref="C122:K318" xr:uid="{00000000-0009-0000-0000-000001000000}"/>
  <mergeCells count="6">
    <mergeCell ref="L2:V2"/>
    <mergeCell ref="E7:H7"/>
    <mergeCell ref="E16:H16"/>
    <mergeCell ref="E25:H25"/>
    <mergeCell ref="E85:H85"/>
    <mergeCell ref="E115:H11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782386CC10A4E41851858710A5404D9" ma:contentTypeVersion="16" ma:contentTypeDescription="Vytvoří nový dokument" ma:contentTypeScope="" ma:versionID="d0f8f0a2ff653445003b1023de80b3ce">
  <xsd:schema xmlns:xsd="http://www.w3.org/2001/XMLSchema" xmlns:xs="http://www.w3.org/2001/XMLSchema" xmlns:p="http://schemas.microsoft.com/office/2006/metadata/properties" xmlns:ns2="493f45b7-546f-487f-b58b-87375ad7d967" xmlns:ns3="d6cb2e36-0b46-4b61-adac-d709b9c6d8e0" targetNamespace="http://schemas.microsoft.com/office/2006/metadata/properties" ma:root="true" ma:fieldsID="d4a0d7f8469c32547e06892a99150b32" ns2:_="" ns3:_="">
    <xsd:import namespace="493f45b7-546f-487f-b58b-87375ad7d967"/>
    <xsd:import namespace="d6cb2e36-0b46-4b61-adac-d709b9c6d8e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3f45b7-546f-487f-b58b-87375ad7d96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b1e47f3d-bbe2-4b12-b68f-bcc6dd7b570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cb2e36-0b46-4b61-adac-d709b9c6d8e0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9f6ae84-3bc4-4bf6-818a-eccfe563b2bb}" ma:internalName="TaxCatchAll" ma:showField="CatchAllData" ma:web="d6cb2e36-0b46-4b61-adac-d709b9c6d8e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14901A-42D1-43D9-A869-56D3A34FCA2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EEE5E1E-60A1-415B-96D8-A81DD2B94F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93f45b7-546f-487f-b58b-87375ad7d967"/>
    <ds:schemaRef ds:uri="d6cb2e36-0b46-4b61-adac-d709b9c6d8e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2023 - lávka L14 - Šternberk</vt:lpstr>
      <vt:lpstr>'2023 - lávka L14 - Šternberk'!Názvy_tisku</vt:lpstr>
      <vt:lpstr>'Rekapitulace stavby'!Názvy_tisku</vt:lpstr>
      <vt:lpstr>'2023 - lávka L14 - Šternberk'!Oblast_tisku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PONVIA-003\Martin Kuba</dc:creator>
  <cp:lastModifiedBy>Navrátil Marek</cp:lastModifiedBy>
  <dcterms:created xsi:type="dcterms:W3CDTF">2024-02-02T09:30:12Z</dcterms:created>
  <dcterms:modified xsi:type="dcterms:W3CDTF">2024-02-02T12:11:52Z</dcterms:modified>
</cp:coreProperties>
</file>