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magistratba.sharepoint.com/sites/tvarZdieanchSluiebUZS/Shared Documents/General/!Verejné obstarávanie/VO ROPO/#69300620_STARZ_Výmena dlažby a inštalácia štrbinových žľabov na 50 m bazéne KP Pasienky/Zadávacia dokumentácia/"/>
    </mc:Choice>
  </mc:AlternateContent>
  <xr:revisionPtr revIDLastSave="6" documentId="13_ncr:1_{85DB364A-000A-E14B-AA3A-B101092EFC10}" xr6:coauthVersionLast="47" xr6:coauthVersionMax="47" xr10:uidLastSave="{15D8DD8A-9EE2-4810-9216-1FC9D6100DA0}"/>
  <bookViews>
    <workbookView xWindow="-120" yWindow="-120" windowWidth="29040" windowHeight="15840" activeTab="1" xr2:uid="{00000000-000D-0000-FFFF-FFFF00000000}"/>
  </bookViews>
  <sheets>
    <sheet name="Návrh na plnenie kritérií" sheetId="3" r:id="rId1"/>
    <sheet name="03 - Plaváreň" sheetId="2" r:id="rId2"/>
    <sheet name="Koneční užívatelia výhod" sheetId="4" r:id="rId3"/>
    <sheet name="Medzinárodné sankcie" sheetId="5" r:id="rId4"/>
  </sheets>
  <definedNames>
    <definedName name="_xlnm._FilterDatabase" localSheetId="1" hidden="1">'03 - Plaváreň'!$C$126:$K$178</definedName>
    <definedName name="_xlnm.Print_Titles" localSheetId="1">'03 - Plaváreň'!$126:$126</definedName>
    <definedName name="_xlnm.Print_Area" localSheetId="1">'03 - Plaváreň'!$C$4:$J$76,'03 - Plaváreň'!$C$82:$J$108,'03 - Plaváreň'!$C$114:$J$178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3" l="1"/>
  <c r="E23" i="3"/>
  <c r="F23" i="3"/>
  <c r="E22" i="3"/>
  <c r="F22" i="3"/>
  <c r="F24" i="3"/>
  <c r="C25" i="3"/>
  <c r="F35" i="3"/>
  <c r="J130" i="2"/>
  <c r="J131" i="2"/>
  <c r="J132" i="2"/>
  <c r="J133" i="2"/>
  <c r="J134" i="2"/>
  <c r="J135" i="2"/>
  <c r="J136" i="2"/>
  <c r="J137" i="2"/>
  <c r="J138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4" i="2"/>
  <c r="J153" i="2"/>
  <c r="J157" i="2"/>
  <c r="J158" i="2"/>
  <c r="J159" i="2"/>
  <c r="J160" i="2"/>
  <c r="J162" i="2"/>
  <c r="J163" i="2"/>
  <c r="J165" i="2"/>
  <c r="J167" i="2"/>
  <c r="J168" i="2"/>
  <c r="J171" i="2"/>
  <c r="J173" i="2"/>
  <c r="J177" i="2"/>
  <c r="J178" i="2"/>
  <c r="J164" i="2"/>
  <c r="E7" i="2"/>
  <c r="J37" i="2"/>
  <c r="J36" i="2"/>
  <c r="J35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T164" i="2"/>
  <c r="R165" i="2"/>
  <c r="R164" i="2"/>
  <c r="P165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4" i="2"/>
  <c r="BH154" i="2"/>
  <c r="BG154" i="2"/>
  <c r="BE154" i="2"/>
  <c r="T154" i="2"/>
  <c r="T153" i="2"/>
  <c r="R154" i="2"/>
  <c r="R153" i="2"/>
  <c r="P154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F124" i="2"/>
  <c r="F121" i="2"/>
  <c r="E119" i="2"/>
  <c r="F92" i="2"/>
  <c r="F89" i="2"/>
  <c r="E87" i="2"/>
  <c r="J24" i="2"/>
  <c r="E24" i="2"/>
  <c r="J124" i="2"/>
  <c r="J23" i="2"/>
  <c r="J21" i="2"/>
  <c r="E21" i="2"/>
  <c r="J91" i="2"/>
  <c r="J20" i="2"/>
  <c r="J15" i="2"/>
  <c r="E15" i="2"/>
  <c r="F91" i="2"/>
  <c r="J14" i="2"/>
  <c r="J89" i="2"/>
  <c r="E85" i="2"/>
  <c r="BK175" i="2"/>
  <c r="BK160" i="2"/>
  <c r="BK147" i="2"/>
  <c r="BK130" i="2"/>
  <c r="BK178" i="2"/>
  <c r="BK174" i="2"/>
  <c r="BK168" i="2"/>
  <c r="BK159" i="2"/>
  <c r="BK144" i="2"/>
  <c r="BK151" i="2"/>
  <c r="BK145" i="2"/>
  <c r="BK135" i="2"/>
  <c r="BK154" i="2"/>
  <c r="BK136" i="2"/>
  <c r="BK149" i="2"/>
  <c r="BK133" i="2"/>
  <c r="BK134" i="2"/>
  <c r="BK165" i="2"/>
  <c r="BK162" i="2"/>
  <c r="BK176" i="2"/>
  <c r="BK158" i="2"/>
  <c r="BK173" i="2"/>
  <c r="BK157" i="2"/>
  <c r="BK143" i="2"/>
  <c r="BK163" i="2"/>
  <c r="BK141" i="2"/>
  <c r="BK177" i="2"/>
  <c r="BK167" i="2"/>
  <c r="BK140" i="2"/>
  <c r="BK171" i="2"/>
  <c r="BK152" i="2"/>
  <c r="BK148" i="2"/>
  <c r="BK138" i="2"/>
  <c r="BK132" i="2"/>
  <c r="BK170" i="2"/>
  <c r="BK150" i="2"/>
  <c r="BK146" i="2"/>
  <c r="BK142" i="2"/>
  <c r="BK137" i="2"/>
  <c r="BK131" i="2"/>
  <c r="J175" i="2"/>
  <c r="J161" i="2"/>
  <c r="J156" i="2"/>
  <c r="J102" i="2"/>
  <c r="J129" i="2"/>
  <c r="J139" i="2"/>
  <c r="J166" i="2"/>
  <c r="J105" i="2"/>
  <c r="J169" i="2"/>
  <c r="J172" i="2"/>
  <c r="J33" i="2"/>
  <c r="F35" i="2"/>
  <c r="F36" i="2"/>
  <c r="F37" i="2"/>
  <c r="F33" i="2"/>
  <c r="P139" i="2"/>
  <c r="R156" i="2"/>
  <c r="T129" i="2"/>
  <c r="BK166" i="2"/>
  <c r="BK156" i="2"/>
  <c r="R129" i="2"/>
  <c r="T161" i="2"/>
  <c r="R166" i="2"/>
  <c r="P169" i="2"/>
  <c r="P156" i="2"/>
  <c r="T166" i="2"/>
  <c r="T169" i="2"/>
  <c r="BK139" i="2"/>
  <c r="BK172" i="2"/>
  <c r="T139" i="2"/>
  <c r="T156" i="2"/>
  <c r="BK169" i="2"/>
  <c r="R169" i="2"/>
  <c r="BK129" i="2"/>
  <c r="J98" i="2"/>
  <c r="BK161" i="2"/>
  <c r="J103" i="2"/>
  <c r="P172" i="2"/>
  <c r="R139" i="2"/>
  <c r="P161" i="2"/>
  <c r="P166" i="2"/>
  <c r="R172" i="2"/>
  <c r="P129" i="2"/>
  <c r="P128" i="2"/>
  <c r="R161" i="2"/>
  <c r="T172" i="2"/>
  <c r="BK164" i="2"/>
  <c r="J104" i="2"/>
  <c r="BK153" i="2"/>
  <c r="J100" i="2"/>
  <c r="J92" i="2"/>
  <c r="E117" i="2"/>
  <c r="J121" i="2"/>
  <c r="F123" i="2"/>
  <c r="J123" i="2"/>
  <c r="BF131" i="2"/>
  <c r="BF135" i="2"/>
  <c r="BF140" i="2"/>
  <c r="BF142" i="2"/>
  <c r="BF143" i="2"/>
  <c r="BF149" i="2"/>
  <c r="BF151" i="2"/>
  <c r="BF170" i="2"/>
  <c r="BF171" i="2"/>
  <c r="BF174" i="2"/>
  <c r="BF175" i="2"/>
  <c r="BF130" i="2"/>
  <c r="BF132" i="2"/>
  <c r="BF133" i="2"/>
  <c r="BF134" i="2"/>
  <c r="BF136" i="2"/>
  <c r="BF137" i="2"/>
  <c r="BF138" i="2"/>
  <c r="BF141" i="2"/>
  <c r="BF144" i="2"/>
  <c r="BF145" i="2"/>
  <c r="BF146" i="2"/>
  <c r="BF147" i="2"/>
  <c r="BF148" i="2"/>
  <c r="BF150" i="2"/>
  <c r="BF152" i="2"/>
  <c r="BF154" i="2"/>
  <c r="BF157" i="2"/>
  <c r="BF158" i="2"/>
  <c r="BF159" i="2"/>
  <c r="BF160" i="2"/>
  <c r="BF162" i="2"/>
  <c r="BF163" i="2"/>
  <c r="BF165" i="2"/>
  <c r="BF167" i="2"/>
  <c r="BF168" i="2"/>
  <c r="BF176" i="2"/>
  <c r="BF177" i="2"/>
  <c r="BF178" i="2"/>
  <c r="BF173" i="2"/>
  <c r="J106" i="2"/>
  <c r="J128" i="2"/>
  <c r="J99" i="2"/>
  <c r="J155" i="2"/>
  <c r="J101" i="2"/>
  <c r="J107" i="2"/>
  <c r="T155" i="2"/>
  <c r="P155" i="2"/>
  <c r="P127" i="2"/>
  <c r="R128" i="2"/>
  <c r="T128" i="2"/>
  <c r="T127" i="2"/>
  <c r="R155" i="2"/>
  <c r="BK155" i="2"/>
  <c r="BK128" i="2"/>
  <c r="J34" i="2"/>
  <c r="F34" i="2"/>
  <c r="J127" i="2"/>
  <c r="J96" i="2"/>
  <c r="J97" i="2"/>
  <c r="R127" i="2"/>
  <c r="BK127" i="2"/>
  <c r="J30" i="2"/>
  <c r="J39" i="2"/>
</calcChain>
</file>

<file path=xl/sharedStrings.xml><?xml version="1.0" encoding="utf-8"?>
<sst xmlns="http://schemas.openxmlformats.org/spreadsheetml/2006/main" count="806" uniqueCount="320">
  <si>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</si>
  <si>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</si>
  <si>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</si>
  <si>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</si>
  <si>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</si>
  <si>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</si>
  <si>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</si>
  <si>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</si>
  <si>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</si>
  <si>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</si>
  <si>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</si>
  <si>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</si>
  <si>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 xml:space="preserve">Kritérium č. </t>
    </r>
    <r>
      <rPr>
        <sz val="16"/>
        <color rgb="FFFF0000"/>
        <rFont val="Cambria"/>
        <family val="2"/>
        <charset val="238"/>
        <scheme val="major"/>
      </rPr>
      <t>1</t>
    </r>
    <r>
      <rPr>
        <sz val="16"/>
        <color theme="4" tint="-0.249977111117893"/>
        <rFont val="Cambria"/>
        <family val="2"/>
        <charset val="238"/>
        <scheme val="major"/>
      </rPr>
      <t xml:space="preserve">: </t>
    </r>
    <r>
      <rPr>
        <sz val="16"/>
        <color rgb="FFFF0000"/>
        <rFont val="Cambria"/>
        <family val="2"/>
        <charset val="238"/>
        <scheme val="major"/>
      </rPr>
      <t>Cena s DPH</t>
    </r>
  </si>
  <si>
    <t>Logika kritéria</t>
  </si>
  <si>
    <t>Váha kritéria (%)</t>
  </si>
  <si>
    <t>Minimálna hodnota</t>
  </si>
  <si>
    <t>Maximálna hodnota</t>
  </si>
  <si>
    <t>Názov položky</t>
  </si>
  <si>
    <t>Počet kusov</t>
  </si>
  <si>
    <t>Suma v EUR bez DPH</t>
  </si>
  <si>
    <t>Výška DPH</t>
  </si>
  <si>
    <t>Suma v EUR s DPH na všetky kusy</t>
  </si>
  <si>
    <t>Spolu</t>
  </si>
  <si>
    <t>Počet bodov v danom kritériu:</t>
  </si>
  <si>
    <t>Popis kritéria</t>
  </si>
  <si>
    <t>Ponuka uchádzača</t>
  </si>
  <si>
    <t>V ...</t>
  </si>
  <si>
    <t xml:space="preserve">Dátum: </t>
  </si>
  <si>
    <t>Podpis</t>
  </si>
  <si>
    <t/>
  </si>
  <si>
    <t>False</t>
  </si>
  <si>
    <t>20</t>
  </si>
  <si>
    <t>v ---  nižšie sa nachádzajú doplnkové a pomocné údaje k zostavám  --- v</t>
  </si>
  <si>
    <t>Stavba:</t>
  </si>
  <si>
    <t>JKSO:</t>
  </si>
  <si>
    <t>KS:</t>
  </si>
  <si>
    <t>Miesto:</t>
  </si>
  <si>
    <t>Bratislava</t>
  </si>
  <si>
    <t>Dátum:</t>
  </si>
  <si>
    <t>Objednávateľ:</t>
  </si>
  <si>
    <t>Zhotoviteľ: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</si>
  <si>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</si>
  <si>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</si>
  <si>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</si>
  <si>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</si>
  <si>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</si>
  <si>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</si>
  <si>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</si>
  <si>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</si>
  <si>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</si>
  <si>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</si>
  <si>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</si>
  <si>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</si>
  <si>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</si>
  <si>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</si>
  <si>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</si>
  <si>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</si>
  <si>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</si>
  <si>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</si>
  <si>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</si>
  <si>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</si>
  <si>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</si>
  <si>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</si>
  <si>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</si>
  <si>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</si>
  <si>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</si>
  <si>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</si>
  <si>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</si>
  <si>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</si>
  <si>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{1d575420-3624-4309-b3b5-ea5749ea52af}</t>
  </si>
  <si>
    <t>KRYCÍ LIST ROZPOČTU</t>
  </si>
  <si>
    <t>Objekt:</t>
  </si>
  <si>
    <t>03 - Plaváreň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</si>
  <si>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</si>
  <si>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</si>
  <si>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</si>
  <si>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</si>
  <si>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</si>
  <si>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</si>
  <si>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</si>
  <si>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</si>
  <si>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</si>
  <si>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</si>
  <si>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</si>
  <si>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721 - Zdravotechnika - vnútorná kanalizácia</t>
  </si>
  <si>
    <t xml:space="preserve">    725 - Zdravotechnika - zariaďovacie predmety</t>
  </si>
  <si>
    <t xml:space="preserve">    762 - Konštrukcie tesárske</t>
  </si>
  <si>
    <t xml:space="preserve">    767 - Konštrukcie doplnkové kovové</t>
  </si>
  <si>
    <t xml:space="preserve">    771 - Podlahy z dlaždíc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</si>
  <si>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</si>
  <si>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</si>
  <si>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</si>
  <si>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</si>
  <si>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</si>
  <si>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</si>
  <si>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</si>
  <si>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</si>
  <si>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</si>
  <si>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</si>
  <si>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</si>
  <si>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</si>
  <si>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</si>
  <si>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</si>
  <si>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</si>
  <si>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</si>
  <si>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</si>
  <si>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</si>
  <si>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632001051.S</t>
  </si>
  <si>
    <t>Zhotovenie jednonásobného penetračného náteru pre potery a stierky</t>
  </si>
  <si>
    <t>m2</t>
  </si>
  <si>
    <t>4</t>
  </si>
  <si>
    <t>2</t>
  </si>
  <si>
    <t>184983178</t>
  </si>
  <si>
    <t>M</t>
  </si>
  <si>
    <t>082110000200.S</t>
  </si>
  <si>
    <t>Voda pitná pre priemysel a služby</t>
  </si>
  <si>
    <t>m3</t>
  </si>
  <si>
    <t>8</t>
  </si>
  <si>
    <t>-2019400473</t>
  </si>
  <si>
    <t>3</t>
  </si>
  <si>
    <t>585520008700.S</t>
  </si>
  <si>
    <t>PCI Pericem® Grund Spojovací mostík na cementovej báze 25 kg</t>
  </si>
  <si>
    <t>kg</t>
  </si>
  <si>
    <t>617515169</t>
  </si>
  <si>
    <t>585870000490</t>
  </si>
  <si>
    <t>Náter PCI Nanocret AP ochranný antikorózny jednozložkový, cementový, aktívne pôsobiaci</t>
  </si>
  <si>
    <t>1732898130</t>
  </si>
  <si>
    <t>5</t>
  </si>
  <si>
    <t>585520003300</t>
  </si>
  <si>
    <t>Špeciálny vodouriediteľný penetračný náter PCI Gisogrund 404, na savé alebo slabo savé podklady</t>
  </si>
  <si>
    <t>l</t>
  </si>
  <si>
    <t>-65330198</t>
  </si>
  <si>
    <t>001R</t>
  </si>
  <si>
    <t>Poter pieskocementový na mazaninách alebo betónových podkladoch  hr. 30 mm, s prísadou polypropylénových vlákien, vyrábaný na stavbe, realizovaný v spáde</t>
  </si>
  <si>
    <t>176529542</t>
  </si>
  <si>
    <t>7</t>
  </si>
  <si>
    <t>585620000800</t>
  </si>
  <si>
    <t>Betónový poter PCI Pericem EBF Rapid, 30 MPa, rýchlotuhnúci s výstužnými vláknami, pre hr. 15-80 mm</t>
  </si>
  <si>
    <t>2028183590</t>
  </si>
  <si>
    <t>002R</t>
  </si>
  <si>
    <t>Zálievka nerezového žľabu po osadení v hr. Od 5-100 mm PCI repaflow</t>
  </si>
  <si>
    <t>1421334261</t>
  </si>
  <si>
    <t>9</t>
  </si>
  <si>
    <t>632451671.S</t>
  </si>
  <si>
    <t>Vyspravenie betonových schodiskových stupňov a podest reprofilačnou polymércementovou maltou hr. 10 mm</t>
  </si>
  <si>
    <t>-1984678076</t>
  </si>
  <si>
    <t>Ostatné konštrukcie a práce-búranie</t>
  </si>
  <si>
    <t>10</t>
  </si>
  <si>
    <t>952901114.S</t>
  </si>
  <si>
    <t>Vyčistenie budov pri výške podlaží nad 4 m</t>
  </si>
  <si>
    <t>-2066491978</t>
  </si>
  <si>
    <t>11</t>
  </si>
  <si>
    <t>004R</t>
  </si>
  <si>
    <t xml:space="preserve">Vybúranie poterového betónu </t>
  </si>
  <si>
    <t>1292926258</t>
  </si>
  <si>
    <t>12</t>
  </si>
  <si>
    <t>965044201.S</t>
  </si>
  <si>
    <t>Brúsenie existujúcich betónových podláh, zbrúsenie hrúbky do 3 mm -0,00600t</t>
  </si>
  <si>
    <t>1575342299</t>
  </si>
  <si>
    <t>13</t>
  </si>
  <si>
    <t>005R</t>
  </si>
  <si>
    <t>Frézovanie pôvodného poteru hr. do 20 mm -0,00200t</t>
  </si>
  <si>
    <t>-750658134</t>
  </si>
  <si>
    <t>14</t>
  </si>
  <si>
    <t>965044291.S</t>
  </si>
  <si>
    <t>Príplatok k brúseniu existujúcich betónových podláh, za každý ďalší 1 mm hrúbky -0,00200t</t>
  </si>
  <si>
    <t>23582838</t>
  </si>
  <si>
    <t>15</t>
  </si>
  <si>
    <t>965081712.S</t>
  </si>
  <si>
    <t>Búranie dlažieb, bez podklad. lôžka z xylolit., alebo keramických dlaždíc hr. do 10 mm,  -0,02000t</t>
  </si>
  <si>
    <t>-748196136</t>
  </si>
  <si>
    <t>16</t>
  </si>
  <si>
    <t>974083112.S</t>
  </si>
  <si>
    <t>Rezanie betónových mazanín existujúcich vystužených hĺbky nad 50 do 100 mm</t>
  </si>
  <si>
    <t>m</t>
  </si>
  <si>
    <t>1089696015</t>
  </si>
  <si>
    <t>17</t>
  </si>
  <si>
    <t>979081111.S</t>
  </si>
  <si>
    <t>Odvoz sutiny a vybúraných hmôt na skládku do 1 km</t>
  </si>
  <si>
    <t>t</t>
  </si>
  <si>
    <t>-1738436602</t>
  </si>
  <si>
    <t>18</t>
  </si>
  <si>
    <t>979081121.S</t>
  </si>
  <si>
    <t>Odvoz sutiny a vybúraných hmôt na skládku za každý ďalší 1 km</t>
  </si>
  <si>
    <t>49476387</t>
  </si>
  <si>
    <t>19</t>
  </si>
  <si>
    <t>979082111.S</t>
  </si>
  <si>
    <t>Vnútrostavenisková doprava sutiny a vybúraných hmôt do 10 m</t>
  </si>
  <si>
    <t>-261791467</t>
  </si>
  <si>
    <t>979082121.S</t>
  </si>
  <si>
    <t>Vnútrostavenisková doprava sutiny a vybúraných hmôt za každých ďalších 5 m</t>
  </si>
  <si>
    <t>2120252915</t>
  </si>
  <si>
    <t>21</t>
  </si>
  <si>
    <t>979087213.S</t>
  </si>
  <si>
    <t>Nakladanie na dopravné prostriedky pre vodorovnú dopravu vybúraných hmôt</t>
  </si>
  <si>
    <t>231017463</t>
  </si>
  <si>
    <t>22</t>
  </si>
  <si>
    <t>979089012.S</t>
  </si>
  <si>
    <t>Poplatok za skládku - betón, tehly, dlaždice (17 01) ostatné</t>
  </si>
  <si>
    <t>461990326</t>
  </si>
  <si>
    <t>99</t>
  </si>
  <si>
    <t>Presun hmôt HSV</t>
  </si>
  <si>
    <t>23</t>
  </si>
  <si>
    <t>999281111.S</t>
  </si>
  <si>
    <t>Presun hmôt pre opravy a údržbu objektov vrátane vonkajších plášťov výšky do 25 m</t>
  </si>
  <si>
    <t>315470922</t>
  </si>
  <si>
    <t>PSV</t>
  </si>
  <si>
    <t>Práce a dodávky PSV</t>
  </si>
  <si>
    <t>711</t>
  </si>
  <si>
    <t>Izolácie proti vode a vlhkosti</t>
  </si>
  <si>
    <t>24</t>
  </si>
  <si>
    <t>711113141.S</t>
  </si>
  <si>
    <t>Izolácia proti zemnej vlhkosti a povrchovej vodeI 2-zložkovou stierkou hydroizolačnou minerálnou pružnou hr. 2 mm na ploche zvislej</t>
  </si>
  <si>
    <t>-811434263</t>
  </si>
  <si>
    <t>25</t>
  </si>
  <si>
    <t>245650000300</t>
  </si>
  <si>
    <t>Stierka hydroizolačná PCI Seccoral 2K Rapid, rýchlotuhnúca na báze cementu</t>
  </si>
  <si>
    <t>32</t>
  </si>
  <si>
    <t>635713204</t>
  </si>
  <si>
    <t>26</t>
  </si>
  <si>
    <t>247710000500</t>
  </si>
  <si>
    <t>Samolepiaca páska butylová izolačná PCI Pecitape Butyl</t>
  </si>
  <si>
    <t>-2138466561</t>
  </si>
  <si>
    <t>27</t>
  </si>
  <si>
    <t>998711201.S</t>
  </si>
  <si>
    <t>Presun hmôt pre izoláciu proti vode v objektoch výšky do 6 m</t>
  </si>
  <si>
    <t>%</t>
  </si>
  <si>
    <t>-1684935757</t>
  </si>
  <si>
    <t>721</t>
  </si>
  <si>
    <t>Zdravotechnika - vnútorná kanalizácia</t>
  </si>
  <si>
    <t>28</t>
  </si>
  <si>
    <t>007R</t>
  </si>
  <si>
    <t>Montáž podlahového odtokového žlabu dĺžky 1000 mm pre montáž do stredu, vrátane príslušenstva</t>
  </si>
  <si>
    <t>ks</t>
  </si>
  <si>
    <t>732045595</t>
  </si>
  <si>
    <t>29</t>
  </si>
  <si>
    <t>552240007200.S1</t>
  </si>
  <si>
    <t xml:space="preserve">Nerezového žľab ACO štrbinový  / 20 mm/, vrátane príslušenstva </t>
  </si>
  <si>
    <t>-1888485241</t>
  </si>
  <si>
    <t>725</t>
  </si>
  <si>
    <t>Zdravotechnika - zariaďovacie predmety</t>
  </si>
  <si>
    <t>30</t>
  </si>
  <si>
    <t>006R</t>
  </si>
  <si>
    <t xml:space="preserve">Úprava napojenia žľabu na existujúci kanalizačný systém </t>
  </si>
  <si>
    <t>kpl</t>
  </si>
  <si>
    <t>40393785</t>
  </si>
  <si>
    <t>762</t>
  </si>
  <si>
    <t>Konštrukcie tesárske</t>
  </si>
  <si>
    <t>31</t>
  </si>
  <si>
    <t>762431331</t>
  </si>
  <si>
    <t>Obloženie stien z dosiek CETRIS skrutkovaných na zraz hr. dosky 10 mm</t>
  </si>
  <si>
    <t>1696430151</t>
  </si>
  <si>
    <t>998762102.S</t>
  </si>
  <si>
    <t>Presun hmôt pre konštrukcie tesárske v objektoch výšky do 12 m</t>
  </si>
  <si>
    <t>1986012903</t>
  </si>
  <si>
    <t>767</t>
  </si>
  <si>
    <t>Konštrukcie doplnkové kovové</t>
  </si>
  <si>
    <t>33</t>
  </si>
  <si>
    <t>-157983912</t>
  </si>
  <si>
    <t>34</t>
  </si>
  <si>
    <t>008R</t>
  </si>
  <si>
    <t>Podkonštrukcia pre dosky CETRIS</t>
  </si>
  <si>
    <t>-1537831246</t>
  </si>
  <si>
    <t>771</t>
  </si>
  <si>
    <t>Podlahy z dlaždíc</t>
  </si>
  <si>
    <t>35</t>
  </si>
  <si>
    <t>771271102.S1</t>
  </si>
  <si>
    <t>Montáž obkladov schodiskových stupňov dlaždicami do malty</t>
  </si>
  <si>
    <t>453479692</t>
  </si>
  <si>
    <t>36</t>
  </si>
  <si>
    <t>-1095368607</t>
  </si>
  <si>
    <t>37</t>
  </si>
  <si>
    <t>771541225.S</t>
  </si>
  <si>
    <t>Montáž podláh z dlaždíc gres kladených do tmelu flexibil. mrazuvzdorného, vrátane špárovania a tmelenia rohov, kútov, hrán, dilatácií</t>
  </si>
  <si>
    <t>-330664457</t>
  </si>
  <si>
    <t>38</t>
  </si>
  <si>
    <t>-1228111985</t>
  </si>
  <si>
    <t>39</t>
  </si>
  <si>
    <t>5858600016001</t>
  </si>
  <si>
    <t xml:space="preserve">Príplatok za epoxid škárovaciu hmotu </t>
  </si>
  <si>
    <t>-2050196499</t>
  </si>
  <si>
    <t>40</t>
  </si>
  <si>
    <t>998771201.S</t>
  </si>
  <si>
    <t>Presun hmôt pre podlahy z dlaždíc v objektoch výšky do 6m</t>
  </si>
  <si>
    <t>-2054457323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</si>
  <si>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</si>
  <si>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</si>
  <si>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</si>
  <si>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</si>
  <si>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</si>
  <si>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</si>
  <si>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</si>
  <si>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</si>
  <si>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</si>
  <si>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</si>
  <si>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</si>
  <si>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</si>
  <si>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</si>
  <si>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</si>
  <si>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</si>
  <si>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</si>
  <si>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8"/>
        <rFont val="Arial CE"/>
        <family val="2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</si>
  <si>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</si>
  <si>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</si>
  <si>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</si>
  <si>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</si>
  <si>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</si>
  <si>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</si>
  <si>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</si>
  <si>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</si>
  <si>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</si>
  <si>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</si>
  <si>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čím menej, tým lepšie</t>
  </si>
  <si>
    <t>Cena za celý prdmet zákazky</t>
  </si>
  <si>
    <t>...</t>
  </si>
  <si>
    <r>
      <t xml:space="preserve">Kritérium č. </t>
    </r>
    <r>
      <rPr>
        <sz val="16"/>
        <color rgb="FFFF0000"/>
        <rFont val="Cambria"/>
        <family val="2"/>
        <charset val="238"/>
        <scheme val="major"/>
      </rPr>
      <t>2</t>
    </r>
    <r>
      <rPr>
        <sz val="16"/>
        <color theme="4" tint="-0.249977111117893"/>
        <rFont val="Cambria"/>
        <family val="2"/>
        <charset val="238"/>
        <scheme val="major"/>
      </rPr>
      <t xml:space="preserve">: </t>
    </r>
    <r>
      <rPr>
        <sz val="16"/>
        <color rgb="FFFF0000"/>
        <rFont val="Cambria"/>
        <family val="2"/>
        <charset val="238"/>
        <scheme val="major"/>
      </rPr>
      <t>Lehota dodania</t>
    </r>
  </si>
  <si>
    <t>Počet bodov spolu K1+K2:</t>
  </si>
  <si>
    <t>Uchádzač nemôže zadať hodnotu nižšiu ako minimálna hdnota uvedená v E28 ani viac ako maximálnu hodnotu v F28</t>
  </si>
  <si>
    <t>Príloha č. 2 - Návrh na plnenie kritérií v zákazke „Výmena dlažby a inštalácia štrbinových žľabov na 50 m bazéne KP Pasienky“</t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</si>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</sst>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8" formatCode="0.000"/>
  </numFmts>
  <fonts count="41" x14ac:knownFonts="1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Arial CE"/>
      <family val="2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249977111117893"/>
      <name val="Cambria"/>
      <family val="2"/>
      <charset val="238"/>
      <scheme val="major"/>
    </font>
    <font>
      <sz val="11"/>
      <name val="Calibri"/>
      <family val="2"/>
      <charset val="238"/>
      <scheme val="minor"/>
    </font>
    <font>
      <sz val="16"/>
      <color theme="4" tint="-0.249977111117893"/>
      <name val="Cambria"/>
      <family val="2"/>
      <charset val="238"/>
      <scheme val="major"/>
    </font>
    <font>
      <b/>
      <sz val="11"/>
      <name val="Calibri"/>
      <family val="2"/>
      <charset val="238"/>
      <scheme val="minor"/>
    </font>
    <font>
      <sz val="16"/>
      <color rgb="FFFF0000"/>
      <name val="Cambria"/>
      <family val="2"/>
      <charset val="238"/>
      <scheme val="major"/>
    </font>
    <font>
      <b/>
      <sz val="14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2D2D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</borders>
  <cellStyleXfs count="4">
    <xf numFmtId="0" fontId="0" fillId="0" borderId="0"/>
    <xf numFmtId="0" fontId="27" fillId="4" borderId="0" applyNumberFormat="0" applyBorder="0" applyAlignment="0" applyProtection="0"/>
    <xf numFmtId="0" fontId="25" fillId="5" borderId="23" applyNumberFormat="0" applyFont="0" applyAlignment="0" applyProtection="0"/>
    <xf numFmtId="0" fontId="1" fillId="6" borderId="0" applyNumberFormat="0" applyBorder="0" applyAlignment="0" applyProtection="0"/>
  </cellStyleXfs>
  <cellXfs count="22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4" fontId="5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4" fontId="18" fillId="0" borderId="0" xfId="0" applyNumberFormat="1" applyFont="1"/>
    <xf numFmtId="166" fontId="21" fillId="0" borderId="12" xfId="0" applyNumberFormat="1" applyFont="1" applyBorder="1"/>
    <xf numFmtId="166" fontId="21" fillId="0" borderId="13" xfId="0" applyNumberFormat="1" applyFont="1" applyBorder="1"/>
    <xf numFmtId="4" fontId="2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49" fontId="16" fillId="0" borderId="22" xfId="0" applyNumberFormat="1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167" fontId="16" fillId="0" borderId="22" xfId="0" applyNumberFormat="1" applyFont="1" applyBorder="1" applyAlignment="1" applyProtection="1">
      <alignment vertical="center"/>
      <protection locked="0"/>
    </xf>
    <xf numFmtId="4" fontId="16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166" fontId="17" fillId="0" borderId="15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vertical="center"/>
      <protection locked="0"/>
    </xf>
    <xf numFmtId="0" fontId="24" fillId="0" borderId="3" xfId="0" applyFont="1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7" fillId="0" borderId="19" xfId="0" applyFont="1" applyBorder="1" applyAlignment="1">
      <alignment horizontal="left" vertical="center"/>
    </xf>
    <xf numFmtId="0" fontId="17" fillId="0" borderId="20" xfId="0" applyFont="1" applyBorder="1" applyAlignment="1">
      <alignment horizontal="center" vertical="center"/>
    </xf>
    <xf numFmtId="166" fontId="17" fillId="0" borderId="20" xfId="0" applyNumberFormat="1" applyFont="1" applyBorder="1" applyAlignment="1">
      <alignment vertical="center"/>
    </xf>
    <xf numFmtId="166" fontId="17" fillId="0" borderId="21" xfId="0" applyNumberFormat="1" applyFont="1" applyBorder="1" applyAlignment="1">
      <alignment vertical="center"/>
    </xf>
    <xf numFmtId="0" fontId="31" fillId="0" borderId="28" xfId="2" applyFont="1" applyFill="1" applyBorder="1" applyAlignment="1">
      <alignment vertical="center" wrapText="1"/>
    </xf>
    <xf numFmtId="0" fontId="31" fillId="0" borderId="31" xfId="2" applyFont="1" applyFill="1" applyBorder="1" applyAlignment="1">
      <alignment vertical="center" wrapText="1"/>
    </xf>
    <xf numFmtId="2" fontId="0" fillId="0" borderId="0" xfId="0" applyNumberFormat="1" applyAlignment="1">
      <alignment wrapText="1"/>
    </xf>
    <xf numFmtId="0" fontId="31" fillId="0" borderId="35" xfId="2" applyFont="1" applyFill="1" applyBorder="1" applyAlignment="1">
      <alignment vertical="center" wrapText="1"/>
    </xf>
    <xf numFmtId="0" fontId="26" fillId="7" borderId="40" xfId="2" applyFont="1" applyFill="1" applyBorder="1"/>
    <xf numFmtId="0" fontId="26" fillId="7" borderId="42" xfId="2" applyFont="1" applyFill="1" applyBorder="1"/>
    <xf numFmtId="0" fontId="33" fillId="0" borderId="31" xfId="2" applyFont="1" applyFill="1" applyBorder="1"/>
    <xf numFmtId="0" fontId="33" fillId="0" borderId="23" xfId="2" applyFont="1" applyFill="1" applyAlignment="1">
      <alignment horizontal="left"/>
    </xf>
    <xf numFmtId="0" fontId="33" fillId="0" borderId="23" xfId="2" applyFont="1" applyFill="1"/>
    <xf numFmtId="0" fontId="33" fillId="0" borderId="40" xfId="2" applyFont="1" applyFill="1" applyBorder="1"/>
    <xf numFmtId="0" fontId="28" fillId="0" borderId="31" xfId="2" applyFont="1" applyFill="1" applyBorder="1"/>
    <xf numFmtId="2" fontId="28" fillId="0" borderId="23" xfId="2" applyNumberFormat="1" applyFont="1" applyFill="1"/>
    <xf numFmtId="0" fontId="33" fillId="0" borderId="31" xfId="2" applyFont="1" applyFill="1" applyBorder="1" applyAlignment="1">
      <alignment wrapText="1"/>
    </xf>
    <xf numFmtId="0" fontId="33" fillId="0" borderId="23" xfId="2" applyFont="1" applyFill="1" applyAlignment="1">
      <alignment horizontal="center" vertical="center" wrapText="1"/>
    </xf>
    <xf numFmtId="0" fontId="33" fillId="0" borderId="23" xfId="2" applyFont="1" applyFill="1" applyAlignment="1">
      <alignment wrapText="1"/>
    </xf>
    <xf numFmtId="0" fontId="33" fillId="0" borderId="40" xfId="2" applyFont="1" applyFill="1" applyBorder="1" applyAlignment="1">
      <alignment wrapText="1"/>
    </xf>
    <xf numFmtId="0" fontId="31" fillId="0" borderId="31" xfId="2" applyFont="1" applyFill="1" applyBorder="1"/>
    <xf numFmtId="0" fontId="31" fillId="0" borderId="23" xfId="2" applyFont="1" applyFill="1" applyAlignment="1">
      <alignment horizontal="center"/>
    </xf>
    <xf numFmtId="0" fontId="31" fillId="0" borderId="23" xfId="2" applyFont="1" applyFill="1"/>
    <xf numFmtId="0" fontId="31" fillId="0" borderId="40" xfId="2" applyFont="1" applyFill="1" applyBorder="1"/>
    <xf numFmtId="0" fontId="35" fillId="0" borderId="35" xfId="2" applyFont="1" applyFill="1" applyBorder="1"/>
    <xf numFmtId="2" fontId="28" fillId="0" borderId="40" xfId="2" applyNumberFormat="1" applyFont="1" applyFill="1" applyBorder="1"/>
    <xf numFmtId="0" fontId="31" fillId="7" borderId="40" xfId="2" applyFont="1" applyFill="1" applyBorder="1"/>
    <xf numFmtId="168" fontId="26" fillId="0" borderId="44" xfId="2" applyNumberFormat="1" applyFont="1" applyFill="1" applyBorder="1" applyAlignment="1">
      <alignment horizontal="right" vertical="center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wrapText="1" indent="1"/>
    </xf>
    <xf numFmtId="0" fontId="37" fillId="0" borderId="0" xfId="0" applyFont="1" applyAlignment="1">
      <alignment horizontal="left" vertical="center" wrapText="1" inden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 indent="1"/>
    </xf>
    <xf numFmtId="0" fontId="37" fillId="0" borderId="0" xfId="0" applyFont="1" applyAlignment="1">
      <alignment vertical="center"/>
    </xf>
    <xf numFmtId="0" fontId="39" fillId="0" borderId="0" xfId="0" applyFont="1" applyAlignment="1">
      <alignment horizontal="justify" vertical="center"/>
    </xf>
    <xf numFmtId="0" fontId="31" fillId="7" borderId="23" xfId="2" applyFont="1" applyFill="1"/>
    <xf numFmtId="0" fontId="0" fillId="0" borderId="0" xfId="0" applyAlignment="1">
      <alignment horizontal="center"/>
    </xf>
    <xf numFmtId="0" fontId="33" fillId="0" borderId="39" xfId="2" applyFont="1" applyFill="1" applyBorder="1" applyAlignment="1">
      <alignment horizontal="left" vertical="center"/>
    </xf>
    <xf numFmtId="0" fontId="33" fillId="0" borderId="33" xfId="2" applyFont="1" applyFill="1" applyBorder="1" applyAlignment="1">
      <alignment horizontal="left" vertical="center"/>
    </xf>
    <xf numFmtId="0" fontId="33" fillId="0" borderId="34" xfId="2" applyFont="1" applyFill="1" applyBorder="1" applyAlignment="1">
      <alignment horizontal="left" vertical="center"/>
    </xf>
    <xf numFmtId="168" fontId="35" fillId="0" borderId="36" xfId="2" applyNumberFormat="1" applyFont="1" applyFill="1" applyBorder="1" applyAlignment="1">
      <alignment horizontal="right" vertical="center"/>
    </xf>
    <xf numFmtId="168" fontId="35" fillId="0" borderId="42" xfId="2" applyNumberFormat="1" applyFont="1" applyFill="1" applyBorder="1" applyAlignment="1">
      <alignment horizontal="right" vertical="center"/>
    </xf>
    <xf numFmtId="0" fontId="32" fillId="0" borderId="38" xfId="2" applyFont="1" applyFill="1" applyBorder="1" applyAlignment="1">
      <alignment horizontal="center" vertical="center" wrapText="1"/>
    </xf>
    <xf numFmtId="0" fontId="32" fillId="0" borderId="30" xfId="2" applyFont="1" applyFill="1" applyBorder="1" applyAlignment="1">
      <alignment horizontal="center" vertical="center" wrapText="1"/>
    </xf>
    <xf numFmtId="0" fontId="32" fillId="0" borderId="48" xfId="2" applyFont="1" applyFill="1" applyBorder="1" applyAlignment="1">
      <alignment horizontal="center" vertical="center" wrapText="1"/>
    </xf>
    <xf numFmtId="0" fontId="28" fillId="0" borderId="32" xfId="2" applyFont="1" applyFill="1" applyBorder="1" applyAlignment="1">
      <alignment horizontal="left"/>
    </xf>
    <xf numFmtId="0" fontId="28" fillId="0" borderId="34" xfId="2" applyFont="1" applyFill="1" applyBorder="1" applyAlignment="1">
      <alignment horizontal="left"/>
    </xf>
    <xf numFmtId="0" fontId="28" fillId="0" borderId="39" xfId="2" applyFont="1" applyFill="1" applyBorder="1" applyAlignment="1">
      <alignment horizontal="left" vertical="center" wrapText="1"/>
    </xf>
    <xf numFmtId="0" fontId="28" fillId="0" borderId="33" xfId="2" applyFont="1" applyFill="1" applyBorder="1" applyAlignment="1">
      <alignment horizontal="left" vertical="center" wrapText="1"/>
    </xf>
    <xf numFmtId="0" fontId="28" fillId="0" borderId="34" xfId="2" applyFont="1" applyFill="1" applyBorder="1" applyAlignment="1">
      <alignment horizontal="left" vertical="center" wrapText="1"/>
    </xf>
    <xf numFmtId="168" fontId="35" fillId="0" borderId="37" xfId="2" applyNumberFormat="1" applyFont="1" applyFill="1" applyBorder="1" applyAlignment="1">
      <alignment horizontal="right" vertical="center"/>
    </xf>
    <xf numFmtId="168" fontId="35" fillId="0" borderId="41" xfId="2" applyNumberFormat="1" applyFont="1" applyFill="1" applyBorder="1" applyAlignment="1">
      <alignment horizontal="right" vertical="center"/>
    </xf>
    <xf numFmtId="168" fontId="35" fillId="0" borderId="49" xfId="2" applyNumberFormat="1" applyFont="1" applyFill="1" applyBorder="1" applyAlignment="1">
      <alignment horizontal="right" vertical="center"/>
    </xf>
    <xf numFmtId="0" fontId="26" fillId="0" borderId="27" xfId="2" applyFont="1" applyFill="1" applyBorder="1" applyAlignment="1">
      <alignment horizontal="center"/>
    </xf>
    <xf numFmtId="0" fontId="32" fillId="0" borderId="24" xfId="2" applyFont="1" applyFill="1" applyBorder="1" applyAlignment="1">
      <alignment horizontal="left"/>
    </xf>
    <xf numFmtId="0" fontId="26" fillId="0" borderId="46" xfId="2" applyFont="1" applyFill="1" applyBorder="1" applyAlignment="1">
      <alignment horizontal="left"/>
    </xf>
    <xf numFmtId="0" fontId="26" fillId="7" borderId="28" xfId="2" applyFont="1" applyFill="1" applyBorder="1" applyAlignment="1">
      <alignment horizontal="left"/>
    </xf>
    <xf numFmtId="0" fontId="26" fillId="7" borderId="35" xfId="2" applyFont="1" applyFill="1" applyBorder="1" applyAlignment="1">
      <alignment horizontal="left"/>
    </xf>
    <xf numFmtId="0" fontId="26" fillId="7" borderId="29" xfId="2" applyFont="1" applyFill="1" applyBorder="1" applyAlignment="1">
      <alignment horizontal="left"/>
    </xf>
    <xf numFmtId="0" fontId="26" fillId="7" borderId="36" xfId="2" applyFont="1" applyFill="1" applyBorder="1" applyAlignment="1">
      <alignment horizontal="left"/>
    </xf>
    <xf numFmtId="0" fontId="26" fillId="7" borderId="29" xfId="2" applyFont="1" applyFill="1" applyBorder="1" applyAlignment="1">
      <alignment horizontal="center"/>
    </xf>
    <xf numFmtId="0" fontId="26" fillId="7" borderId="47" xfId="2" applyFont="1" applyFill="1" applyBorder="1" applyAlignment="1">
      <alignment horizontal="center"/>
    </xf>
    <xf numFmtId="0" fontId="26" fillId="7" borderId="36" xfId="2" applyFont="1" applyFill="1" applyBorder="1" applyAlignment="1">
      <alignment horizontal="center"/>
    </xf>
    <xf numFmtId="0" fontId="26" fillId="7" borderId="42" xfId="2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33" fillId="0" borderId="39" xfId="2" applyFont="1" applyFill="1" applyBorder="1" applyAlignment="1">
      <alignment horizontal="left" vertical="center" wrapText="1"/>
    </xf>
    <xf numFmtId="0" fontId="33" fillId="0" borderId="33" xfId="2" applyFont="1" applyFill="1" applyBorder="1" applyAlignment="1">
      <alignment horizontal="left" vertical="center" wrapText="1"/>
    </xf>
    <xf numFmtId="0" fontId="33" fillId="0" borderId="34" xfId="2" applyFont="1" applyFill="1" applyBorder="1" applyAlignment="1">
      <alignment horizontal="left" vertical="center" wrapText="1"/>
    </xf>
    <xf numFmtId="0" fontId="26" fillId="0" borderId="43" xfId="2" applyFont="1" applyFill="1" applyBorder="1" applyAlignment="1">
      <alignment horizontal="center"/>
    </xf>
    <xf numFmtId="0" fontId="26" fillId="0" borderId="25" xfId="2" applyFont="1" applyFill="1" applyBorder="1" applyAlignment="1">
      <alignment horizontal="center"/>
    </xf>
    <xf numFmtId="0" fontId="26" fillId="0" borderId="26" xfId="2" applyFont="1" applyFill="1" applyBorder="1" applyAlignment="1">
      <alignment horizontal="center"/>
    </xf>
    <xf numFmtId="0" fontId="31" fillId="0" borderId="31" xfId="2" applyFont="1" applyFill="1" applyBorder="1" applyAlignment="1">
      <alignment vertical="center" wrapText="1"/>
    </xf>
    <xf numFmtId="0" fontId="31" fillId="0" borderId="23" xfId="2" applyFont="1" applyFill="1" applyAlignment="1">
      <alignment vertical="center" wrapText="1"/>
    </xf>
    <xf numFmtId="0" fontId="31" fillId="0" borderId="31" xfId="2" applyFont="1" applyFill="1" applyBorder="1" applyAlignment="1">
      <alignment horizontal="left" vertical="center" wrapText="1"/>
    </xf>
    <xf numFmtId="0" fontId="31" fillId="0" borderId="23" xfId="2" applyFont="1" applyFill="1" applyAlignment="1">
      <alignment horizontal="left" vertical="center" wrapText="1"/>
    </xf>
    <xf numFmtId="0" fontId="31" fillId="0" borderId="35" xfId="2" applyFont="1" applyFill="1" applyBorder="1" applyAlignment="1">
      <alignment horizontal="left" vertical="center" wrapText="1"/>
    </xf>
    <xf numFmtId="0" fontId="31" fillId="0" borderId="36" xfId="2" applyFont="1" applyFill="1" applyBorder="1" applyAlignment="1">
      <alignment horizontal="left" vertical="center" wrapText="1"/>
    </xf>
    <xf numFmtId="0" fontId="32" fillId="0" borderId="28" xfId="2" applyFont="1" applyFill="1" applyBorder="1" applyAlignment="1">
      <alignment horizontal="center" vertical="center" wrapText="1"/>
    </xf>
    <xf numFmtId="0" fontId="30" fillId="0" borderId="29" xfId="2" applyFont="1" applyFill="1" applyBorder="1" applyAlignment="1">
      <alignment horizontal="center" vertical="center" wrapText="1"/>
    </xf>
    <xf numFmtId="0" fontId="30" fillId="0" borderId="47" xfId="2" applyFont="1" applyFill="1" applyBorder="1" applyAlignment="1">
      <alignment horizontal="center" vertical="center" wrapText="1"/>
    </xf>
    <xf numFmtId="0" fontId="28" fillId="0" borderId="23" xfId="2" applyFont="1" applyFill="1" applyAlignment="1">
      <alignment horizontal="left"/>
    </xf>
    <xf numFmtId="0" fontId="27" fillId="0" borderId="0" xfId="1" applyFill="1" applyBorder="1" applyAlignment="1">
      <alignment horizontal="center"/>
    </xf>
    <xf numFmtId="0" fontId="32" fillId="0" borderId="24" xfId="2" applyFont="1" applyFill="1" applyBorder="1" applyAlignment="1">
      <alignment horizontal="center" vertical="center" wrapText="1"/>
    </xf>
    <xf numFmtId="0" fontId="30" fillId="0" borderId="46" xfId="2" applyFont="1" applyFill="1" applyBorder="1" applyAlignment="1">
      <alignment horizontal="center" vertical="center" wrapText="1"/>
    </xf>
    <xf numFmtId="0" fontId="30" fillId="0" borderId="44" xfId="2" applyFont="1" applyFill="1" applyBorder="1" applyAlignment="1">
      <alignment horizontal="center" vertical="center" wrapText="1"/>
    </xf>
    <xf numFmtId="0" fontId="1" fillId="7" borderId="29" xfId="3" applyFill="1" applyBorder="1" applyAlignment="1">
      <alignment horizontal="left" vertical="center" wrapText="1"/>
    </xf>
    <xf numFmtId="0" fontId="1" fillId="7" borderId="47" xfId="3" applyFill="1" applyBorder="1" applyAlignment="1">
      <alignment horizontal="left" vertical="center" wrapText="1"/>
    </xf>
    <xf numFmtId="0" fontId="1" fillId="7" borderId="23" xfId="3" applyFill="1" applyBorder="1" applyAlignment="1">
      <alignment horizontal="left" vertical="center" wrapText="1"/>
    </xf>
    <xf numFmtId="0" fontId="1" fillId="7" borderId="40" xfId="3" applyFill="1" applyBorder="1" applyAlignment="1">
      <alignment horizontal="left" vertical="center" wrapText="1"/>
    </xf>
    <xf numFmtId="0" fontId="0" fillId="7" borderId="36" xfId="3" applyFont="1" applyFill="1" applyBorder="1" applyAlignment="1">
      <alignment vertical="center" wrapText="1"/>
    </xf>
    <xf numFmtId="0" fontId="1" fillId="7" borderId="36" xfId="3" applyFill="1" applyBorder="1" applyAlignment="1">
      <alignment vertical="center" wrapText="1"/>
    </xf>
    <xf numFmtId="0" fontId="26" fillId="0" borderId="36" xfId="2" applyFont="1" applyFill="1" applyBorder="1" applyAlignment="1">
      <alignment horizontal="center" vertical="center" wrapText="1"/>
    </xf>
    <xf numFmtId="0" fontId="26" fillId="0" borderId="42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16" fillId="8" borderId="22" xfId="0" applyFont="1" applyFill="1" applyBorder="1" applyAlignment="1" applyProtection="1">
      <alignment horizontal="center" vertical="center"/>
      <protection locked="0"/>
    </xf>
    <xf numFmtId="49" fontId="16" fillId="8" borderId="22" xfId="0" applyNumberFormat="1" applyFont="1" applyFill="1" applyBorder="1" applyAlignment="1" applyProtection="1">
      <alignment horizontal="left" vertical="center" wrapText="1"/>
      <protection locked="0"/>
    </xf>
    <xf numFmtId="0" fontId="16" fillId="8" borderId="22" xfId="0" applyFont="1" applyFill="1" applyBorder="1" applyAlignment="1" applyProtection="1">
      <alignment horizontal="left" vertical="center" wrapText="1"/>
      <protection locked="0"/>
    </xf>
    <xf numFmtId="0" fontId="16" fillId="8" borderId="22" xfId="0" applyFont="1" applyFill="1" applyBorder="1" applyAlignment="1" applyProtection="1">
      <alignment horizontal="center" vertical="center" wrapText="1"/>
      <protection locked="0"/>
    </xf>
    <xf numFmtId="167" fontId="16" fillId="8" borderId="22" xfId="0" applyNumberFormat="1" applyFont="1" applyFill="1" applyBorder="1" applyAlignment="1" applyProtection="1">
      <alignment vertical="center"/>
      <protection locked="0"/>
    </xf>
    <xf numFmtId="4" fontId="16" fillId="8" borderId="22" xfId="0" applyNumberFormat="1" applyFont="1" applyFill="1" applyBorder="1" applyAlignment="1" applyProtection="1">
      <alignment vertical="center"/>
      <protection locked="0"/>
    </xf>
    <xf numFmtId="0" fontId="23" fillId="8" borderId="22" xfId="0" applyFont="1" applyFill="1" applyBorder="1" applyAlignment="1" applyProtection="1">
      <alignment horizontal="center" vertical="center"/>
      <protection locked="0"/>
    </xf>
    <xf numFmtId="49" fontId="23" fillId="8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8" borderId="22" xfId="0" applyFont="1" applyFill="1" applyBorder="1" applyAlignment="1" applyProtection="1">
      <alignment horizontal="left" vertical="center" wrapText="1"/>
      <protection locked="0"/>
    </xf>
    <xf numFmtId="0" fontId="23" fillId="8" borderId="22" xfId="0" applyFont="1" applyFill="1" applyBorder="1" applyAlignment="1" applyProtection="1">
      <alignment horizontal="center" vertical="center" wrapText="1"/>
      <protection locked="0"/>
    </xf>
    <xf numFmtId="167" fontId="23" fillId="8" borderId="22" xfId="0" applyNumberFormat="1" applyFont="1" applyFill="1" applyBorder="1" applyAlignment="1" applyProtection="1">
      <alignment vertical="center"/>
      <protection locked="0"/>
    </xf>
    <xf numFmtId="4" fontId="23" fillId="8" borderId="22" xfId="0" applyNumberFormat="1" applyFont="1" applyFill="1" applyBorder="1" applyAlignment="1" applyProtection="1">
      <alignment vertical="center"/>
      <protection locked="0"/>
    </xf>
  </cellXfs>
  <cellStyles count="4">
    <cellStyle name="20 % - zvýraznenie3" xfId="3" builtinId="38"/>
    <cellStyle name="Normálna" xfId="0" builtinId="0" customBuiltin="1"/>
    <cellStyle name="Poznámka" xfId="2" builtinId="10"/>
    <cellStyle name="Zlá" xfId="1" builtinId="2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7</xdr:col>
          <xdr:colOff>9525</xdr:colOff>
          <xdr:row>13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7</xdr:col>
          <xdr:colOff>0</xdr:colOff>
          <xdr:row>13</xdr:row>
          <xdr:rowOff>561975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7</xdr:col>
          <xdr:colOff>0</xdr:colOff>
          <xdr:row>14</xdr:row>
          <xdr:rowOff>561975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15</xdr:row>
          <xdr:rowOff>0</xdr:rowOff>
        </xdr:from>
        <xdr:to>
          <xdr:col>7</xdr:col>
          <xdr:colOff>200025</xdr:colOff>
          <xdr:row>15</xdr:row>
          <xdr:rowOff>561975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9525</xdr:colOff>
          <xdr:row>13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13</xdr:row>
          <xdr:rowOff>561975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561975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15</xdr:row>
          <xdr:rowOff>0</xdr:rowOff>
        </xdr:from>
        <xdr:to>
          <xdr:col>6</xdr:col>
          <xdr:colOff>0</xdr:colOff>
          <xdr:row>15</xdr:row>
          <xdr:rowOff>561975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6C09C-3D88-41B8-88BD-B94AADAFFCDE}">
  <dimension ref="A1:J53"/>
  <sheetViews>
    <sheetView workbookViewId="0">
      <selection activeCell="O8" sqref="O8"/>
    </sheetView>
  </sheetViews>
  <sheetFormatPr defaultColWidth="8.6640625" defaultRowHeight="11.25" x14ac:dyDescent="0.2"/>
  <cols>
    <col min="1" max="1" width="3.6640625" customWidth="1"/>
    <col min="2" max="2" width="45.1640625" customWidth="1"/>
    <col min="3" max="3" width="8.6640625" customWidth="1"/>
    <col min="4" max="4" width="33.1640625" customWidth="1"/>
    <col min="5" max="5" width="33.6640625" customWidth="1"/>
    <col min="6" max="6" width="33" customWidth="1"/>
    <col min="7" max="7" width="3.5" customWidth="1"/>
  </cols>
  <sheetData>
    <row r="1" spans="1:10" ht="15.75" thickBot="1" x14ac:dyDescent="0.3">
      <c r="A1" s="148"/>
      <c r="B1" s="193"/>
      <c r="C1" s="193"/>
      <c r="D1" s="193"/>
      <c r="E1" s="193"/>
      <c r="F1" s="193"/>
      <c r="G1" s="148"/>
    </row>
    <row r="2" spans="1:10" ht="45.75" customHeight="1" thickBot="1" x14ac:dyDescent="0.25">
      <c r="A2" s="148"/>
      <c r="B2" s="194" t="s">
        <v>318</v>
      </c>
      <c r="C2" s="195"/>
      <c r="D2" s="195"/>
      <c r="E2" s="195"/>
      <c r="F2" s="196"/>
      <c r="G2" s="148"/>
    </row>
    <row r="3" spans="1:10" ht="15.75" thickBot="1" x14ac:dyDescent="0.3">
      <c r="A3" s="148"/>
      <c r="B3" s="165"/>
      <c r="C3" s="165"/>
      <c r="D3" s="165"/>
      <c r="E3" s="165"/>
      <c r="F3" s="165"/>
      <c r="G3" s="148"/>
    </row>
    <row r="4" spans="1:10" ht="15" x14ac:dyDescent="0.2">
      <c r="A4" s="148"/>
      <c r="B4" s="112" t="s">
        <v>0</v>
      </c>
      <c r="C4" s="197"/>
      <c r="D4" s="197"/>
      <c r="E4" s="197"/>
      <c r="F4" s="198"/>
      <c r="G4" s="148"/>
    </row>
    <row r="5" spans="1:10" ht="15" x14ac:dyDescent="0.2">
      <c r="A5" s="148"/>
      <c r="B5" s="113" t="s">
        <v>1</v>
      </c>
      <c r="C5" s="199"/>
      <c r="D5" s="199"/>
      <c r="E5" s="199"/>
      <c r="F5" s="200"/>
      <c r="G5" s="148"/>
      <c r="H5" s="114"/>
      <c r="I5" s="114"/>
      <c r="J5" s="114"/>
    </row>
    <row r="6" spans="1:10" ht="15" x14ac:dyDescent="0.2">
      <c r="A6" s="148"/>
      <c r="B6" s="113" t="s">
        <v>2</v>
      </c>
      <c r="C6" s="199"/>
      <c r="D6" s="199"/>
      <c r="E6" s="199"/>
      <c r="F6" s="200"/>
      <c r="G6" s="148"/>
    </row>
    <row r="7" spans="1:10" ht="15" x14ac:dyDescent="0.2">
      <c r="A7" s="148"/>
      <c r="B7" s="113" t="s">
        <v>3</v>
      </c>
      <c r="C7" s="199"/>
      <c r="D7" s="199"/>
      <c r="E7" s="199"/>
      <c r="F7" s="200"/>
      <c r="G7" s="148"/>
    </row>
    <row r="8" spans="1:10" ht="15" x14ac:dyDescent="0.2">
      <c r="A8" s="148"/>
      <c r="B8" s="113" t="s">
        <v>4</v>
      </c>
      <c r="C8" s="199"/>
      <c r="D8" s="199"/>
      <c r="E8" s="199"/>
      <c r="F8" s="200"/>
      <c r="G8" s="148"/>
    </row>
    <row r="9" spans="1:10" ht="15" x14ac:dyDescent="0.2">
      <c r="A9" s="148"/>
      <c r="B9" s="113" t="s">
        <v>5</v>
      </c>
      <c r="C9" s="199"/>
      <c r="D9" s="199"/>
      <c r="E9" s="199"/>
      <c r="F9" s="200"/>
      <c r="G9" s="148"/>
    </row>
    <row r="10" spans="1:10" ht="15.75" customHeight="1" thickBot="1" x14ac:dyDescent="0.25">
      <c r="A10" s="148"/>
      <c r="B10" s="115" t="s">
        <v>6</v>
      </c>
      <c r="C10" s="201" t="s">
        <v>7</v>
      </c>
      <c r="D10" s="202"/>
      <c r="E10" s="203"/>
      <c r="F10" s="204"/>
      <c r="G10" s="148"/>
    </row>
    <row r="11" spans="1:10" ht="15.75" thickBot="1" x14ac:dyDescent="0.3">
      <c r="A11" s="148"/>
      <c r="B11" s="165"/>
      <c r="C11" s="165"/>
      <c r="D11" s="165"/>
      <c r="E11" s="165"/>
      <c r="F11" s="165"/>
      <c r="G11" s="148"/>
    </row>
    <row r="12" spans="1:10" ht="30" customHeight="1" x14ac:dyDescent="0.2">
      <c r="A12" s="148"/>
      <c r="B12" s="189" t="s">
        <v>8</v>
      </c>
      <c r="C12" s="190"/>
      <c r="D12" s="190"/>
      <c r="E12" s="190"/>
      <c r="F12" s="191"/>
      <c r="G12" s="148"/>
    </row>
    <row r="13" spans="1:10" ht="45" customHeight="1" x14ac:dyDescent="0.25">
      <c r="A13" s="148"/>
      <c r="B13" s="183" t="s">
        <v>9</v>
      </c>
      <c r="C13" s="184"/>
      <c r="D13" s="184"/>
      <c r="E13" s="184"/>
      <c r="F13" s="116"/>
      <c r="G13" s="148"/>
    </row>
    <row r="14" spans="1:10" ht="45" customHeight="1" x14ac:dyDescent="0.25">
      <c r="A14" s="148"/>
      <c r="B14" s="183" t="s">
        <v>10</v>
      </c>
      <c r="C14" s="184"/>
      <c r="D14" s="184"/>
      <c r="E14" s="184"/>
      <c r="F14" s="116"/>
      <c r="G14" s="148"/>
    </row>
    <row r="15" spans="1:10" ht="45" customHeight="1" x14ac:dyDescent="0.25">
      <c r="A15" s="148"/>
      <c r="B15" s="185" t="s">
        <v>11</v>
      </c>
      <c r="C15" s="186"/>
      <c r="D15" s="186"/>
      <c r="E15" s="186"/>
      <c r="F15" s="116"/>
      <c r="G15" s="148"/>
    </row>
    <row r="16" spans="1:10" ht="45" customHeight="1" thickBot="1" x14ac:dyDescent="0.3">
      <c r="A16" s="148"/>
      <c r="B16" s="187" t="s">
        <v>319</v>
      </c>
      <c r="C16" s="188"/>
      <c r="D16" s="188"/>
      <c r="E16" s="188"/>
      <c r="F16" s="117"/>
      <c r="G16" s="148"/>
    </row>
    <row r="17" spans="1:7" ht="15.75" thickBot="1" x14ac:dyDescent="0.3">
      <c r="A17" s="148"/>
      <c r="B17" s="165"/>
      <c r="C17" s="165"/>
      <c r="D17" s="165"/>
      <c r="E17" s="165"/>
      <c r="F17" s="165"/>
      <c r="G17" s="148"/>
    </row>
    <row r="18" spans="1:7" ht="14.25" customHeight="1" x14ac:dyDescent="0.2">
      <c r="A18" s="148"/>
      <c r="B18" s="189" t="s">
        <v>12</v>
      </c>
      <c r="C18" s="190"/>
      <c r="D18" s="190"/>
      <c r="E18" s="190"/>
      <c r="F18" s="191"/>
      <c r="G18" s="148"/>
    </row>
    <row r="19" spans="1:7" ht="15" customHeight="1" x14ac:dyDescent="0.25">
      <c r="A19" s="148"/>
      <c r="B19" s="118" t="s">
        <v>13</v>
      </c>
      <c r="C19" s="119" t="s">
        <v>14</v>
      </c>
      <c r="D19" s="119"/>
      <c r="E19" s="120" t="s">
        <v>15</v>
      </c>
      <c r="F19" s="121" t="s">
        <v>16</v>
      </c>
      <c r="G19" s="148"/>
    </row>
    <row r="20" spans="1:7" ht="15" x14ac:dyDescent="0.25">
      <c r="A20" s="148"/>
      <c r="B20" s="122" t="s">
        <v>312</v>
      </c>
      <c r="C20" s="192">
        <v>80</v>
      </c>
      <c r="D20" s="192"/>
      <c r="E20" s="123">
        <v>0</v>
      </c>
      <c r="F20" s="133">
        <v>214238.46</v>
      </c>
      <c r="G20" s="148"/>
    </row>
    <row r="21" spans="1:7" ht="30" x14ac:dyDescent="0.25">
      <c r="A21" s="148"/>
      <c r="B21" s="124" t="s">
        <v>17</v>
      </c>
      <c r="C21" s="125" t="s">
        <v>18</v>
      </c>
      <c r="D21" s="126" t="s">
        <v>19</v>
      </c>
      <c r="E21" s="126" t="s">
        <v>20</v>
      </c>
      <c r="F21" s="127" t="s">
        <v>21</v>
      </c>
      <c r="G21" s="148"/>
    </row>
    <row r="22" spans="1:7" ht="15" x14ac:dyDescent="0.25">
      <c r="A22" s="148"/>
      <c r="B22" s="128" t="s">
        <v>313</v>
      </c>
      <c r="C22" s="129">
        <v>1</v>
      </c>
      <c r="D22" s="147">
        <v>178532.05</v>
      </c>
      <c r="E22" s="130">
        <f>IF(C$10="Som platcom DPH",D22*0.2,0)</f>
        <v>35706.409999999996</v>
      </c>
      <c r="F22" s="131">
        <f>SUM(D22+E22)*C22</f>
        <v>214238.46</v>
      </c>
      <c r="G22" s="148"/>
    </row>
    <row r="23" spans="1:7" ht="15" x14ac:dyDescent="0.25">
      <c r="A23" s="148"/>
      <c r="B23" s="128" t="s">
        <v>314</v>
      </c>
      <c r="C23" s="129">
        <v>1</v>
      </c>
      <c r="D23" s="147">
        <v>0</v>
      </c>
      <c r="E23" s="130">
        <f>IF(C$10="Som platcom DPH",D23*0.2,0)</f>
        <v>0</v>
      </c>
      <c r="F23" s="131">
        <f>SUM(D23+E23)*C23</f>
        <v>0</v>
      </c>
      <c r="G23" s="148"/>
    </row>
    <row r="24" spans="1:7" ht="15" x14ac:dyDescent="0.25">
      <c r="A24" s="148"/>
      <c r="B24" s="149" t="s">
        <v>22</v>
      </c>
      <c r="C24" s="150"/>
      <c r="D24" s="150"/>
      <c r="E24" s="151"/>
      <c r="F24" s="121">
        <f>SUM(F22:F23)</f>
        <v>214238.46</v>
      </c>
      <c r="G24" s="148"/>
    </row>
    <row r="25" spans="1:7" ht="15" customHeight="1" thickBot="1" x14ac:dyDescent="0.35">
      <c r="A25" s="148"/>
      <c r="B25" s="132" t="s">
        <v>23</v>
      </c>
      <c r="C25" s="152">
        <f>IF(C20=100,"Toto je jediné kritérium a prepočet na body sa preto neuplatňuje",IF(B20="čím menej, tým lepšie",(C20*(F20-F24)/(F20-E20)),(C20*(F24-E20)/(F20-E20))))</f>
        <v>0</v>
      </c>
      <c r="D25" s="152"/>
      <c r="E25" s="152"/>
      <c r="F25" s="153"/>
      <c r="G25" s="148"/>
    </row>
    <row r="26" spans="1:7" ht="20.25" customHeight="1" thickBot="1" x14ac:dyDescent="0.3">
      <c r="A26" s="148"/>
      <c r="B26" s="180"/>
      <c r="C26" s="181"/>
      <c r="D26" s="181"/>
      <c r="E26" s="181"/>
      <c r="F26" s="182"/>
      <c r="G26" s="148"/>
    </row>
    <row r="27" spans="1:7" ht="20.25" x14ac:dyDescent="0.2">
      <c r="A27" s="148"/>
      <c r="B27" s="154" t="s">
        <v>315</v>
      </c>
      <c r="C27" s="155"/>
      <c r="D27" s="155"/>
      <c r="E27" s="155"/>
      <c r="F27" s="156"/>
      <c r="G27" s="148"/>
    </row>
    <row r="28" spans="1:7" ht="15" x14ac:dyDescent="0.25">
      <c r="A28" s="148"/>
      <c r="B28" s="118" t="s">
        <v>13</v>
      </c>
      <c r="C28" s="119" t="s">
        <v>14</v>
      </c>
      <c r="D28" s="119"/>
      <c r="E28" s="120" t="s">
        <v>15</v>
      </c>
      <c r="F28" s="121" t="s">
        <v>16</v>
      </c>
      <c r="G28" s="148"/>
    </row>
    <row r="29" spans="1:7" ht="15.75" customHeight="1" x14ac:dyDescent="0.25">
      <c r="A29" s="148"/>
      <c r="B29" s="122" t="s">
        <v>312</v>
      </c>
      <c r="C29" s="157">
        <v>20</v>
      </c>
      <c r="D29" s="158"/>
      <c r="E29" s="123">
        <v>60</v>
      </c>
      <c r="F29" s="133">
        <v>90</v>
      </c>
      <c r="G29" s="148"/>
    </row>
    <row r="30" spans="1:7" ht="15.75" customHeight="1" x14ac:dyDescent="0.25">
      <c r="A30" s="148"/>
      <c r="B30" s="177" t="s">
        <v>24</v>
      </c>
      <c r="C30" s="178"/>
      <c r="D30" s="178"/>
      <c r="E30" s="179"/>
      <c r="F30" s="127" t="s">
        <v>25</v>
      </c>
      <c r="G30" s="148"/>
    </row>
    <row r="31" spans="1:7" ht="15" x14ac:dyDescent="0.25">
      <c r="A31" s="148"/>
      <c r="B31" s="159" t="s">
        <v>317</v>
      </c>
      <c r="C31" s="160"/>
      <c r="D31" s="160"/>
      <c r="E31" s="161"/>
      <c r="F31" s="134">
        <v>60</v>
      </c>
      <c r="G31" s="148"/>
    </row>
    <row r="32" spans="1:7" ht="19.5" thickBot="1" x14ac:dyDescent="0.35">
      <c r="A32" s="148"/>
      <c r="B32" s="132" t="s">
        <v>23</v>
      </c>
      <c r="C32" s="162">
        <f>IF(C29=100,"Toto je jediné kritérium a prepočet na body sa tak neuplatňuje",IF(B29="čím menej, tým lepšie",(C29*(F29-F31)/(F29-E29)),(C29*(F31-E29)/(F29-E29))))</f>
        <v>20</v>
      </c>
      <c r="D32" s="163"/>
      <c r="E32" s="163"/>
      <c r="F32" s="164"/>
      <c r="G32" s="148"/>
    </row>
    <row r="33" spans="1:7" ht="15.75" thickBot="1" x14ac:dyDescent="0.3">
      <c r="A33" s="148"/>
      <c r="B33" s="180"/>
      <c r="C33" s="181"/>
      <c r="D33" s="181"/>
      <c r="E33" s="181"/>
      <c r="F33" s="182"/>
      <c r="G33" s="148"/>
    </row>
    <row r="34" spans="1:7" ht="21" customHeight="1" thickBot="1" x14ac:dyDescent="0.3">
      <c r="A34" s="148"/>
      <c r="B34" s="165"/>
      <c r="C34" s="165"/>
      <c r="D34" s="165"/>
      <c r="E34" s="165"/>
      <c r="F34" s="165"/>
      <c r="G34" s="148"/>
    </row>
    <row r="35" spans="1:7" ht="21" thickBot="1" x14ac:dyDescent="0.35">
      <c r="A35" s="148"/>
      <c r="B35" s="166" t="s">
        <v>316</v>
      </c>
      <c r="C35" s="167"/>
      <c r="D35" s="167"/>
      <c r="E35" s="167"/>
      <c r="F35" s="135">
        <f>C25+C32</f>
        <v>20</v>
      </c>
      <c r="G35" s="148"/>
    </row>
    <row r="36" spans="1:7" ht="11.25" customHeight="1" thickBot="1" x14ac:dyDescent="0.3">
      <c r="A36" s="148"/>
      <c r="B36" s="165"/>
      <c r="C36" s="165"/>
      <c r="D36" s="165"/>
      <c r="E36" s="165"/>
      <c r="F36" s="165"/>
      <c r="G36" s="148"/>
    </row>
    <row r="37" spans="1:7" ht="12" customHeight="1" x14ac:dyDescent="0.2">
      <c r="A37" s="148"/>
      <c r="B37" s="168" t="s">
        <v>26</v>
      </c>
      <c r="C37" s="170" t="s">
        <v>27</v>
      </c>
      <c r="D37" s="170"/>
      <c r="E37" s="172" t="s">
        <v>28</v>
      </c>
      <c r="F37" s="173"/>
      <c r="G37" s="148"/>
    </row>
    <row r="38" spans="1:7" ht="12" thickBot="1" x14ac:dyDescent="0.25">
      <c r="A38" s="148"/>
      <c r="B38" s="169"/>
      <c r="C38" s="171"/>
      <c r="D38" s="171"/>
      <c r="E38" s="174"/>
      <c r="F38" s="175"/>
      <c r="G38" s="148"/>
    </row>
    <row r="39" spans="1:7" x14ac:dyDescent="0.2">
      <c r="A39" s="148"/>
      <c r="B39" s="176"/>
      <c r="C39" s="176"/>
      <c r="D39" s="176"/>
      <c r="E39" s="176"/>
      <c r="F39" s="176"/>
      <c r="G39" s="148"/>
    </row>
    <row r="44" spans="1:7" ht="21" customHeight="1" x14ac:dyDescent="0.2"/>
    <row r="46" spans="1:7" ht="32.25" customHeight="1" x14ac:dyDescent="0.2"/>
    <row r="48" spans="1:7" ht="15.75" customHeight="1" x14ac:dyDescent="0.2"/>
    <row r="49" customFormat="1" ht="15.75" customHeight="1" x14ac:dyDescent="0.2"/>
    <row r="50" customFormat="1" x14ac:dyDescent="0.2"/>
    <row r="51" customFormat="1" ht="21" customHeight="1" x14ac:dyDescent="0.2"/>
    <row r="52" customFormat="1" ht="30" customHeight="1" x14ac:dyDescent="0.2"/>
    <row r="53" customFormat="1" x14ac:dyDescent="0.2"/>
  </sheetData>
  <mergeCells count="38">
    <mergeCell ref="B13:E13"/>
    <mergeCell ref="B1:F1"/>
    <mergeCell ref="B2:F2"/>
    <mergeCell ref="B3:F3"/>
    <mergeCell ref="C4:F4"/>
    <mergeCell ref="C5:F5"/>
    <mergeCell ref="C6:F6"/>
    <mergeCell ref="C7:F7"/>
    <mergeCell ref="C8:F8"/>
    <mergeCell ref="C9:F9"/>
    <mergeCell ref="C10:D10"/>
    <mergeCell ref="E10:F10"/>
    <mergeCell ref="B11:F11"/>
    <mergeCell ref="B12:F12"/>
    <mergeCell ref="B33:F33"/>
    <mergeCell ref="B14:E14"/>
    <mergeCell ref="B15:E15"/>
    <mergeCell ref="B16:E16"/>
    <mergeCell ref="B17:F17"/>
    <mergeCell ref="B18:F18"/>
    <mergeCell ref="C20:D20"/>
    <mergeCell ref="B26:F26"/>
    <mergeCell ref="A1:A39"/>
    <mergeCell ref="G1:G39"/>
    <mergeCell ref="B24:E24"/>
    <mergeCell ref="C25:F25"/>
    <mergeCell ref="B27:F27"/>
    <mergeCell ref="C29:D29"/>
    <mergeCell ref="B31:E31"/>
    <mergeCell ref="C32:F32"/>
    <mergeCell ref="B34:F34"/>
    <mergeCell ref="B35:E35"/>
    <mergeCell ref="B36:F36"/>
    <mergeCell ref="B37:B38"/>
    <mergeCell ref="C37:D38"/>
    <mergeCell ref="E37:F38"/>
    <mergeCell ref="B39:F39"/>
    <mergeCell ref="B30:E30"/>
  </mergeCells>
  <dataValidations count="3">
    <dataValidation type="list" allowBlank="1" showInputMessage="1" showErrorMessage="1" sqref="C10" xr:uid="{E1686000-2A53-4CB9-841A-2976AFBF0FBF}">
      <formula1>"Som platcom DPH,Nie som platcom DPH"</formula1>
    </dataValidation>
    <dataValidation type="whole" allowBlank="1" showInputMessage="1" showErrorMessage="1" sqref="F31" xr:uid="{0DB1EDAD-AA41-42C7-A524-8ADFEF7D692D}">
      <formula1>60</formula1>
      <formula2>90</formula2>
    </dataValidation>
    <dataValidation type="list" allowBlank="1" showInputMessage="1" showErrorMessage="1" sqref="B20 B29" xr:uid="{A9359182-D738-4374-A5B8-BAF19661779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7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7</xdr:col>
                    <xdr:colOff>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15</xdr:row>
                    <xdr:rowOff>0</xdr:rowOff>
                  </from>
                  <to>
                    <xdr:col>7</xdr:col>
                    <xdr:colOff>200025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1933575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79"/>
  <sheetViews>
    <sheetView showGridLines="0" tabSelected="1" topLeftCell="A119" workbookViewId="0">
      <selection activeCell="AB147" sqref="AB147"/>
    </sheetView>
  </sheetViews>
  <sheetFormatPr defaultColWidth="9.1640625" defaultRowHeight="11.25" x14ac:dyDescent="0.2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1640625" customWidth="1"/>
    <col min="11" max="11" width="22.1640625" hidden="1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 x14ac:dyDescent="0.2">
      <c r="L2" s="209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8" t="s">
        <v>69</v>
      </c>
    </row>
    <row r="3" spans="2:46" ht="6.95" customHeight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67</v>
      </c>
    </row>
    <row r="4" spans="2:46" ht="24.95" customHeight="1" x14ac:dyDescent="0.2">
      <c r="B4" s="11"/>
      <c r="D4" s="12" t="s">
        <v>70</v>
      </c>
      <c r="L4" s="11"/>
      <c r="M4" s="37" t="s">
        <v>32</v>
      </c>
      <c r="AT4" s="8" t="s">
        <v>30</v>
      </c>
    </row>
    <row r="5" spans="2:46" ht="6.95" customHeight="1" x14ac:dyDescent="0.2">
      <c r="B5" s="11"/>
      <c r="L5" s="11"/>
    </row>
    <row r="6" spans="2:46" ht="12" customHeight="1" x14ac:dyDescent="0.2">
      <c r="B6" s="11"/>
      <c r="D6" s="14" t="s">
        <v>33</v>
      </c>
      <c r="L6" s="11"/>
    </row>
    <row r="7" spans="2:46" ht="16.5" customHeight="1" x14ac:dyDescent="0.2">
      <c r="B7" s="11"/>
      <c r="E7" s="2" t="e">
        <f>#REF!</f>
        <v>#REF!</v>
      </c>
      <c r="F7" s="2"/>
      <c r="G7" s="2"/>
      <c r="H7" s="2"/>
      <c r="L7" s="11"/>
    </row>
    <row r="8" spans="2:46" s="1" customFormat="1" ht="12" customHeight="1" x14ac:dyDescent="0.2">
      <c r="B8" s="16"/>
      <c r="D8" s="14" t="s">
        <v>71</v>
      </c>
      <c r="L8" s="16"/>
    </row>
    <row r="9" spans="2:46" s="1" customFormat="1" ht="16.5" customHeight="1" x14ac:dyDescent="0.2">
      <c r="B9" s="16"/>
      <c r="E9" s="207" t="s">
        <v>72</v>
      </c>
      <c r="F9" s="208"/>
      <c r="G9" s="208"/>
      <c r="H9" s="208"/>
      <c r="L9" s="16"/>
    </row>
    <row r="10" spans="2:46" s="1" customFormat="1" x14ac:dyDescent="0.2">
      <c r="B10" s="16"/>
      <c r="L10" s="16"/>
    </row>
    <row r="11" spans="2:46" s="1" customFormat="1" ht="12" customHeight="1" x14ac:dyDescent="0.2">
      <c r="B11" s="16"/>
      <c r="D11" s="14" t="s">
        <v>34</v>
      </c>
      <c r="F11" s="13" t="s">
        <v>29</v>
      </c>
      <c r="I11" s="14" t="s">
        <v>35</v>
      </c>
      <c r="J11" s="13" t="s">
        <v>29</v>
      </c>
      <c r="L11" s="16"/>
    </row>
    <row r="12" spans="2:46" s="1" customFormat="1" ht="12" customHeight="1" x14ac:dyDescent="0.2">
      <c r="B12" s="16"/>
      <c r="D12" s="14" t="s">
        <v>36</v>
      </c>
      <c r="F12" s="13" t="s">
        <v>37</v>
      </c>
      <c r="I12" s="14" t="s">
        <v>38</v>
      </c>
      <c r="J12" s="27"/>
      <c r="L12" s="16"/>
    </row>
    <row r="13" spans="2:46" s="1" customFormat="1" ht="11.1" customHeight="1" x14ac:dyDescent="0.2">
      <c r="B13" s="16"/>
      <c r="L13" s="16"/>
    </row>
    <row r="14" spans="2:46" s="1" customFormat="1" ht="12" customHeight="1" x14ac:dyDescent="0.2">
      <c r="B14" s="16"/>
      <c r="D14" s="14" t="s">
        <v>39</v>
      </c>
      <c r="I14" s="14" t="s">
        <v>3</v>
      </c>
      <c r="J14" s="13" t="e">
        <f>IF(#REF!="","",#REF!)</f>
        <v>#REF!</v>
      </c>
      <c r="L14" s="16"/>
    </row>
    <row r="15" spans="2:46" s="1" customFormat="1" ht="18" customHeight="1" x14ac:dyDescent="0.2">
      <c r="B15" s="16"/>
      <c r="E15" s="13" t="e">
        <f>IF(#REF!="","",#REF!)</f>
        <v>#REF!</v>
      </c>
      <c r="I15" s="14" t="s">
        <v>4</v>
      </c>
      <c r="J15" s="13" t="e">
        <f>IF(#REF!="","",#REF!)</f>
        <v>#REF!</v>
      </c>
      <c r="L15" s="16"/>
    </row>
    <row r="16" spans="2:46" s="1" customFormat="1" ht="6.95" customHeight="1" x14ac:dyDescent="0.2">
      <c r="B16" s="16"/>
      <c r="L16" s="16"/>
    </row>
    <row r="17" spans="2:12" s="1" customFormat="1" ht="12" customHeight="1" x14ac:dyDescent="0.2">
      <c r="B17" s="16"/>
      <c r="D17" s="14" t="s">
        <v>40</v>
      </c>
      <c r="I17" s="14" t="s">
        <v>3</v>
      </c>
      <c r="J17" s="13" t="s">
        <v>29</v>
      </c>
      <c r="L17" s="16"/>
    </row>
    <row r="18" spans="2:12" s="1" customFormat="1" ht="18" customHeight="1" x14ac:dyDescent="0.2">
      <c r="B18" s="16"/>
      <c r="E18" s="13"/>
      <c r="I18" s="14" t="s">
        <v>4</v>
      </c>
      <c r="J18" s="13" t="s">
        <v>29</v>
      </c>
      <c r="L18" s="16"/>
    </row>
    <row r="19" spans="2:12" s="1" customFormat="1" ht="6.95" customHeight="1" x14ac:dyDescent="0.2">
      <c r="B19" s="16"/>
      <c r="L19" s="16"/>
    </row>
    <row r="20" spans="2:12" s="1" customFormat="1" ht="12" customHeight="1" x14ac:dyDescent="0.2">
      <c r="B20" s="16"/>
      <c r="D20" s="14" t="s">
        <v>41</v>
      </c>
      <c r="I20" s="14" t="s">
        <v>3</v>
      </c>
      <c r="J20" s="13" t="e">
        <f>IF(#REF!="","",#REF!)</f>
        <v>#REF!</v>
      </c>
      <c r="L20" s="16"/>
    </row>
    <row r="21" spans="2:12" s="1" customFormat="1" ht="18" customHeight="1" x14ac:dyDescent="0.2">
      <c r="B21" s="16"/>
      <c r="E21" s="13" t="e">
        <f>IF(#REF!="","",#REF!)</f>
        <v>#REF!</v>
      </c>
      <c r="I21" s="14" t="s">
        <v>4</v>
      </c>
      <c r="J21" s="13" t="e">
        <f>IF(#REF!="","",#REF!)</f>
        <v>#REF!</v>
      </c>
      <c r="L21" s="16"/>
    </row>
    <row r="22" spans="2:12" s="1" customFormat="1" ht="6.95" customHeight="1" x14ac:dyDescent="0.2">
      <c r="B22" s="16"/>
      <c r="L22" s="16"/>
    </row>
    <row r="23" spans="2:12" s="1" customFormat="1" ht="12" customHeight="1" x14ac:dyDescent="0.2">
      <c r="B23" s="16"/>
      <c r="D23" s="14" t="s">
        <v>42</v>
      </c>
      <c r="I23" s="14" t="s">
        <v>3</v>
      </c>
      <c r="J23" s="13" t="e">
        <f>IF(#REF!="","",#REF!)</f>
        <v>#REF!</v>
      </c>
      <c r="L23" s="16"/>
    </row>
    <row r="24" spans="2:12" s="1" customFormat="1" ht="18" customHeight="1" x14ac:dyDescent="0.2">
      <c r="B24" s="16"/>
      <c r="E24" s="13" t="e">
        <f>IF(#REF!="","",#REF!)</f>
        <v>#REF!</v>
      </c>
      <c r="I24" s="14" t="s">
        <v>4</v>
      </c>
      <c r="J24" s="13" t="e">
        <f>IF(#REF!="","",#REF!)</f>
        <v>#REF!</v>
      </c>
      <c r="L24" s="16"/>
    </row>
    <row r="25" spans="2:12" s="1" customFormat="1" ht="6.95" customHeight="1" x14ac:dyDescent="0.2">
      <c r="B25" s="16"/>
      <c r="L25" s="16"/>
    </row>
    <row r="26" spans="2:12" s="1" customFormat="1" ht="12" customHeight="1" x14ac:dyDescent="0.2">
      <c r="B26" s="16"/>
      <c r="D26" s="14" t="s">
        <v>43</v>
      </c>
      <c r="L26" s="16"/>
    </row>
    <row r="27" spans="2:12" s="3" customFormat="1" ht="16.5" customHeight="1" x14ac:dyDescent="0.2">
      <c r="B27" s="38"/>
      <c r="E27" s="211" t="s">
        <v>29</v>
      </c>
      <c r="F27" s="211"/>
      <c r="G27" s="211"/>
      <c r="H27" s="211"/>
      <c r="L27" s="38"/>
    </row>
    <row r="28" spans="2:12" s="1" customFormat="1" ht="6.95" customHeight="1" x14ac:dyDescent="0.2">
      <c r="B28" s="16"/>
      <c r="L28" s="16"/>
    </row>
    <row r="29" spans="2:12" s="1" customFormat="1" ht="6.95" customHeight="1" x14ac:dyDescent="0.2">
      <c r="B29" s="16"/>
      <c r="D29" s="28"/>
      <c r="E29" s="28"/>
      <c r="F29" s="28"/>
      <c r="G29" s="28"/>
      <c r="H29" s="28"/>
      <c r="I29" s="28"/>
      <c r="J29" s="28"/>
      <c r="K29" s="28"/>
      <c r="L29" s="16"/>
    </row>
    <row r="30" spans="2:12" s="1" customFormat="1" ht="25.35" customHeight="1" x14ac:dyDescent="0.2">
      <c r="B30" s="16"/>
      <c r="D30" s="39" t="s">
        <v>44</v>
      </c>
      <c r="J30" s="36">
        <f>ROUND(J127, 2)</f>
        <v>0</v>
      </c>
      <c r="L30" s="16"/>
    </row>
    <row r="31" spans="2:12" s="1" customFormat="1" ht="6.95" customHeight="1" x14ac:dyDescent="0.2">
      <c r="B31" s="16"/>
      <c r="D31" s="28"/>
      <c r="E31" s="28"/>
      <c r="F31" s="28"/>
      <c r="G31" s="28"/>
      <c r="H31" s="28"/>
      <c r="I31" s="28"/>
      <c r="J31" s="28"/>
      <c r="K31" s="28"/>
      <c r="L31" s="16"/>
    </row>
    <row r="32" spans="2:12" s="1" customFormat="1" ht="14.45" customHeight="1" x14ac:dyDescent="0.2">
      <c r="B32" s="16"/>
      <c r="F32" s="18" t="s">
        <v>46</v>
      </c>
      <c r="I32" s="18" t="s">
        <v>45</v>
      </c>
      <c r="J32" s="18" t="s">
        <v>47</v>
      </c>
      <c r="L32" s="16"/>
    </row>
    <row r="33" spans="2:12" s="1" customFormat="1" ht="14.45" customHeight="1" x14ac:dyDescent="0.2">
      <c r="B33" s="16"/>
      <c r="D33" s="29" t="s">
        <v>48</v>
      </c>
      <c r="E33" s="19" t="s">
        <v>49</v>
      </c>
      <c r="F33" s="40">
        <f>ROUND((SUM(BE127:BE178)),  2)</f>
        <v>0</v>
      </c>
      <c r="G33" s="41"/>
      <c r="H33" s="41"/>
      <c r="I33" s="42">
        <v>0.2</v>
      </c>
      <c r="J33" s="40">
        <f>ROUND(((SUM(BE127:BE178))*I33),  2)</f>
        <v>0</v>
      </c>
      <c r="L33" s="16"/>
    </row>
    <row r="34" spans="2:12" s="1" customFormat="1" ht="14.45" customHeight="1" x14ac:dyDescent="0.2">
      <c r="B34" s="16"/>
      <c r="E34" s="19" t="s">
        <v>50</v>
      </c>
      <c r="F34" s="43">
        <f>ROUND((SUM(BF127:BF178)),  2)</f>
        <v>0</v>
      </c>
      <c r="I34" s="44">
        <v>0.2</v>
      </c>
      <c r="J34" s="43">
        <f>ROUND(((SUM(BF127:BF178))*I34),  2)</f>
        <v>0</v>
      </c>
      <c r="L34" s="16"/>
    </row>
    <row r="35" spans="2:12" s="1" customFormat="1" ht="14.45" hidden="1" customHeight="1" x14ac:dyDescent="0.2">
      <c r="B35" s="16"/>
      <c r="E35" s="14" t="s">
        <v>51</v>
      </c>
      <c r="F35" s="43">
        <f>ROUND((SUM(BG127:BG178)),  2)</f>
        <v>0</v>
      </c>
      <c r="I35" s="44">
        <v>0.2</v>
      </c>
      <c r="J35" s="43">
        <f>0</f>
        <v>0</v>
      </c>
      <c r="L35" s="16"/>
    </row>
    <row r="36" spans="2:12" s="1" customFormat="1" ht="14.45" hidden="1" customHeight="1" x14ac:dyDescent="0.2">
      <c r="B36" s="16"/>
      <c r="E36" s="14" t="s">
        <v>52</v>
      </c>
      <c r="F36" s="43">
        <f>ROUND((SUM(BH127:BH178)),  2)</f>
        <v>0</v>
      </c>
      <c r="I36" s="44">
        <v>0.2</v>
      </c>
      <c r="J36" s="43">
        <f>0</f>
        <v>0</v>
      </c>
      <c r="L36" s="16"/>
    </row>
    <row r="37" spans="2:12" s="1" customFormat="1" ht="14.45" hidden="1" customHeight="1" x14ac:dyDescent="0.2">
      <c r="B37" s="16"/>
      <c r="E37" s="19" t="s">
        <v>53</v>
      </c>
      <c r="F37" s="40">
        <f>ROUND((SUM(BI127:BI178)),  2)</f>
        <v>0</v>
      </c>
      <c r="G37" s="41"/>
      <c r="H37" s="41"/>
      <c r="I37" s="42">
        <v>0</v>
      </c>
      <c r="J37" s="40">
        <f>0</f>
        <v>0</v>
      </c>
      <c r="L37" s="16"/>
    </row>
    <row r="38" spans="2:12" s="1" customFormat="1" ht="6.95" customHeight="1" x14ac:dyDescent="0.2">
      <c r="B38" s="16"/>
      <c r="L38" s="16"/>
    </row>
    <row r="39" spans="2:12" s="1" customFormat="1" ht="25.35" customHeight="1" x14ac:dyDescent="0.2">
      <c r="B39" s="16"/>
      <c r="C39" s="45"/>
      <c r="D39" s="46" t="s">
        <v>54</v>
      </c>
      <c r="E39" s="30"/>
      <c r="F39" s="30"/>
      <c r="G39" s="47" t="s">
        <v>55</v>
      </c>
      <c r="H39" s="48" t="s">
        <v>56</v>
      </c>
      <c r="I39" s="30"/>
      <c r="J39" s="49">
        <f>SUM(J30:J37)</f>
        <v>0</v>
      </c>
      <c r="K39" s="50"/>
      <c r="L39" s="16"/>
    </row>
    <row r="40" spans="2:12" s="1" customFormat="1" ht="14.45" customHeight="1" x14ac:dyDescent="0.2">
      <c r="B40" s="16"/>
      <c r="L40" s="16"/>
    </row>
    <row r="41" spans="2:12" ht="14.45" customHeight="1" x14ac:dyDescent="0.2">
      <c r="B41" s="11"/>
      <c r="L41" s="11"/>
    </row>
    <row r="42" spans="2:12" ht="14.45" customHeight="1" x14ac:dyDescent="0.2">
      <c r="B42" s="11"/>
      <c r="L42" s="11"/>
    </row>
    <row r="43" spans="2:12" ht="14.45" customHeight="1" x14ac:dyDescent="0.2">
      <c r="B43" s="11"/>
      <c r="L43" s="11"/>
    </row>
    <row r="44" spans="2:12" ht="14.45" customHeight="1" x14ac:dyDescent="0.2">
      <c r="B44" s="11"/>
      <c r="L44" s="11"/>
    </row>
    <row r="45" spans="2:12" ht="14.45" customHeight="1" x14ac:dyDescent="0.2">
      <c r="B45" s="11"/>
      <c r="L45" s="11"/>
    </row>
    <row r="46" spans="2:12" ht="14.45" customHeight="1" x14ac:dyDescent="0.2">
      <c r="B46" s="11"/>
      <c r="L46" s="11"/>
    </row>
    <row r="47" spans="2:12" ht="14.45" customHeight="1" x14ac:dyDescent="0.2">
      <c r="B47" s="11"/>
      <c r="L47" s="11"/>
    </row>
    <row r="48" spans="2:12" ht="14.45" customHeight="1" x14ac:dyDescent="0.2">
      <c r="B48" s="11"/>
      <c r="L48" s="11"/>
    </row>
    <row r="49" spans="2:12" ht="14.45" customHeight="1" x14ac:dyDescent="0.2">
      <c r="B49" s="11"/>
      <c r="L49" s="11"/>
    </row>
    <row r="50" spans="2:12" s="1" customFormat="1" ht="14.45" customHeight="1" x14ac:dyDescent="0.2">
      <c r="B50" s="16"/>
      <c r="D50" s="20" t="s">
        <v>57</v>
      </c>
      <c r="E50" s="21"/>
      <c r="F50" s="21"/>
      <c r="G50" s="20" t="s">
        <v>58</v>
      </c>
      <c r="H50" s="21"/>
      <c r="I50" s="21"/>
      <c r="J50" s="21"/>
      <c r="K50" s="21"/>
      <c r="L50" s="16"/>
    </row>
    <row r="51" spans="2:12" x14ac:dyDescent="0.2">
      <c r="B51" s="11"/>
      <c r="L51" s="11"/>
    </row>
    <row r="52" spans="2:12" x14ac:dyDescent="0.2">
      <c r="B52" s="11"/>
      <c r="L52" s="11"/>
    </row>
    <row r="53" spans="2:12" x14ac:dyDescent="0.2">
      <c r="B53" s="11"/>
      <c r="L53" s="11"/>
    </row>
    <row r="54" spans="2:12" x14ac:dyDescent="0.2">
      <c r="B54" s="11"/>
      <c r="L54" s="11"/>
    </row>
    <row r="55" spans="2:12" x14ac:dyDescent="0.2">
      <c r="B55" s="11"/>
      <c r="L55" s="11"/>
    </row>
    <row r="56" spans="2:12" x14ac:dyDescent="0.2">
      <c r="B56" s="11"/>
      <c r="L56" s="11"/>
    </row>
    <row r="57" spans="2:12" x14ac:dyDescent="0.2">
      <c r="B57" s="11"/>
      <c r="L57" s="11"/>
    </row>
    <row r="58" spans="2:12" x14ac:dyDescent="0.2">
      <c r="B58" s="11"/>
      <c r="L58" s="11"/>
    </row>
    <row r="59" spans="2:12" x14ac:dyDescent="0.2">
      <c r="B59" s="11"/>
      <c r="L59" s="11"/>
    </row>
    <row r="60" spans="2:12" x14ac:dyDescent="0.2">
      <c r="B60" s="11"/>
      <c r="L60" s="11"/>
    </row>
    <row r="61" spans="2:12" s="1" customFormat="1" ht="12.75" x14ac:dyDescent="0.2">
      <c r="B61" s="16"/>
      <c r="D61" s="22" t="s">
        <v>59</v>
      </c>
      <c r="E61" s="17"/>
      <c r="F61" s="51" t="s">
        <v>60</v>
      </c>
      <c r="G61" s="22" t="s">
        <v>59</v>
      </c>
      <c r="H61" s="17"/>
      <c r="I61" s="17"/>
      <c r="J61" s="52" t="s">
        <v>60</v>
      </c>
      <c r="K61" s="17"/>
      <c r="L61" s="16"/>
    </row>
    <row r="62" spans="2:12" x14ac:dyDescent="0.2">
      <c r="B62" s="11"/>
      <c r="L62" s="11"/>
    </row>
    <row r="63" spans="2:12" x14ac:dyDescent="0.2">
      <c r="B63" s="11"/>
      <c r="L63" s="11"/>
    </row>
    <row r="64" spans="2:12" x14ac:dyDescent="0.2">
      <c r="B64" s="11"/>
      <c r="L64" s="11"/>
    </row>
    <row r="65" spans="2:12" s="1" customFormat="1" ht="12.75" x14ac:dyDescent="0.2">
      <c r="B65" s="16"/>
      <c r="D65" s="20" t="s">
        <v>61</v>
      </c>
      <c r="E65" s="21"/>
      <c r="F65" s="21"/>
      <c r="G65" s="20" t="s">
        <v>62</v>
      </c>
      <c r="H65" s="21"/>
      <c r="I65" s="21"/>
      <c r="J65" s="21"/>
      <c r="K65" s="21"/>
      <c r="L65" s="16"/>
    </row>
    <row r="66" spans="2:12" x14ac:dyDescent="0.2">
      <c r="B66" s="11"/>
      <c r="L66" s="11"/>
    </row>
    <row r="67" spans="2:12" x14ac:dyDescent="0.2">
      <c r="B67" s="11"/>
      <c r="L67" s="11"/>
    </row>
    <row r="68" spans="2:12" x14ac:dyDescent="0.2">
      <c r="B68" s="11"/>
      <c r="L68" s="11"/>
    </row>
    <row r="69" spans="2:12" x14ac:dyDescent="0.2">
      <c r="B69" s="11"/>
      <c r="L69" s="11"/>
    </row>
    <row r="70" spans="2:12" x14ac:dyDescent="0.2">
      <c r="B70" s="11"/>
      <c r="L70" s="11"/>
    </row>
    <row r="71" spans="2:12" x14ac:dyDescent="0.2">
      <c r="B71" s="11"/>
      <c r="L71" s="11"/>
    </row>
    <row r="72" spans="2:12" x14ac:dyDescent="0.2">
      <c r="B72" s="11"/>
      <c r="L72" s="11"/>
    </row>
    <row r="73" spans="2:12" x14ac:dyDescent="0.2">
      <c r="B73" s="11"/>
      <c r="L73" s="11"/>
    </row>
    <row r="74" spans="2:12" x14ac:dyDescent="0.2">
      <c r="B74" s="11"/>
      <c r="L74" s="11"/>
    </row>
    <row r="75" spans="2:12" x14ac:dyDescent="0.2">
      <c r="B75" s="11"/>
      <c r="L75" s="11"/>
    </row>
    <row r="76" spans="2:12" s="1" customFormat="1" ht="12.75" x14ac:dyDescent="0.2">
      <c r="B76" s="16"/>
      <c r="D76" s="22" t="s">
        <v>59</v>
      </c>
      <c r="E76" s="17"/>
      <c r="F76" s="51" t="s">
        <v>60</v>
      </c>
      <c r="G76" s="22" t="s">
        <v>59</v>
      </c>
      <c r="H76" s="17"/>
      <c r="I76" s="17"/>
      <c r="J76" s="52" t="s">
        <v>60</v>
      </c>
      <c r="K76" s="17"/>
      <c r="L76" s="16"/>
    </row>
    <row r="77" spans="2:12" s="1" customFormat="1" ht="14.45" customHeight="1" x14ac:dyDescent="0.2"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16"/>
    </row>
    <row r="81" spans="2:47" s="1" customFormat="1" ht="6.95" customHeight="1" x14ac:dyDescent="0.2">
      <c r="B81" s="25"/>
      <c r="C81" s="26"/>
      <c r="D81" s="26"/>
      <c r="E81" s="26"/>
      <c r="F81" s="26"/>
      <c r="G81" s="26"/>
      <c r="H81" s="26"/>
      <c r="I81" s="26"/>
      <c r="J81" s="26"/>
      <c r="K81" s="26"/>
      <c r="L81" s="16"/>
    </row>
    <row r="82" spans="2:47" s="1" customFormat="1" ht="24.95" customHeight="1" x14ac:dyDescent="0.2">
      <c r="B82" s="16"/>
      <c r="C82" s="12" t="s">
        <v>73</v>
      </c>
      <c r="L82" s="16"/>
    </row>
    <row r="83" spans="2:47" s="1" customFormat="1" ht="6.95" customHeight="1" x14ac:dyDescent="0.2">
      <c r="B83" s="16"/>
      <c r="L83" s="16"/>
    </row>
    <row r="84" spans="2:47" s="1" customFormat="1" ht="12" customHeight="1" x14ac:dyDescent="0.2">
      <c r="B84" s="16"/>
      <c r="C84" s="14" t="s">
        <v>33</v>
      </c>
      <c r="L84" s="16"/>
    </row>
    <row r="85" spans="2:47" s="1" customFormat="1" ht="16.5" customHeight="1" x14ac:dyDescent="0.2">
      <c r="B85" s="16"/>
      <c r="E85" s="2" t="e">
        <f>E7</f>
        <v>#REF!</v>
      </c>
      <c r="F85" s="2"/>
      <c r="G85" s="2"/>
      <c r="H85" s="2"/>
      <c r="L85" s="16"/>
    </row>
    <row r="86" spans="2:47" s="1" customFormat="1" ht="12" customHeight="1" x14ac:dyDescent="0.2">
      <c r="B86" s="16"/>
      <c r="C86" s="14" t="s">
        <v>71</v>
      </c>
      <c r="L86" s="16"/>
    </row>
    <row r="87" spans="2:47" s="1" customFormat="1" ht="16.5" customHeight="1" x14ac:dyDescent="0.2">
      <c r="B87" s="16"/>
      <c r="E87" s="207" t="str">
        <f>E9</f>
        <v>03 - Plaváreň</v>
      </c>
      <c r="F87" s="208"/>
      <c r="G87" s="208"/>
      <c r="H87" s="208"/>
      <c r="L87" s="16"/>
    </row>
    <row r="88" spans="2:47" s="1" customFormat="1" ht="6.95" customHeight="1" x14ac:dyDescent="0.2">
      <c r="B88" s="16"/>
      <c r="L88" s="16"/>
    </row>
    <row r="89" spans="2:47" s="1" customFormat="1" ht="12" customHeight="1" x14ac:dyDescent="0.2">
      <c r="B89" s="16"/>
      <c r="C89" s="14" t="s">
        <v>36</v>
      </c>
      <c r="F89" s="13" t="str">
        <f>F12</f>
        <v>Bratislava</v>
      </c>
      <c r="I89" s="14" t="s">
        <v>38</v>
      </c>
      <c r="J89" s="27" t="str">
        <f>IF(J12="","",J12)</f>
        <v/>
      </c>
      <c r="L89" s="16"/>
    </row>
    <row r="90" spans="2:47" s="1" customFormat="1" ht="6.95" customHeight="1" x14ac:dyDescent="0.2">
      <c r="B90" s="16"/>
      <c r="L90" s="16"/>
    </row>
    <row r="91" spans="2:47" s="1" customFormat="1" ht="15.2" customHeight="1" x14ac:dyDescent="0.2">
      <c r="B91" s="16"/>
      <c r="C91" s="14" t="s">
        <v>39</v>
      </c>
      <c r="F91" s="13" t="e">
        <f>E15</f>
        <v>#REF!</v>
      </c>
      <c r="I91" s="14" t="s">
        <v>41</v>
      </c>
      <c r="J91" s="15" t="e">
        <f>E21</f>
        <v>#REF!</v>
      </c>
      <c r="L91" s="16"/>
    </row>
    <row r="92" spans="2:47" s="1" customFormat="1" ht="15.2" customHeight="1" x14ac:dyDescent="0.2">
      <c r="B92" s="16"/>
      <c r="C92" s="14" t="s">
        <v>40</v>
      </c>
      <c r="F92" s="13" t="str">
        <f>IF(E18="","",E18)</f>
        <v/>
      </c>
      <c r="I92" s="14" t="s">
        <v>42</v>
      </c>
      <c r="J92" s="15" t="e">
        <f>E24</f>
        <v>#REF!</v>
      </c>
      <c r="L92" s="16"/>
    </row>
    <row r="93" spans="2:47" s="1" customFormat="1" ht="10.35" customHeight="1" x14ac:dyDescent="0.2">
      <c r="B93" s="16"/>
      <c r="L93" s="16"/>
    </row>
    <row r="94" spans="2:47" s="1" customFormat="1" ht="29.25" customHeight="1" x14ac:dyDescent="0.2">
      <c r="B94" s="16"/>
      <c r="C94" s="53" t="s">
        <v>74</v>
      </c>
      <c r="D94" s="45"/>
      <c r="E94" s="45"/>
      <c r="F94" s="45"/>
      <c r="G94" s="45"/>
      <c r="H94" s="45"/>
      <c r="I94" s="45"/>
      <c r="J94" s="54" t="s">
        <v>75</v>
      </c>
      <c r="K94" s="45"/>
      <c r="L94" s="16"/>
    </row>
    <row r="95" spans="2:47" s="1" customFormat="1" ht="10.35" customHeight="1" x14ac:dyDescent="0.2">
      <c r="B95" s="16"/>
      <c r="L95" s="16"/>
    </row>
    <row r="96" spans="2:47" s="1" customFormat="1" ht="23.1" customHeight="1" x14ac:dyDescent="0.2">
      <c r="B96" s="16"/>
      <c r="C96" s="55" t="s">
        <v>76</v>
      </c>
      <c r="J96" s="36">
        <f>J127</f>
        <v>0</v>
      </c>
      <c r="L96" s="16"/>
      <c r="AU96" s="8" t="s">
        <v>77</v>
      </c>
    </row>
    <row r="97" spans="2:12" s="4" customFormat="1" ht="24.95" customHeight="1" x14ac:dyDescent="0.2">
      <c r="B97" s="56"/>
      <c r="D97" s="57" t="s">
        <v>78</v>
      </c>
      <c r="E97" s="58"/>
      <c r="F97" s="58"/>
      <c r="G97" s="58"/>
      <c r="H97" s="58"/>
      <c r="I97" s="58"/>
      <c r="J97" s="59">
        <f>J128</f>
        <v>0</v>
      </c>
      <c r="L97" s="56"/>
    </row>
    <row r="98" spans="2:12" s="5" customFormat="1" ht="20.100000000000001" customHeight="1" x14ac:dyDescent="0.2">
      <c r="B98" s="60"/>
      <c r="D98" s="61" t="s">
        <v>79</v>
      </c>
      <c r="E98" s="62"/>
      <c r="F98" s="62"/>
      <c r="G98" s="62"/>
      <c r="H98" s="62"/>
      <c r="I98" s="62"/>
      <c r="J98" s="63">
        <f>J129</f>
        <v>0</v>
      </c>
      <c r="L98" s="60"/>
    </row>
    <row r="99" spans="2:12" s="5" customFormat="1" ht="20.100000000000001" customHeight="1" x14ac:dyDescent="0.2">
      <c r="B99" s="60"/>
      <c r="D99" s="61" t="s">
        <v>80</v>
      </c>
      <c r="E99" s="62"/>
      <c r="F99" s="62"/>
      <c r="G99" s="62"/>
      <c r="H99" s="62"/>
      <c r="I99" s="62"/>
      <c r="J99" s="63">
        <f>J139</f>
        <v>0</v>
      </c>
      <c r="L99" s="60"/>
    </row>
    <row r="100" spans="2:12" s="5" customFormat="1" ht="20.100000000000001" customHeight="1" x14ac:dyDescent="0.2">
      <c r="B100" s="60"/>
      <c r="D100" s="61" t="s">
        <v>81</v>
      </c>
      <c r="E100" s="62"/>
      <c r="F100" s="62"/>
      <c r="G100" s="62"/>
      <c r="H100" s="62"/>
      <c r="I100" s="62"/>
      <c r="J100" s="63">
        <f>J153</f>
        <v>0</v>
      </c>
      <c r="L100" s="60"/>
    </row>
    <row r="101" spans="2:12" s="4" customFormat="1" ht="24.95" customHeight="1" x14ac:dyDescent="0.2">
      <c r="B101" s="56"/>
      <c r="D101" s="57" t="s">
        <v>82</v>
      </c>
      <c r="E101" s="58"/>
      <c r="F101" s="58"/>
      <c r="G101" s="58"/>
      <c r="H101" s="58"/>
      <c r="I101" s="58"/>
      <c r="J101" s="59">
        <f>J155</f>
        <v>0</v>
      </c>
      <c r="L101" s="56"/>
    </row>
    <row r="102" spans="2:12" s="5" customFormat="1" ht="20.100000000000001" customHeight="1" x14ac:dyDescent="0.2">
      <c r="B102" s="60"/>
      <c r="D102" s="61" t="s">
        <v>83</v>
      </c>
      <c r="E102" s="62"/>
      <c r="F102" s="62"/>
      <c r="G102" s="62"/>
      <c r="H102" s="62"/>
      <c r="I102" s="62"/>
      <c r="J102" s="63">
        <f>J156</f>
        <v>0</v>
      </c>
      <c r="L102" s="60"/>
    </row>
    <row r="103" spans="2:12" s="5" customFormat="1" ht="20.100000000000001" customHeight="1" x14ac:dyDescent="0.2">
      <c r="B103" s="60"/>
      <c r="D103" s="61" t="s">
        <v>84</v>
      </c>
      <c r="E103" s="62"/>
      <c r="F103" s="62"/>
      <c r="G103" s="62"/>
      <c r="H103" s="62"/>
      <c r="I103" s="62"/>
      <c r="J103" s="63">
        <f>J161</f>
        <v>0</v>
      </c>
      <c r="L103" s="60"/>
    </row>
    <row r="104" spans="2:12" s="5" customFormat="1" ht="20.100000000000001" customHeight="1" x14ac:dyDescent="0.2">
      <c r="B104" s="60"/>
      <c r="D104" s="61" t="s">
        <v>85</v>
      </c>
      <c r="E104" s="62"/>
      <c r="F104" s="62"/>
      <c r="G104" s="62"/>
      <c r="H104" s="62"/>
      <c r="I104" s="62"/>
      <c r="J104" s="63">
        <f>J164</f>
        <v>0</v>
      </c>
      <c r="L104" s="60"/>
    </row>
    <row r="105" spans="2:12" s="5" customFormat="1" ht="20.100000000000001" customHeight="1" x14ac:dyDescent="0.2">
      <c r="B105" s="60"/>
      <c r="D105" s="61" t="s">
        <v>86</v>
      </c>
      <c r="E105" s="62"/>
      <c r="F105" s="62"/>
      <c r="G105" s="62"/>
      <c r="H105" s="62"/>
      <c r="I105" s="62"/>
      <c r="J105" s="63">
        <f>J166</f>
        <v>0</v>
      </c>
      <c r="L105" s="60"/>
    </row>
    <row r="106" spans="2:12" s="5" customFormat="1" ht="20.100000000000001" customHeight="1" x14ac:dyDescent="0.2">
      <c r="B106" s="60"/>
      <c r="D106" s="61" t="s">
        <v>87</v>
      </c>
      <c r="E106" s="62"/>
      <c r="F106" s="62"/>
      <c r="G106" s="62"/>
      <c r="H106" s="62"/>
      <c r="I106" s="62"/>
      <c r="J106" s="63">
        <f>J169</f>
        <v>0</v>
      </c>
      <c r="L106" s="60"/>
    </row>
    <row r="107" spans="2:12" s="5" customFormat="1" ht="20.100000000000001" customHeight="1" x14ac:dyDescent="0.2">
      <c r="B107" s="60"/>
      <c r="D107" s="61" t="s">
        <v>88</v>
      </c>
      <c r="E107" s="62"/>
      <c r="F107" s="62"/>
      <c r="G107" s="62"/>
      <c r="H107" s="62"/>
      <c r="I107" s="62"/>
      <c r="J107" s="63">
        <f>J172</f>
        <v>0</v>
      </c>
      <c r="L107" s="60"/>
    </row>
    <row r="108" spans="2:12" s="1" customFormat="1" ht="21.75" customHeight="1" x14ac:dyDescent="0.2">
      <c r="B108" s="16"/>
      <c r="L108" s="16"/>
    </row>
    <row r="109" spans="2:12" s="1" customFormat="1" ht="6.95" customHeight="1" x14ac:dyDescent="0.2">
      <c r="B109" s="23"/>
      <c r="C109" s="24"/>
      <c r="D109" s="24"/>
      <c r="E109" s="24"/>
      <c r="F109" s="24"/>
      <c r="G109" s="24"/>
      <c r="H109" s="24"/>
      <c r="I109" s="24"/>
      <c r="J109" s="24"/>
      <c r="K109" s="24"/>
      <c r="L109" s="16"/>
    </row>
    <row r="113" spans="2:63" s="1" customFormat="1" ht="6.95" customHeight="1" x14ac:dyDescent="0.2">
      <c r="B113" s="25"/>
      <c r="C113" s="26"/>
      <c r="D113" s="26"/>
      <c r="E113" s="26"/>
      <c r="F113" s="26"/>
      <c r="G113" s="26"/>
      <c r="H113" s="26"/>
      <c r="I113" s="26"/>
      <c r="J113" s="26"/>
      <c r="K113" s="26"/>
      <c r="L113" s="16"/>
    </row>
    <row r="114" spans="2:63" s="1" customFormat="1" ht="24.95" customHeight="1" x14ac:dyDescent="0.2">
      <c r="B114" s="16"/>
      <c r="C114" s="12" t="s">
        <v>89</v>
      </c>
      <c r="L114" s="16"/>
    </row>
    <row r="115" spans="2:63" s="1" customFormat="1" ht="6.95" customHeight="1" x14ac:dyDescent="0.2">
      <c r="B115" s="16"/>
      <c r="L115" s="16"/>
    </row>
    <row r="116" spans="2:63" s="1" customFormat="1" ht="12" customHeight="1" x14ac:dyDescent="0.2">
      <c r="B116" s="16"/>
      <c r="C116" s="14" t="s">
        <v>33</v>
      </c>
      <c r="L116" s="16"/>
    </row>
    <row r="117" spans="2:63" s="1" customFormat="1" ht="16.5" customHeight="1" x14ac:dyDescent="0.2">
      <c r="B117" s="16"/>
      <c r="E117" s="205" t="e">
        <f>E7</f>
        <v>#REF!</v>
      </c>
      <c r="F117" s="206"/>
      <c r="G117" s="206"/>
      <c r="H117" s="206"/>
      <c r="L117" s="16"/>
    </row>
    <row r="118" spans="2:63" s="1" customFormat="1" ht="12" customHeight="1" x14ac:dyDescent="0.2">
      <c r="B118" s="16"/>
      <c r="C118" s="14" t="s">
        <v>71</v>
      </c>
      <c r="L118" s="16"/>
    </row>
    <row r="119" spans="2:63" s="1" customFormat="1" ht="16.5" customHeight="1" x14ac:dyDescent="0.2">
      <c r="B119" s="16"/>
      <c r="E119" s="207" t="str">
        <f>E9</f>
        <v>03 - Plaváreň</v>
      </c>
      <c r="F119" s="208"/>
      <c r="G119" s="208"/>
      <c r="H119" s="208"/>
      <c r="L119" s="16"/>
    </row>
    <row r="120" spans="2:63" s="1" customFormat="1" ht="6.95" customHeight="1" x14ac:dyDescent="0.2">
      <c r="B120" s="16"/>
      <c r="L120" s="16"/>
    </row>
    <row r="121" spans="2:63" s="1" customFormat="1" ht="12" customHeight="1" x14ac:dyDescent="0.2">
      <c r="B121" s="16"/>
      <c r="C121" s="14" t="s">
        <v>36</v>
      </c>
      <c r="F121" s="13" t="str">
        <f>F12</f>
        <v>Bratislava</v>
      </c>
      <c r="I121" s="14" t="s">
        <v>38</v>
      </c>
      <c r="J121" s="27" t="str">
        <f>IF(J12="","",J12)</f>
        <v/>
      </c>
      <c r="L121" s="16"/>
    </row>
    <row r="122" spans="2:63" s="1" customFormat="1" ht="6.95" customHeight="1" x14ac:dyDescent="0.2">
      <c r="B122" s="16"/>
      <c r="L122" s="16"/>
    </row>
    <row r="123" spans="2:63" s="1" customFormat="1" ht="15.2" customHeight="1" x14ac:dyDescent="0.2">
      <c r="B123" s="16"/>
      <c r="C123" s="14" t="s">
        <v>39</v>
      </c>
      <c r="F123" s="13" t="e">
        <f>E15</f>
        <v>#REF!</v>
      </c>
      <c r="I123" s="14" t="s">
        <v>41</v>
      </c>
      <c r="J123" s="15" t="e">
        <f>E21</f>
        <v>#REF!</v>
      </c>
      <c r="L123" s="16"/>
    </row>
    <row r="124" spans="2:63" s="1" customFormat="1" ht="15.2" customHeight="1" x14ac:dyDescent="0.2">
      <c r="B124" s="16"/>
      <c r="C124" s="14" t="s">
        <v>40</v>
      </c>
      <c r="F124" s="13" t="str">
        <f>IF(E18="","",E18)</f>
        <v/>
      </c>
      <c r="I124" s="14" t="s">
        <v>42</v>
      </c>
      <c r="J124" s="15" t="e">
        <f>E24</f>
        <v>#REF!</v>
      </c>
      <c r="L124" s="16"/>
    </row>
    <row r="125" spans="2:63" s="1" customFormat="1" ht="10.35" customHeight="1" x14ac:dyDescent="0.2">
      <c r="B125" s="16"/>
      <c r="L125" s="16"/>
    </row>
    <row r="126" spans="2:63" s="6" customFormat="1" ht="29.25" customHeight="1" x14ac:dyDescent="0.2">
      <c r="B126" s="64"/>
      <c r="C126" s="65" t="s">
        <v>90</v>
      </c>
      <c r="D126" s="66" t="s">
        <v>65</v>
      </c>
      <c r="E126" s="66" t="s">
        <v>63</v>
      </c>
      <c r="F126" s="66" t="s">
        <v>64</v>
      </c>
      <c r="G126" s="66" t="s">
        <v>91</v>
      </c>
      <c r="H126" s="66" t="s">
        <v>92</v>
      </c>
      <c r="I126" s="66" t="s">
        <v>93</v>
      </c>
      <c r="J126" s="67" t="s">
        <v>75</v>
      </c>
      <c r="K126" s="68" t="s">
        <v>94</v>
      </c>
      <c r="L126" s="64"/>
      <c r="M126" s="31" t="s">
        <v>29</v>
      </c>
      <c r="N126" s="32" t="s">
        <v>48</v>
      </c>
      <c r="O126" s="32" t="s">
        <v>95</v>
      </c>
      <c r="P126" s="32" t="s">
        <v>96</v>
      </c>
      <c r="Q126" s="32" t="s">
        <v>97</v>
      </c>
      <c r="R126" s="32" t="s">
        <v>98</v>
      </c>
      <c r="S126" s="32" t="s">
        <v>99</v>
      </c>
      <c r="T126" s="33" t="s">
        <v>100</v>
      </c>
    </row>
    <row r="127" spans="2:63" s="1" customFormat="1" ht="23.1" customHeight="1" x14ac:dyDescent="0.25">
      <c r="B127" s="16"/>
      <c r="C127" s="35" t="s">
        <v>76</v>
      </c>
      <c r="J127" s="69">
        <f>J128+J155</f>
        <v>0</v>
      </c>
      <c r="L127" s="16"/>
      <c r="M127" s="34"/>
      <c r="N127" s="28"/>
      <c r="O127" s="28"/>
      <c r="P127" s="70">
        <f>P128+P155</f>
        <v>12968.985810000002</v>
      </c>
      <c r="Q127" s="28"/>
      <c r="R127" s="70">
        <f>R128+R155</f>
        <v>344.98224440000007</v>
      </c>
      <c r="S127" s="28"/>
      <c r="T127" s="71">
        <f>T128+T155</f>
        <v>27.122</v>
      </c>
      <c r="AT127" s="8" t="s">
        <v>66</v>
      </c>
      <c r="AU127" s="8" t="s">
        <v>77</v>
      </c>
      <c r="BK127" s="72">
        <f>BK128+BK155</f>
        <v>0</v>
      </c>
    </row>
    <row r="128" spans="2:63" s="7" customFormat="1" ht="26.1" customHeight="1" x14ac:dyDescent="0.2">
      <c r="B128" s="73"/>
      <c r="D128" s="74" t="s">
        <v>66</v>
      </c>
      <c r="E128" s="75" t="s">
        <v>101</v>
      </c>
      <c r="F128" s="75" t="s">
        <v>102</v>
      </c>
      <c r="J128" s="76">
        <f>J129+J139+J153</f>
        <v>0</v>
      </c>
      <c r="L128" s="73"/>
      <c r="M128" s="77"/>
      <c r="P128" s="78">
        <f>P129+P139+P153</f>
        <v>10492.043560000002</v>
      </c>
      <c r="R128" s="78">
        <f>R129+R139+R153</f>
        <v>298.99035440000006</v>
      </c>
      <c r="T128" s="79">
        <f>T129+T139+T153</f>
        <v>27.122</v>
      </c>
      <c r="AR128" s="74" t="s">
        <v>68</v>
      </c>
      <c r="AT128" s="80" t="s">
        <v>66</v>
      </c>
      <c r="AU128" s="80" t="s">
        <v>67</v>
      </c>
      <c r="AY128" s="74" t="s">
        <v>103</v>
      </c>
      <c r="BK128" s="81">
        <f>BK129+BK139+BK153</f>
        <v>0</v>
      </c>
    </row>
    <row r="129" spans="2:65" s="7" customFormat="1" ht="23.1" customHeight="1" x14ac:dyDescent="0.2">
      <c r="B129" s="73"/>
      <c r="D129" s="74" t="s">
        <v>66</v>
      </c>
      <c r="E129" s="82" t="s">
        <v>104</v>
      </c>
      <c r="F129" s="82" t="s">
        <v>105</v>
      </c>
      <c r="J129" s="83">
        <f>J130+J131+J132+J133+J134+J135+J136+J137+J138</f>
        <v>0</v>
      </c>
      <c r="L129" s="73"/>
      <c r="M129" s="77"/>
      <c r="P129" s="78">
        <f>SUM(P130:P138)</f>
        <v>9296.1621600000017</v>
      </c>
      <c r="R129" s="78">
        <f>SUM(R130:R138)</f>
        <v>298.94347000000005</v>
      </c>
      <c r="T129" s="79">
        <f>SUM(T130:T138)</f>
        <v>0</v>
      </c>
      <c r="AR129" s="74" t="s">
        <v>68</v>
      </c>
      <c r="AT129" s="80" t="s">
        <v>66</v>
      </c>
      <c r="AU129" s="80" t="s">
        <v>68</v>
      </c>
      <c r="AY129" s="74" t="s">
        <v>103</v>
      </c>
      <c r="BK129" s="81">
        <f>SUM(BK130:BK138)</f>
        <v>0</v>
      </c>
    </row>
    <row r="130" spans="2:65" s="1" customFormat="1" ht="24.2" customHeight="1" x14ac:dyDescent="0.2">
      <c r="B130" s="84"/>
      <c r="C130" s="85" t="s">
        <v>68</v>
      </c>
      <c r="D130" s="85" t="s">
        <v>106</v>
      </c>
      <c r="E130" s="86" t="s">
        <v>107</v>
      </c>
      <c r="F130" s="87" t="s">
        <v>108</v>
      </c>
      <c r="G130" s="88" t="s">
        <v>109</v>
      </c>
      <c r="H130" s="89">
        <v>1500</v>
      </c>
      <c r="I130" s="90">
        <v>0</v>
      </c>
      <c r="J130" s="90">
        <f t="shared" ref="J130:J138" si="0">ROUND(I130*H130,2)</f>
        <v>0</v>
      </c>
      <c r="K130" s="91"/>
      <c r="L130" s="16"/>
      <c r="M130" s="92" t="s">
        <v>29</v>
      </c>
      <c r="N130" s="93" t="s">
        <v>50</v>
      </c>
      <c r="O130" s="94">
        <v>3.5000000000000003E-2</v>
      </c>
      <c r="P130" s="94">
        <f t="shared" ref="P130:P138" si="1">O130*H130</f>
        <v>52.500000000000007</v>
      </c>
      <c r="Q130" s="94">
        <v>0</v>
      </c>
      <c r="R130" s="94">
        <f t="shared" ref="R130:R138" si="2">Q130*H130</f>
        <v>0</v>
      </c>
      <c r="S130" s="94">
        <v>0</v>
      </c>
      <c r="T130" s="95">
        <f t="shared" ref="T130:T138" si="3">S130*H130</f>
        <v>0</v>
      </c>
      <c r="AR130" s="96" t="s">
        <v>110</v>
      </c>
      <c r="AT130" s="96" t="s">
        <v>106</v>
      </c>
      <c r="AU130" s="96" t="s">
        <v>111</v>
      </c>
      <c r="AY130" s="8" t="s">
        <v>103</v>
      </c>
      <c r="BE130" s="97">
        <f t="shared" ref="BE130:BE138" si="4">IF(N130="základná",J130,0)</f>
        <v>0</v>
      </c>
      <c r="BF130" s="97">
        <f t="shared" ref="BF130:BF138" si="5">IF(N130="znížená",J130,0)</f>
        <v>0</v>
      </c>
      <c r="BG130" s="97">
        <f t="shared" ref="BG130:BG138" si="6">IF(N130="zákl. prenesená",J130,0)</f>
        <v>0</v>
      </c>
      <c r="BH130" s="97">
        <f t="shared" ref="BH130:BH138" si="7">IF(N130="zníž. prenesená",J130,0)</f>
        <v>0</v>
      </c>
      <c r="BI130" s="97">
        <f t="shared" ref="BI130:BI138" si="8">IF(N130="nulová",J130,0)</f>
        <v>0</v>
      </c>
      <c r="BJ130" s="8" t="s">
        <v>111</v>
      </c>
      <c r="BK130" s="97">
        <f t="shared" ref="BK130:BK138" si="9">ROUND(I130*H130,2)</f>
        <v>0</v>
      </c>
      <c r="BL130" s="8" t="s">
        <v>110</v>
      </c>
      <c r="BM130" s="96" t="s">
        <v>112</v>
      </c>
    </row>
    <row r="131" spans="2:65" s="1" customFormat="1" ht="16.5" customHeight="1" x14ac:dyDescent="0.2">
      <c r="B131" s="84"/>
      <c r="C131" s="98" t="s">
        <v>111</v>
      </c>
      <c r="D131" s="98" t="s">
        <v>113</v>
      </c>
      <c r="E131" s="99" t="s">
        <v>114</v>
      </c>
      <c r="F131" s="100" t="s">
        <v>115</v>
      </c>
      <c r="G131" s="101" t="s">
        <v>116</v>
      </c>
      <c r="H131" s="102">
        <v>0.24</v>
      </c>
      <c r="I131" s="103">
        <v>0</v>
      </c>
      <c r="J131" s="103">
        <f t="shared" si="0"/>
        <v>0</v>
      </c>
      <c r="K131" s="104"/>
      <c r="L131" s="105"/>
      <c r="M131" s="106" t="s">
        <v>29</v>
      </c>
      <c r="N131" s="107" t="s">
        <v>50</v>
      </c>
      <c r="O131" s="94">
        <v>0</v>
      </c>
      <c r="P131" s="94">
        <f t="shared" si="1"/>
        <v>0</v>
      </c>
      <c r="Q131" s="94">
        <v>0</v>
      </c>
      <c r="R131" s="94">
        <f t="shared" si="2"/>
        <v>0</v>
      </c>
      <c r="S131" s="94">
        <v>0</v>
      </c>
      <c r="T131" s="95">
        <f t="shared" si="3"/>
        <v>0</v>
      </c>
      <c r="AR131" s="96" t="s">
        <v>117</v>
      </c>
      <c r="AT131" s="96" t="s">
        <v>113</v>
      </c>
      <c r="AU131" s="96" t="s">
        <v>111</v>
      </c>
      <c r="AY131" s="8" t="s">
        <v>103</v>
      </c>
      <c r="BE131" s="97">
        <f t="shared" si="4"/>
        <v>0</v>
      </c>
      <c r="BF131" s="97">
        <f t="shared" si="5"/>
        <v>0</v>
      </c>
      <c r="BG131" s="97">
        <f t="shared" si="6"/>
        <v>0</v>
      </c>
      <c r="BH131" s="97">
        <f t="shared" si="7"/>
        <v>0</v>
      </c>
      <c r="BI131" s="97">
        <f t="shared" si="8"/>
        <v>0</v>
      </c>
      <c r="BJ131" s="8" t="s">
        <v>111</v>
      </c>
      <c r="BK131" s="97">
        <f t="shared" si="9"/>
        <v>0</v>
      </c>
      <c r="BL131" s="8" t="s">
        <v>110</v>
      </c>
      <c r="BM131" s="96" t="s">
        <v>118</v>
      </c>
    </row>
    <row r="132" spans="2:65" s="1" customFormat="1" ht="24.2" customHeight="1" x14ac:dyDescent="0.2">
      <c r="B132" s="84"/>
      <c r="C132" s="98" t="s">
        <v>119</v>
      </c>
      <c r="D132" s="98" t="s">
        <v>113</v>
      </c>
      <c r="E132" s="99" t="s">
        <v>120</v>
      </c>
      <c r="F132" s="100" t="s">
        <v>121</v>
      </c>
      <c r="G132" s="101" t="s">
        <v>122</v>
      </c>
      <c r="H132" s="102">
        <v>1000</v>
      </c>
      <c r="I132" s="103">
        <v>0</v>
      </c>
      <c r="J132" s="103">
        <f t="shared" si="0"/>
        <v>0</v>
      </c>
      <c r="K132" s="104"/>
      <c r="L132" s="105"/>
      <c r="M132" s="106" t="s">
        <v>29</v>
      </c>
      <c r="N132" s="107" t="s">
        <v>50</v>
      </c>
      <c r="O132" s="94">
        <v>0</v>
      </c>
      <c r="P132" s="94">
        <f t="shared" si="1"/>
        <v>0</v>
      </c>
      <c r="Q132" s="94">
        <v>1E-3</v>
      </c>
      <c r="R132" s="94">
        <f t="shared" si="2"/>
        <v>1</v>
      </c>
      <c r="S132" s="94">
        <v>0</v>
      </c>
      <c r="T132" s="95">
        <f t="shared" si="3"/>
        <v>0</v>
      </c>
      <c r="AR132" s="96" t="s">
        <v>117</v>
      </c>
      <c r="AT132" s="96" t="s">
        <v>113</v>
      </c>
      <c r="AU132" s="96" t="s">
        <v>111</v>
      </c>
      <c r="AY132" s="8" t="s">
        <v>103</v>
      </c>
      <c r="BE132" s="97">
        <f t="shared" si="4"/>
        <v>0</v>
      </c>
      <c r="BF132" s="97">
        <f t="shared" si="5"/>
        <v>0</v>
      </c>
      <c r="BG132" s="97">
        <f t="shared" si="6"/>
        <v>0</v>
      </c>
      <c r="BH132" s="97">
        <f t="shared" si="7"/>
        <v>0</v>
      </c>
      <c r="BI132" s="97">
        <f t="shared" si="8"/>
        <v>0</v>
      </c>
      <c r="BJ132" s="8" t="s">
        <v>111</v>
      </c>
      <c r="BK132" s="97">
        <f t="shared" si="9"/>
        <v>0</v>
      </c>
      <c r="BL132" s="8" t="s">
        <v>110</v>
      </c>
      <c r="BM132" s="96" t="s">
        <v>123</v>
      </c>
    </row>
    <row r="133" spans="2:65" s="1" customFormat="1" ht="24.2" customHeight="1" x14ac:dyDescent="0.2">
      <c r="B133" s="84"/>
      <c r="C133" s="98" t="s">
        <v>110</v>
      </c>
      <c r="D133" s="98" t="s">
        <v>113</v>
      </c>
      <c r="E133" s="99" t="s">
        <v>124</v>
      </c>
      <c r="F133" s="100" t="s">
        <v>125</v>
      </c>
      <c r="G133" s="101" t="s">
        <v>122</v>
      </c>
      <c r="H133" s="102">
        <v>40</v>
      </c>
      <c r="I133" s="103">
        <v>0</v>
      </c>
      <c r="J133" s="103">
        <f t="shared" si="0"/>
        <v>0</v>
      </c>
      <c r="K133" s="104"/>
      <c r="L133" s="105"/>
      <c r="M133" s="106" t="s">
        <v>29</v>
      </c>
      <c r="N133" s="107" t="s">
        <v>50</v>
      </c>
      <c r="O133" s="94">
        <v>0</v>
      </c>
      <c r="P133" s="94">
        <f t="shared" si="1"/>
        <v>0</v>
      </c>
      <c r="Q133" s="94">
        <v>1E-3</v>
      </c>
      <c r="R133" s="94">
        <f t="shared" si="2"/>
        <v>0.04</v>
      </c>
      <c r="S133" s="94">
        <v>0</v>
      </c>
      <c r="T133" s="95">
        <f t="shared" si="3"/>
        <v>0</v>
      </c>
      <c r="AR133" s="96" t="s">
        <v>117</v>
      </c>
      <c r="AT133" s="96" t="s">
        <v>113</v>
      </c>
      <c r="AU133" s="96" t="s">
        <v>111</v>
      </c>
      <c r="AY133" s="8" t="s">
        <v>103</v>
      </c>
      <c r="BE133" s="97">
        <f t="shared" si="4"/>
        <v>0</v>
      </c>
      <c r="BF133" s="97">
        <f t="shared" si="5"/>
        <v>0</v>
      </c>
      <c r="BG133" s="97">
        <f t="shared" si="6"/>
        <v>0</v>
      </c>
      <c r="BH133" s="97">
        <f t="shared" si="7"/>
        <v>0</v>
      </c>
      <c r="BI133" s="97">
        <f t="shared" si="8"/>
        <v>0</v>
      </c>
      <c r="BJ133" s="8" t="s">
        <v>111</v>
      </c>
      <c r="BK133" s="97">
        <f t="shared" si="9"/>
        <v>0</v>
      </c>
      <c r="BL133" s="8" t="s">
        <v>110</v>
      </c>
      <c r="BM133" s="96" t="s">
        <v>126</v>
      </c>
    </row>
    <row r="134" spans="2:65" s="1" customFormat="1" ht="33" customHeight="1" x14ac:dyDescent="0.2">
      <c r="B134" s="84"/>
      <c r="C134" s="98" t="s">
        <v>127</v>
      </c>
      <c r="D134" s="98" t="s">
        <v>113</v>
      </c>
      <c r="E134" s="99" t="s">
        <v>128</v>
      </c>
      <c r="F134" s="100" t="s">
        <v>129</v>
      </c>
      <c r="G134" s="101" t="s">
        <v>130</v>
      </c>
      <c r="H134" s="102">
        <v>129</v>
      </c>
      <c r="I134" s="103">
        <v>0</v>
      </c>
      <c r="J134" s="103">
        <f t="shared" si="0"/>
        <v>0</v>
      </c>
      <c r="K134" s="104"/>
      <c r="L134" s="105"/>
      <c r="M134" s="106" t="s">
        <v>29</v>
      </c>
      <c r="N134" s="107" t="s">
        <v>50</v>
      </c>
      <c r="O134" s="94">
        <v>0</v>
      </c>
      <c r="P134" s="94">
        <f t="shared" si="1"/>
        <v>0</v>
      </c>
      <c r="Q134" s="94">
        <v>1.0300000000000001E-3</v>
      </c>
      <c r="R134" s="94">
        <f t="shared" si="2"/>
        <v>0.13287000000000002</v>
      </c>
      <c r="S134" s="94">
        <v>0</v>
      </c>
      <c r="T134" s="95">
        <f t="shared" si="3"/>
        <v>0</v>
      </c>
      <c r="AR134" s="96" t="s">
        <v>117</v>
      </c>
      <c r="AT134" s="96" t="s">
        <v>113</v>
      </c>
      <c r="AU134" s="96" t="s">
        <v>111</v>
      </c>
      <c r="AY134" s="8" t="s">
        <v>103</v>
      </c>
      <c r="BE134" s="97">
        <f t="shared" si="4"/>
        <v>0</v>
      </c>
      <c r="BF134" s="97">
        <f t="shared" si="5"/>
        <v>0</v>
      </c>
      <c r="BG134" s="97">
        <f t="shared" si="6"/>
        <v>0</v>
      </c>
      <c r="BH134" s="97">
        <f t="shared" si="7"/>
        <v>0</v>
      </c>
      <c r="BI134" s="97">
        <f t="shared" si="8"/>
        <v>0</v>
      </c>
      <c r="BJ134" s="8" t="s">
        <v>111</v>
      </c>
      <c r="BK134" s="97">
        <f t="shared" si="9"/>
        <v>0</v>
      </c>
      <c r="BL134" s="8" t="s">
        <v>110</v>
      </c>
      <c r="BM134" s="96" t="s">
        <v>131</v>
      </c>
    </row>
    <row r="135" spans="2:65" s="1" customFormat="1" ht="49.35" customHeight="1" x14ac:dyDescent="0.2">
      <c r="B135" s="84"/>
      <c r="C135" s="85" t="s">
        <v>104</v>
      </c>
      <c r="D135" s="85" t="s">
        <v>106</v>
      </c>
      <c r="E135" s="86" t="s">
        <v>132</v>
      </c>
      <c r="F135" s="87" t="s">
        <v>133</v>
      </c>
      <c r="G135" s="88" t="s">
        <v>109</v>
      </c>
      <c r="H135" s="89">
        <v>640</v>
      </c>
      <c r="I135" s="90">
        <v>0</v>
      </c>
      <c r="J135" s="90">
        <f t="shared" si="0"/>
        <v>0</v>
      </c>
      <c r="K135" s="91"/>
      <c r="L135" s="16"/>
      <c r="M135" s="92" t="s">
        <v>29</v>
      </c>
      <c r="N135" s="93" t="s">
        <v>50</v>
      </c>
      <c r="O135" s="94">
        <v>0.311</v>
      </c>
      <c r="P135" s="94">
        <f t="shared" si="1"/>
        <v>199.04</v>
      </c>
      <c r="Q135" s="94">
        <v>8.3489999999999995E-2</v>
      </c>
      <c r="R135" s="94">
        <f t="shared" si="2"/>
        <v>53.433599999999998</v>
      </c>
      <c r="S135" s="94">
        <v>0</v>
      </c>
      <c r="T135" s="95">
        <f t="shared" si="3"/>
        <v>0</v>
      </c>
      <c r="AR135" s="96" t="s">
        <v>110</v>
      </c>
      <c r="AT135" s="96" t="s">
        <v>106</v>
      </c>
      <c r="AU135" s="96" t="s">
        <v>111</v>
      </c>
      <c r="AY135" s="8" t="s">
        <v>103</v>
      </c>
      <c r="BE135" s="97">
        <f t="shared" si="4"/>
        <v>0</v>
      </c>
      <c r="BF135" s="97">
        <f t="shared" si="5"/>
        <v>0</v>
      </c>
      <c r="BG135" s="97">
        <f t="shared" si="6"/>
        <v>0</v>
      </c>
      <c r="BH135" s="97">
        <f t="shared" si="7"/>
        <v>0</v>
      </c>
      <c r="BI135" s="97">
        <f t="shared" si="8"/>
        <v>0</v>
      </c>
      <c r="BJ135" s="8" t="s">
        <v>111</v>
      </c>
      <c r="BK135" s="97">
        <f t="shared" si="9"/>
        <v>0</v>
      </c>
      <c r="BL135" s="8" t="s">
        <v>110</v>
      </c>
      <c r="BM135" s="96" t="s">
        <v>134</v>
      </c>
    </row>
    <row r="136" spans="2:65" s="1" customFormat="1" ht="33" customHeight="1" x14ac:dyDescent="0.2">
      <c r="B136" s="84"/>
      <c r="C136" s="98" t="s">
        <v>135</v>
      </c>
      <c r="D136" s="98" t="s">
        <v>113</v>
      </c>
      <c r="E136" s="99" t="s">
        <v>136</v>
      </c>
      <c r="F136" s="100" t="s">
        <v>137</v>
      </c>
      <c r="G136" s="101" t="s">
        <v>122</v>
      </c>
      <c r="H136" s="102">
        <v>25600</v>
      </c>
      <c r="I136" s="103">
        <v>0</v>
      </c>
      <c r="J136" s="103">
        <f t="shared" si="0"/>
        <v>0</v>
      </c>
      <c r="K136" s="104"/>
      <c r="L136" s="105"/>
      <c r="M136" s="106" t="s">
        <v>29</v>
      </c>
      <c r="N136" s="107" t="s">
        <v>50</v>
      </c>
      <c r="O136" s="94">
        <v>0</v>
      </c>
      <c r="P136" s="94">
        <f t="shared" si="1"/>
        <v>0</v>
      </c>
      <c r="Q136" s="94">
        <v>1E-3</v>
      </c>
      <c r="R136" s="94">
        <f t="shared" si="2"/>
        <v>25.6</v>
      </c>
      <c r="S136" s="94">
        <v>0</v>
      </c>
      <c r="T136" s="95">
        <f t="shared" si="3"/>
        <v>0</v>
      </c>
      <c r="AR136" s="96" t="s">
        <v>117</v>
      </c>
      <c r="AT136" s="96" t="s">
        <v>113</v>
      </c>
      <c r="AU136" s="96" t="s">
        <v>111</v>
      </c>
      <c r="AY136" s="8" t="s">
        <v>103</v>
      </c>
      <c r="BE136" s="97">
        <f t="shared" si="4"/>
        <v>0</v>
      </c>
      <c r="BF136" s="97">
        <f t="shared" si="5"/>
        <v>0</v>
      </c>
      <c r="BG136" s="97">
        <f t="shared" si="6"/>
        <v>0</v>
      </c>
      <c r="BH136" s="97">
        <f t="shared" si="7"/>
        <v>0</v>
      </c>
      <c r="BI136" s="97">
        <f t="shared" si="8"/>
        <v>0</v>
      </c>
      <c r="BJ136" s="8" t="s">
        <v>111</v>
      </c>
      <c r="BK136" s="97">
        <f t="shared" si="9"/>
        <v>0</v>
      </c>
      <c r="BL136" s="8" t="s">
        <v>110</v>
      </c>
      <c r="BM136" s="96" t="s">
        <v>138</v>
      </c>
    </row>
    <row r="137" spans="2:65" s="1" customFormat="1" ht="24.2" customHeight="1" x14ac:dyDescent="0.2">
      <c r="B137" s="84"/>
      <c r="C137" s="85" t="s">
        <v>117</v>
      </c>
      <c r="D137" s="85" t="s">
        <v>106</v>
      </c>
      <c r="E137" s="86" t="s">
        <v>139</v>
      </c>
      <c r="F137" s="87" t="s">
        <v>140</v>
      </c>
      <c r="G137" s="88" t="s">
        <v>122</v>
      </c>
      <c r="H137" s="89">
        <v>2000</v>
      </c>
      <c r="I137" s="90">
        <v>0</v>
      </c>
      <c r="J137" s="90">
        <f t="shared" si="0"/>
        <v>0</v>
      </c>
      <c r="K137" s="91"/>
      <c r="L137" s="16"/>
      <c r="M137" s="92" t="s">
        <v>29</v>
      </c>
      <c r="N137" s="93" t="s">
        <v>50</v>
      </c>
      <c r="O137" s="94">
        <v>4.5090000000000003</v>
      </c>
      <c r="P137" s="94">
        <f t="shared" si="1"/>
        <v>9018</v>
      </c>
      <c r="Q137" s="94">
        <v>0.10896</v>
      </c>
      <c r="R137" s="94">
        <f t="shared" si="2"/>
        <v>217.92000000000002</v>
      </c>
      <c r="S137" s="94">
        <v>0</v>
      </c>
      <c r="T137" s="95">
        <f t="shared" si="3"/>
        <v>0</v>
      </c>
      <c r="AR137" s="96" t="s">
        <v>110</v>
      </c>
      <c r="AT137" s="96" t="s">
        <v>106</v>
      </c>
      <c r="AU137" s="96" t="s">
        <v>111</v>
      </c>
      <c r="AY137" s="8" t="s">
        <v>103</v>
      </c>
      <c r="BE137" s="97">
        <f t="shared" si="4"/>
        <v>0</v>
      </c>
      <c r="BF137" s="97">
        <f t="shared" si="5"/>
        <v>0</v>
      </c>
      <c r="BG137" s="97">
        <f t="shared" si="6"/>
        <v>0</v>
      </c>
      <c r="BH137" s="97">
        <f t="shared" si="7"/>
        <v>0</v>
      </c>
      <c r="BI137" s="97">
        <f t="shared" si="8"/>
        <v>0</v>
      </c>
      <c r="BJ137" s="8" t="s">
        <v>111</v>
      </c>
      <c r="BK137" s="97">
        <f t="shared" si="9"/>
        <v>0</v>
      </c>
      <c r="BL137" s="8" t="s">
        <v>110</v>
      </c>
      <c r="BM137" s="96" t="s">
        <v>141</v>
      </c>
    </row>
    <row r="138" spans="2:65" s="1" customFormat="1" ht="38.1" customHeight="1" x14ac:dyDescent="0.2">
      <c r="B138" s="84"/>
      <c r="C138" s="85" t="s">
        <v>142</v>
      </c>
      <c r="D138" s="85" t="s">
        <v>106</v>
      </c>
      <c r="E138" s="86" t="s">
        <v>143</v>
      </c>
      <c r="F138" s="87" t="s">
        <v>144</v>
      </c>
      <c r="G138" s="88" t="s">
        <v>109</v>
      </c>
      <c r="H138" s="89">
        <v>43</v>
      </c>
      <c r="I138" s="90">
        <v>0</v>
      </c>
      <c r="J138" s="90">
        <f t="shared" si="0"/>
        <v>0</v>
      </c>
      <c r="K138" s="91"/>
      <c r="L138" s="16"/>
      <c r="M138" s="92" t="s">
        <v>29</v>
      </c>
      <c r="N138" s="93" t="s">
        <v>50</v>
      </c>
      <c r="O138" s="94">
        <v>0.61912</v>
      </c>
      <c r="P138" s="94">
        <f t="shared" si="1"/>
        <v>26.622160000000001</v>
      </c>
      <c r="Q138" s="94">
        <v>1.9E-2</v>
      </c>
      <c r="R138" s="94">
        <f t="shared" si="2"/>
        <v>0.81699999999999995</v>
      </c>
      <c r="S138" s="94">
        <v>0</v>
      </c>
      <c r="T138" s="95">
        <f t="shared" si="3"/>
        <v>0</v>
      </c>
      <c r="AR138" s="96" t="s">
        <v>110</v>
      </c>
      <c r="AT138" s="96" t="s">
        <v>106</v>
      </c>
      <c r="AU138" s="96" t="s">
        <v>111</v>
      </c>
      <c r="AY138" s="8" t="s">
        <v>103</v>
      </c>
      <c r="BE138" s="97">
        <f t="shared" si="4"/>
        <v>0</v>
      </c>
      <c r="BF138" s="97">
        <f t="shared" si="5"/>
        <v>0</v>
      </c>
      <c r="BG138" s="97">
        <f t="shared" si="6"/>
        <v>0</v>
      </c>
      <c r="BH138" s="97">
        <f t="shared" si="7"/>
        <v>0</v>
      </c>
      <c r="BI138" s="97">
        <f t="shared" si="8"/>
        <v>0</v>
      </c>
      <c r="BJ138" s="8" t="s">
        <v>111</v>
      </c>
      <c r="BK138" s="97">
        <f t="shared" si="9"/>
        <v>0</v>
      </c>
      <c r="BL138" s="8" t="s">
        <v>110</v>
      </c>
      <c r="BM138" s="96" t="s">
        <v>145</v>
      </c>
    </row>
    <row r="139" spans="2:65" s="7" customFormat="1" ht="23.1" customHeight="1" x14ac:dyDescent="0.2">
      <c r="B139" s="73"/>
      <c r="D139" s="74" t="s">
        <v>66</v>
      </c>
      <c r="E139" s="82" t="s">
        <v>142</v>
      </c>
      <c r="F139" s="82" t="s">
        <v>146</v>
      </c>
      <c r="J139" s="83">
        <f>J140+J141+J142+J143+J144+J145+J146+J147+J148+J149+J150+J151+J152</f>
        <v>0</v>
      </c>
      <c r="L139" s="73"/>
      <c r="M139" s="77"/>
      <c r="P139" s="78">
        <f>SUM(P140:P152)</f>
        <v>1072.7313999999999</v>
      </c>
      <c r="R139" s="78">
        <f>SUM(R140:R152)</f>
        <v>4.68844E-2</v>
      </c>
      <c r="T139" s="79">
        <f>SUM(T140:T152)</f>
        <v>27.122</v>
      </c>
      <c r="AR139" s="74" t="s">
        <v>68</v>
      </c>
      <c r="AT139" s="80" t="s">
        <v>66</v>
      </c>
      <c r="AU139" s="80" t="s">
        <v>68</v>
      </c>
      <c r="AY139" s="74" t="s">
        <v>103</v>
      </c>
      <c r="BK139" s="81">
        <f>SUM(BK140:BK152)</f>
        <v>0</v>
      </c>
    </row>
    <row r="140" spans="2:65" s="1" customFormat="1" ht="16.5" customHeight="1" x14ac:dyDescent="0.2">
      <c r="B140" s="84"/>
      <c r="C140" s="85" t="s">
        <v>147</v>
      </c>
      <c r="D140" s="85" t="s">
        <v>106</v>
      </c>
      <c r="E140" s="86" t="s">
        <v>148</v>
      </c>
      <c r="F140" s="87" t="s">
        <v>149</v>
      </c>
      <c r="G140" s="88" t="s">
        <v>109</v>
      </c>
      <c r="H140" s="89">
        <v>640</v>
      </c>
      <c r="I140" s="90">
        <v>0</v>
      </c>
      <c r="J140" s="90">
        <f t="shared" ref="J140:J152" si="10">ROUND(I140*H140,2)</f>
        <v>0</v>
      </c>
      <c r="K140" s="91"/>
      <c r="L140" s="16"/>
      <c r="M140" s="92" t="s">
        <v>29</v>
      </c>
      <c r="N140" s="93" t="s">
        <v>50</v>
      </c>
      <c r="O140" s="94">
        <v>0.37201000000000001</v>
      </c>
      <c r="P140" s="94">
        <f t="shared" ref="P140:P152" si="11">O140*H140</f>
        <v>238.0864</v>
      </c>
      <c r="Q140" s="94">
        <v>4.8999999999999998E-5</v>
      </c>
      <c r="R140" s="94">
        <f t="shared" ref="R140:R152" si="12">Q140*H140</f>
        <v>3.1359999999999999E-2</v>
      </c>
      <c r="S140" s="94">
        <v>0</v>
      </c>
      <c r="T140" s="95">
        <f t="shared" ref="T140:T152" si="13">S140*H140</f>
        <v>0</v>
      </c>
      <c r="AR140" s="96" t="s">
        <v>110</v>
      </c>
      <c r="AT140" s="96" t="s">
        <v>106</v>
      </c>
      <c r="AU140" s="96" t="s">
        <v>111</v>
      </c>
      <c r="AY140" s="8" t="s">
        <v>103</v>
      </c>
      <c r="BE140" s="97">
        <f t="shared" ref="BE140:BE152" si="14">IF(N140="základná",J140,0)</f>
        <v>0</v>
      </c>
      <c r="BF140" s="97">
        <f t="shared" ref="BF140:BF152" si="15">IF(N140="znížená",J140,0)</f>
        <v>0</v>
      </c>
      <c r="BG140" s="97">
        <f t="shared" ref="BG140:BG152" si="16">IF(N140="zákl. prenesená",J140,0)</f>
        <v>0</v>
      </c>
      <c r="BH140" s="97">
        <f t="shared" ref="BH140:BH152" si="17">IF(N140="zníž. prenesená",J140,0)</f>
        <v>0</v>
      </c>
      <c r="BI140" s="97">
        <f t="shared" ref="BI140:BI152" si="18">IF(N140="nulová",J140,0)</f>
        <v>0</v>
      </c>
      <c r="BJ140" s="8" t="s">
        <v>111</v>
      </c>
      <c r="BK140" s="97">
        <f t="shared" ref="BK140:BK152" si="19">ROUND(I140*H140,2)</f>
        <v>0</v>
      </c>
      <c r="BL140" s="8" t="s">
        <v>110</v>
      </c>
      <c r="BM140" s="96" t="s">
        <v>150</v>
      </c>
    </row>
    <row r="141" spans="2:65" s="1" customFormat="1" ht="16.5" customHeight="1" x14ac:dyDescent="0.2">
      <c r="B141" s="84"/>
      <c r="C141" s="85" t="s">
        <v>151</v>
      </c>
      <c r="D141" s="85" t="s">
        <v>106</v>
      </c>
      <c r="E141" s="86" t="s">
        <v>152</v>
      </c>
      <c r="F141" s="87" t="s">
        <v>153</v>
      </c>
      <c r="G141" s="88" t="s">
        <v>116</v>
      </c>
      <c r="H141" s="89">
        <v>3.2</v>
      </c>
      <c r="I141" s="90">
        <v>0</v>
      </c>
      <c r="J141" s="90">
        <f t="shared" si="10"/>
        <v>0</v>
      </c>
      <c r="K141" s="91"/>
      <c r="L141" s="16"/>
      <c r="M141" s="92" t="s">
        <v>29</v>
      </c>
      <c r="N141" s="93" t="s">
        <v>50</v>
      </c>
      <c r="O141" s="94">
        <v>5.843</v>
      </c>
      <c r="P141" s="94">
        <f t="shared" si="11"/>
        <v>18.697600000000001</v>
      </c>
      <c r="Q141" s="94">
        <v>0</v>
      </c>
      <c r="R141" s="94">
        <f t="shared" si="12"/>
        <v>0</v>
      </c>
      <c r="S141" s="94">
        <v>2.2000000000000002</v>
      </c>
      <c r="T141" s="95">
        <f t="shared" si="13"/>
        <v>7.0400000000000009</v>
      </c>
      <c r="AR141" s="96" t="s">
        <v>110</v>
      </c>
      <c r="AT141" s="96" t="s">
        <v>106</v>
      </c>
      <c r="AU141" s="96" t="s">
        <v>111</v>
      </c>
      <c r="AY141" s="8" t="s">
        <v>103</v>
      </c>
      <c r="BE141" s="97">
        <f t="shared" si="14"/>
        <v>0</v>
      </c>
      <c r="BF141" s="97">
        <f t="shared" si="15"/>
        <v>0</v>
      </c>
      <c r="BG141" s="97">
        <f t="shared" si="16"/>
        <v>0</v>
      </c>
      <c r="BH141" s="97">
        <f t="shared" si="17"/>
        <v>0</v>
      </c>
      <c r="BI141" s="97">
        <f t="shared" si="18"/>
        <v>0</v>
      </c>
      <c r="BJ141" s="8" t="s">
        <v>111</v>
      </c>
      <c r="BK141" s="97">
        <f t="shared" si="19"/>
        <v>0</v>
      </c>
      <c r="BL141" s="8" t="s">
        <v>110</v>
      </c>
      <c r="BM141" s="96" t="s">
        <v>154</v>
      </c>
    </row>
    <row r="142" spans="2:65" s="1" customFormat="1" ht="24.2" customHeight="1" x14ac:dyDescent="0.2">
      <c r="B142" s="84"/>
      <c r="C142" s="85" t="s">
        <v>155</v>
      </c>
      <c r="D142" s="85" t="s">
        <v>106</v>
      </c>
      <c r="E142" s="86" t="s">
        <v>156</v>
      </c>
      <c r="F142" s="87" t="s">
        <v>157</v>
      </c>
      <c r="G142" s="88" t="s">
        <v>109</v>
      </c>
      <c r="H142" s="89">
        <v>640</v>
      </c>
      <c r="I142" s="90">
        <v>0</v>
      </c>
      <c r="J142" s="90">
        <f t="shared" si="10"/>
        <v>0</v>
      </c>
      <c r="K142" s="91"/>
      <c r="L142" s="16"/>
      <c r="M142" s="92" t="s">
        <v>29</v>
      </c>
      <c r="N142" s="93" t="s">
        <v>50</v>
      </c>
      <c r="O142" s="94">
        <v>0.307</v>
      </c>
      <c r="P142" s="94">
        <f t="shared" si="11"/>
        <v>196.48</v>
      </c>
      <c r="Q142" s="94">
        <v>1.102E-5</v>
      </c>
      <c r="R142" s="94">
        <f t="shared" si="12"/>
        <v>7.0527999999999997E-3</v>
      </c>
      <c r="S142" s="94">
        <v>6.0000000000000001E-3</v>
      </c>
      <c r="T142" s="95">
        <f t="shared" si="13"/>
        <v>3.84</v>
      </c>
      <c r="AR142" s="96" t="s">
        <v>110</v>
      </c>
      <c r="AT142" s="96" t="s">
        <v>106</v>
      </c>
      <c r="AU142" s="96" t="s">
        <v>111</v>
      </c>
      <c r="AY142" s="8" t="s">
        <v>103</v>
      </c>
      <c r="BE142" s="97">
        <f t="shared" si="14"/>
        <v>0</v>
      </c>
      <c r="BF142" s="97">
        <f t="shared" si="15"/>
        <v>0</v>
      </c>
      <c r="BG142" s="97">
        <f t="shared" si="16"/>
        <v>0</v>
      </c>
      <c r="BH142" s="97">
        <f t="shared" si="17"/>
        <v>0</v>
      </c>
      <c r="BI142" s="97">
        <f t="shared" si="18"/>
        <v>0</v>
      </c>
      <c r="BJ142" s="8" t="s">
        <v>111</v>
      </c>
      <c r="BK142" s="97">
        <f t="shared" si="19"/>
        <v>0</v>
      </c>
      <c r="BL142" s="8" t="s">
        <v>110</v>
      </c>
      <c r="BM142" s="96" t="s">
        <v>158</v>
      </c>
    </row>
    <row r="143" spans="2:65" s="1" customFormat="1" ht="21.75" customHeight="1" x14ac:dyDescent="0.2">
      <c r="B143" s="84"/>
      <c r="C143" s="212" t="s">
        <v>159</v>
      </c>
      <c r="D143" s="212" t="s">
        <v>106</v>
      </c>
      <c r="E143" s="213" t="s">
        <v>160</v>
      </c>
      <c r="F143" s="214" t="s">
        <v>161</v>
      </c>
      <c r="G143" s="215" t="s">
        <v>109</v>
      </c>
      <c r="H143" s="216">
        <v>147</v>
      </c>
      <c r="I143" s="217">
        <v>0</v>
      </c>
      <c r="J143" s="217">
        <f t="shared" si="10"/>
        <v>0</v>
      </c>
      <c r="K143" s="91"/>
      <c r="L143" s="16"/>
      <c r="M143" s="92" t="s">
        <v>29</v>
      </c>
      <c r="N143" s="93" t="s">
        <v>50</v>
      </c>
      <c r="O143" s="94">
        <v>0.307</v>
      </c>
      <c r="P143" s="94">
        <f t="shared" si="11"/>
        <v>45.128999999999998</v>
      </c>
      <c r="Q143" s="94">
        <v>1.0000000000000001E-5</v>
      </c>
      <c r="R143" s="94">
        <f t="shared" si="12"/>
        <v>1.4700000000000002E-3</v>
      </c>
      <c r="S143" s="94">
        <v>6.0000000000000001E-3</v>
      </c>
      <c r="T143" s="95">
        <f t="shared" si="13"/>
        <v>0.88200000000000001</v>
      </c>
      <c r="AR143" s="96" t="s">
        <v>110</v>
      </c>
      <c r="AT143" s="96" t="s">
        <v>106</v>
      </c>
      <c r="AU143" s="96" t="s">
        <v>111</v>
      </c>
      <c r="AY143" s="8" t="s">
        <v>103</v>
      </c>
      <c r="BE143" s="97">
        <f t="shared" si="14"/>
        <v>0</v>
      </c>
      <c r="BF143" s="97">
        <f t="shared" si="15"/>
        <v>0</v>
      </c>
      <c r="BG143" s="97">
        <f t="shared" si="16"/>
        <v>0</v>
      </c>
      <c r="BH143" s="97">
        <f t="shared" si="17"/>
        <v>0</v>
      </c>
      <c r="BI143" s="97">
        <f t="shared" si="18"/>
        <v>0</v>
      </c>
      <c r="BJ143" s="8" t="s">
        <v>111</v>
      </c>
      <c r="BK143" s="97">
        <f t="shared" si="19"/>
        <v>0</v>
      </c>
      <c r="BL143" s="8" t="s">
        <v>110</v>
      </c>
      <c r="BM143" s="96" t="s">
        <v>162</v>
      </c>
    </row>
    <row r="144" spans="2:65" s="1" customFormat="1" ht="24.2" customHeight="1" x14ac:dyDescent="0.2">
      <c r="B144" s="84"/>
      <c r="C144" s="85" t="s">
        <v>163</v>
      </c>
      <c r="D144" s="85" t="s">
        <v>106</v>
      </c>
      <c r="E144" s="86" t="s">
        <v>164</v>
      </c>
      <c r="F144" s="87" t="s">
        <v>165</v>
      </c>
      <c r="G144" s="88" t="s">
        <v>109</v>
      </c>
      <c r="H144" s="89">
        <v>1280</v>
      </c>
      <c r="I144" s="90">
        <v>0</v>
      </c>
      <c r="J144" s="90">
        <f t="shared" si="10"/>
        <v>0</v>
      </c>
      <c r="K144" s="91"/>
      <c r="L144" s="16"/>
      <c r="M144" s="92" t="s">
        <v>29</v>
      </c>
      <c r="N144" s="93" t="s">
        <v>50</v>
      </c>
      <c r="O144" s="94">
        <v>0.14199999999999999</v>
      </c>
      <c r="P144" s="94">
        <f t="shared" si="11"/>
        <v>181.76</v>
      </c>
      <c r="Q144" s="94">
        <v>4.3499999999999999E-6</v>
      </c>
      <c r="R144" s="94">
        <f t="shared" si="12"/>
        <v>5.568E-3</v>
      </c>
      <c r="S144" s="94">
        <v>2E-3</v>
      </c>
      <c r="T144" s="95">
        <f t="shared" si="13"/>
        <v>2.56</v>
      </c>
      <c r="AR144" s="96" t="s">
        <v>110</v>
      </c>
      <c r="AT144" s="96" t="s">
        <v>106</v>
      </c>
      <c r="AU144" s="96" t="s">
        <v>111</v>
      </c>
      <c r="AY144" s="8" t="s">
        <v>103</v>
      </c>
      <c r="BE144" s="97">
        <f t="shared" si="14"/>
        <v>0</v>
      </c>
      <c r="BF144" s="97">
        <f t="shared" si="15"/>
        <v>0</v>
      </c>
      <c r="BG144" s="97">
        <f t="shared" si="16"/>
        <v>0</v>
      </c>
      <c r="BH144" s="97">
        <f t="shared" si="17"/>
        <v>0</v>
      </c>
      <c r="BI144" s="97">
        <f t="shared" si="18"/>
        <v>0</v>
      </c>
      <c r="BJ144" s="8" t="s">
        <v>111</v>
      </c>
      <c r="BK144" s="97">
        <f t="shared" si="19"/>
        <v>0</v>
      </c>
      <c r="BL144" s="8" t="s">
        <v>110</v>
      </c>
      <c r="BM144" s="96" t="s">
        <v>166</v>
      </c>
    </row>
    <row r="145" spans="2:65" s="1" customFormat="1" ht="33" customHeight="1" x14ac:dyDescent="0.2">
      <c r="B145" s="84"/>
      <c r="C145" s="85" t="s">
        <v>167</v>
      </c>
      <c r="D145" s="85" t="s">
        <v>106</v>
      </c>
      <c r="E145" s="86" t="s">
        <v>168</v>
      </c>
      <c r="F145" s="87" t="s">
        <v>169</v>
      </c>
      <c r="G145" s="88" t="s">
        <v>109</v>
      </c>
      <c r="H145" s="89">
        <v>640</v>
      </c>
      <c r="I145" s="90">
        <v>0</v>
      </c>
      <c r="J145" s="90">
        <f t="shared" si="10"/>
        <v>0</v>
      </c>
      <c r="K145" s="91"/>
      <c r="L145" s="16"/>
      <c r="M145" s="92" t="s">
        <v>29</v>
      </c>
      <c r="N145" s="93" t="s">
        <v>50</v>
      </c>
      <c r="O145" s="94">
        <v>0.16600000000000001</v>
      </c>
      <c r="P145" s="94">
        <f t="shared" si="11"/>
        <v>106.24000000000001</v>
      </c>
      <c r="Q145" s="94">
        <v>0</v>
      </c>
      <c r="R145" s="94">
        <f t="shared" si="12"/>
        <v>0</v>
      </c>
      <c r="S145" s="94">
        <v>0.02</v>
      </c>
      <c r="T145" s="95">
        <f t="shared" si="13"/>
        <v>12.8</v>
      </c>
      <c r="AR145" s="96" t="s">
        <v>110</v>
      </c>
      <c r="AT145" s="96" t="s">
        <v>106</v>
      </c>
      <c r="AU145" s="96" t="s">
        <v>111</v>
      </c>
      <c r="AY145" s="8" t="s">
        <v>103</v>
      </c>
      <c r="BE145" s="97">
        <f t="shared" si="14"/>
        <v>0</v>
      </c>
      <c r="BF145" s="97">
        <f t="shared" si="15"/>
        <v>0</v>
      </c>
      <c r="BG145" s="97">
        <f t="shared" si="16"/>
        <v>0</v>
      </c>
      <c r="BH145" s="97">
        <f t="shared" si="17"/>
        <v>0</v>
      </c>
      <c r="BI145" s="97">
        <f t="shared" si="18"/>
        <v>0</v>
      </c>
      <c r="BJ145" s="8" t="s">
        <v>111</v>
      </c>
      <c r="BK145" s="97">
        <f t="shared" si="19"/>
        <v>0</v>
      </c>
      <c r="BL145" s="8" t="s">
        <v>110</v>
      </c>
      <c r="BM145" s="96" t="s">
        <v>170</v>
      </c>
    </row>
    <row r="146" spans="2:65" s="1" customFormat="1" ht="24.2" customHeight="1" x14ac:dyDescent="0.2">
      <c r="B146" s="84"/>
      <c r="C146" s="85" t="s">
        <v>171</v>
      </c>
      <c r="D146" s="85" t="s">
        <v>106</v>
      </c>
      <c r="E146" s="86" t="s">
        <v>172</v>
      </c>
      <c r="F146" s="87" t="s">
        <v>173</v>
      </c>
      <c r="G146" s="88" t="s">
        <v>174</v>
      </c>
      <c r="H146" s="89">
        <v>320</v>
      </c>
      <c r="I146" s="90">
        <v>0</v>
      </c>
      <c r="J146" s="90">
        <f t="shared" si="10"/>
        <v>0</v>
      </c>
      <c r="K146" s="91"/>
      <c r="L146" s="16"/>
      <c r="M146" s="92" t="s">
        <v>29</v>
      </c>
      <c r="N146" s="93" t="s">
        <v>50</v>
      </c>
      <c r="O146" s="94">
        <v>0.52122000000000002</v>
      </c>
      <c r="P146" s="94">
        <f t="shared" si="11"/>
        <v>166.79040000000001</v>
      </c>
      <c r="Q146" s="94">
        <v>4.4800000000000003E-6</v>
      </c>
      <c r="R146" s="94">
        <f t="shared" si="12"/>
        <v>1.4336000000000002E-3</v>
      </c>
      <c r="S146" s="94">
        <v>0</v>
      </c>
      <c r="T146" s="95">
        <f t="shared" si="13"/>
        <v>0</v>
      </c>
      <c r="AR146" s="96" t="s">
        <v>110</v>
      </c>
      <c r="AT146" s="96" t="s">
        <v>106</v>
      </c>
      <c r="AU146" s="96" t="s">
        <v>111</v>
      </c>
      <c r="AY146" s="8" t="s">
        <v>103</v>
      </c>
      <c r="BE146" s="97">
        <f t="shared" si="14"/>
        <v>0</v>
      </c>
      <c r="BF146" s="97">
        <f t="shared" si="15"/>
        <v>0</v>
      </c>
      <c r="BG146" s="97">
        <f t="shared" si="16"/>
        <v>0</v>
      </c>
      <c r="BH146" s="97">
        <f t="shared" si="17"/>
        <v>0</v>
      </c>
      <c r="BI146" s="97">
        <f t="shared" si="18"/>
        <v>0</v>
      </c>
      <c r="BJ146" s="8" t="s">
        <v>111</v>
      </c>
      <c r="BK146" s="97">
        <f t="shared" si="19"/>
        <v>0</v>
      </c>
      <c r="BL146" s="8" t="s">
        <v>110</v>
      </c>
      <c r="BM146" s="96" t="s">
        <v>175</v>
      </c>
    </row>
    <row r="147" spans="2:65" s="1" customFormat="1" ht="21.75" customHeight="1" x14ac:dyDescent="0.2">
      <c r="B147" s="84"/>
      <c r="C147" s="85" t="s">
        <v>176</v>
      </c>
      <c r="D147" s="85" t="s">
        <v>106</v>
      </c>
      <c r="E147" s="86" t="s">
        <v>177</v>
      </c>
      <c r="F147" s="87" t="s">
        <v>178</v>
      </c>
      <c r="G147" s="88" t="s">
        <v>179</v>
      </c>
      <c r="H147" s="89">
        <v>48.4</v>
      </c>
      <c r="I147" s="90">
        <v>0</v>
      </c>
      <c r="J147" s="90">
        <f t="shared" si="10"/>
        <v>0</v>
      </c>
      <c r="K147" s="91"/>
      <c r="L147" s="16"/>
      <c r="M147" s="92" t="s">
        <v>29</v>
      </c>
      <c r="N147" s="93" t="s">
        <v>50</v>
      </c>
      <c r="O147" s="94">
        <v>0.59799999999999998</v>
      </c>
      <c r="P147" s="94">
        <f t="shared" si="11"/>
        <v>28.943199999999997</v>
      </c>
      <c r="Q147" s="94">
        <v>0</v>
      </c>
      <c r="R147" s="94">
        <f t="shared" si="12"/>
        <v>0</v>
      </c>
      <c r="S147" s="94">
        <v>0</v>
      </c>
      <c r="T147" s="95">
        <f t="shared" si="13"/>
        <v>0</v>
      </c>
      <c r="AR147" s="96" t="s">
        <v>110</v>
      </c>
      <c r="AT147" s="96" t="s">
        <v>106</v>
      </c>
      <c r="AU147" s="96" t="s">
        <v>111</v>
      </c>
      <c r="AY147" s="8" t="s">
        <v>103</v>
      </c>
      <c r="BE147" s="97">
        <f t="shared" si="14"/>
        <v>0</v>
      </c>
      <c r="BF147" s="97">
        <f t="shared" si="15"/>
        <v>0</v>
      </c>
      <c r="BG147" s="97">
        <f t="shared" si="16"/>
        <v>0</v>
      </c>
      <c r="BH147" s="97">
        <f t="shared" si="17"/>
        <v>0</v>
      </c>
      <c r="BI147" s="97">
        <f t="shared" si="18"/>
        <v>0</v>
      </c>
      <c r="BJ147" s="8" t="s">
        <v>111</v>
      </c>
      <c r="BK147" s="97">
        <f t="shared" si="19"/>
        <v>0</v>
      </c>
      <c r="BL147" s="8" t="s">
        <v>110</v>
      </c>
      <c r="BM147" s="96" t="s">
        <v>180</v>
      </c>
    </row>
    <row r="148" spans="2:65" s="1" customFormat="1" ht="24.2" customHeight="1" x14ac:dyDescent="0.2">
      <c r="B148" s="84"/>
      <c r="C148" s="85" t="s">
        <v>181</v>
      </c>
      <c r="D148" s="85" t="s">
        <v>106</v>
      </c>
      <c r="E148" s="86" t="s">
        <v>182</v>
      </c>
      <c r="F148" s="87" t="s">
        <v>183</v>
      </c>
      <c r="G148" s="88" t="s">
        <v>179</v>
      </c>
      <c r="H148" s="89">
        <v>919.6</v>
      </c>
      <c r="I148" s="90">
        <v>0</v>
      </c>
      <c r="J148" s="90">
        <f t="shared" si="10"/>
        <v>0</v>
      </c>
      <c r="K148" s="91"/>
      <c r="L148" s="16"/>
      <c r="M148" s="92" t="s">
        <v>29</v>
      </c>
      <c r="N148" s="93" t="s">
        <v>50</v>
      </c>
      <c r="O148" s="94">
        <v>7.0000000000000001E-3</v>
      </c>
      <c r="P148" s="94">
        <f t="shared" si="11"/>
        <v>6.4372000000000007</v>
      </c>
      <c r="Q148" s="94">
        <v>0</v>
      </c>
      <c r="R148" s="94">
        <f t="shared" si="12"/>
        <v>0</v>
      </c>
      <c r="S148" s="94">
        <v>0</v>
      </c>
      <c r="T148" s="95">
        <f t="shared" si="13"/>
        <v>0</v>
      </c>
      <c r="AR148" s="96" t="s">
        <v>110</v>
      </c>
      <c r="AT148" s="96" t="s">
        <v>106</v>
      </c>
      <c r="AU148" s="96" t="s">
        <v>111</v>
      </c>
      <c r="AY148" s="8" t="s">
        <v>103</v>
      </c>
      <c r="BE148" s="97">
        <f t="shared" si="14"/>
        <v>0</v>
      </c>
      <c r="BF148" s="97">
        <f t="shared" si="15"/>
        <v>0</v>
      </c>
      <c r="BG148" s="97">
        <f t="shared" si="16"/>
        <v>0</v>
      </c>
      <c r="BH148" s="97">
        <f t="shared" si="17"/>
        <v>0</v>
      </c>
      <c r="BI148" s="97">
        <f t="shared" si="18"/>
        <v>0</v>
      </c>
      <c r="BJ148" s="8" t="s">
        <v>111</v>
      </c>
      <c r="BK148" s="97">
        <f t="shared" si="19"/>
        <v>0</v>
      </c>
      <c r="BL148" s="8" t="s">
        <v>110</v>
      </c>
      <c r="BM148" s="96" t="s">
        <v>184</v>
      </c>
    </row>
    <row r="149" spans="2:65" s="1" customFormat="1" ht="24.2" customHeight="1" x14ac:dyDescent="0.2">
      <c r="B149" s="84"/>
      <c r="C149" s="85" t="s">
        <v>185</v>
      </c>
      <c r="D149" s="85" t="s">
        <v>106</v>
      </c>
      <c r="E149" s="86" t="s">
        <v>186</v>
      </c>
      <c r="F149" s="87" t="s">
        <v>187</v>
      </c>
      <c r="G149" s="88" t="s">
        <v>179</v>
      </c>
      <c r="H149" s="89">
        <v>48.4</v>
      </c>
      <c r="I149" s="90">
        <v>0</v>
      </c>
      <c r="J149" s="90">
        <f t="shared" si="10"/>
        <v>0</v>
      </c>
      <c r="K149" s="91"/>
      <c r="L149" s="16"/>
      <c r="M149" s="92" t="s">
        <v>29</v>
      </c>
      <c r="N149" s="93" t="s">
        <v>50</v>
      </c>
      <c r="O149" s="94">
        <v>0.89</v>
      </c>
      <c r="P149" s="94">
        <f t="shared" si="11"/>
        <v>43.076000000000001</v>
      </c>
      <c r="Q149" s="94">
        <v>0</v>
      </c>
      <c r="R149" s="94">
        <f t="shared" si="12"/>
        <v>0</v>
      </c>
      <c r="S149" s="94">
        <v>0</v>
      </c>
      <c r="T149" s="95">
        <f t="shared" si="13"/>
        <v>0</v>
      </c>
      <c r="AR149" s="96" t="s">
        <v>110</v>
      </c>
      <c r="AT149" s="96" t="s">
        <v>106</v>
      </c>
      <c r="AU149" s="96" t="s">
        <v>111</v>
      </c>
      <c r="AY149" s="8" t="s">
        <v>103</v>
      </c>
      <c r="BE149" s="97">
        <f t="shared" si="14"/>
        <v>0</v>
      </c>
      <c r="BF149" s="97">
        <f t="shared" si="15"/>
        <v>0</v>
      </c>
      <c r="BG149" s="97">
        <f t="shared" si="16"/>
        <v>0</v>
      </c>
      <c r="BH149" s="97">
        <f t="shared" si="17"/>
        <v>0</v>
      </c>
      <c r="BI149" s="97">
        <f t="shared" si="18"/>
        <v>0</v>
      </c>
      <c r="BJ149" s="8" t="s">
        <v>111</v>
      </c>
      <c r="BK149" s="97">
        <f t="shared" si="19"/>
        <v>0</v>
      </c>
      <c r="BL149" s="8" t="s">
        <v>110</v>
      </c>
      <c r="BM149" s="96" t="s">
        <v>188</v>
      </c>
    </row>
    <row r="150" spans="2:65" s="1" customFormat="1" ht="24.2" customHeight="1" x14ac:dyDescent="0.2">
      <c r="B150" s="84"/>
      <c r="C150" s="85" t="s">
        <v>31</v>
      </c>
      <c r="D150" s="85" t="s">
        <v>106</v>
      </c>
      <c r="E150" s="86" t="s">
        <v>189</v>
      </c>
      <c r="F150" s="87" t="s">
        <v>190</v>
      </c>
      <c r="G150" s="88" t="s">
        <v>179</v>
      </c>
      <c r="H150" s="89">
        <v>48.4</v>
      </c>
      <c r="I150" s="90">
        <v>0</v>
      </c>
      <c r="J150" s="90">
        <f t="shared" si="10"/>
        <v>0</v>
      </c>
      <c r="K150" s="91"/>
      <c r="L150" s="16"/>
      <c r="M150" s="92" t="s">
        <v>29</v>
      </c>
      <c r="N150" s="93" t="s">
        <v>50</v>
      </c>
      <c r="O150" s="94">
        <v>0.1</v>
      </c>
      <c r="P150" s="94">
        <f t="shared" si="11"/>
        <v>4.84</v>
      </c>
      <c r="Q150" s="94">
        <v>0</v>
      </c>
      <c r="R150" s="94">
        <f t="shared" si="12"/>
        <v>0</v>
      </c>
      <c r="S150" s="94">
        <v>0</v>
      </c>
      <c r="T150" s="95">
        <f t="shared" si="13"/>
        <v>0</v>
      </c>
      <c r="AR150" s="96" t="s">
        <v>110</v>
      </c>
      <c r="AT150" s="96" t="s">
        <v>106</v>
      </c>
      <c r="AU150" s="96" t="s">
        <v>111</v>
      </c>
      <c r="AY150" s="8" t="s">
        <v>103</v>
      </c>
      <c r="BE150" s="97">
        <f t="shared" si="14"/>
        <v>0</v>
      </c>
      <c r="BF150" s="97">
        <f t="shared" si="15"/>
        <v>0</v>
      </c>
      <c r="BG150" s="97">
        <f t="shared" si="16"/>
        <v>0</v>
      </c>
      <c r="BH150" s="97">
        <f t="shared" si="17"/>
        <v>0</v>
      </c>
      <c r="BI150" s="97">
        <f t="shared" si="18"/>
        <v>0</v>
      </c>
      <c r="BJ150" s="8" t="s">
        <v>111</v>
      </c>
      <c r="BK150" s="97">
        <f t="shared" si="19"/>
        <v>0</v>
      </c>
      <c r="BL150" s="8" t="s">
        <v>110</v>
      </c>
      <c r="BM150" s="96" t="s">
        <v>191</v>
      </c>
    </row>
    <row r="151" spans="2:65" s="1" customFormat="1" ht="24.2" customHeight="1" x14ac:dyDescent="0.2">
      <c r="B151" s="84"/>
      <c r="C151" s="85" t="s">
        <v>192</v>
      </c>
      <c r="D151" s="85" t="s">
        <v>106</v>
      </c>
      <c r="E151" s="86" t="s">
        <v>193</v>
      </c>
      <c r="F151" s="87" t="s">
        <v>194</v>
      </c>
      <c r="G151" s="88" t="s">
        <v>179</v>
      </c>
      <c r="H151" s="89">
        <v>48.4</v>
      </c>
      <c r="I151" s="90">
        <v>0</v>
      </c>
      <c r="J151" s="90">
        <f t="shared" si="10"/>
        <v>0</v>
      </c>
      <c r="K151" s="91"/>
      <c r="L151" s="16"/>
      <c r="M151" s="92" t="s">
        <v>29</v>
      </c>
      <c r="N151" s="93" t="s">
        <v>50</v>
      </c>
      <c r="O151" s="94">
        <v>0.749</v>
      </c>
      <c r="P151" s="94">
        <f t="shared" si="11"/>
        <v>36.251599999999996</v>
      </c>
      <c r="Q151" s="94">
        <v>0</v>
      </c>
      <c r="R151" s="94">
        <f t="shared" si="12"/>
        <v>0</v>
      </c>
      <c r="S151" s="94">
        <v>0</v>
      </c>
      <c r="T151" s="95">
        <f t="shared" si="13"/>
        <v>0</v>
      </c>
      <c r="AR151" s="96" t="s">
        <v>110</v>
      </c>
      <c r="AT151" s="96" t="s">
        <v>106</v>
      </c>
      <c r="AU151" s="96" t="s">
        <v>111</v>
      </c>
      <c r="AY151" s="8" t="s">
        <v>103</v>
      </c>
      <c r="BE151" s="97">
        <f t="shared" si="14"/>
        <v>0</v>
      </c>
      <c r="BF151" s="97">
        <f t="shared" si="15"/>
        <v>0</v>
      </c>
      <c r="BG151" s="97">
        <f t="shared" si="16"/>
        <v>0</v>
      </c>
      <c r="BH151" s="97">
        <f t="shared" si="17"/>
        <v>0</v>
      </c>
      <c r="BI151" s="97">
        <f t="shared" si="18"/>
        <v>0</v>
      </c>
      <c r="BJ151" s="8" t="s">
        <v>111</v>
      </c>
      <c r="BK151" s="97">
        <f t="shared" si="19"/>
        <v>0</v>
      </c>
      <c r="BL151" s="8" t="s">
        <v>110</v>
      </c>
      <c r="BM151" s="96" t="s">
        <v>195</v>
      </c>
    </row>
    <row r="152" spans="2:65" s="1" customFormat="1" ht="24.2" customHeight="1" x14ac:dyDescent="0.2">
      <c r="B152" s="84"/>
      <c r="C152" s="85" t="s">
        <v>196</v>
      </c>
      <c r="D152" s="85" t="s">
        <v>106</v>
      </c>
      <c r="E152" s="86" t="s">
        <v>197</v>
      </c>
      <c r="F152" s="87" t="s">
        <v>198</v>
      </c>
      <c r="G152" s="88" t="s">
        <v>179</v>
      </c>
      <c r="H152" s="89">
        <v>48.4</v>
      </c>
      <c r="I152" s="90">
        <v>0</v>
      </c>
      <c r="J152" s="90">
        <f t="shared" si="10"/>
        <v>0</v>
      </c>
      <c r="K152" s="91"/>
      <c r="L152" s="16"/>
      <c r="M152" s="92" t="s">
        <v>29</v>
      </c>
      <c r="N152" s="93" t="s">
        <v>50</v>
      </c>
      <c r="O152" s="94">
        <v>0</v>
      </c>
      <c r="P152" s="94">
        <f t="shared" si="11"/>
        <v>0</v>
      </c>
      <c r="Q152" s="94">
        <v>0</v>
      </c>
      <c r="R152" s="94">
        <f t="shared" si="12"/>
        <v>0</v>
      </c>
      <c r="S152" s="94">
        <v>0</v>
      </c>
      <c r="T152" s="95">
        <f t="shared" si="13"/>
        <v>0</v>
      </c>
      <c r="AR152" s="96" t="s">
        <v>110</v>
      </c>
      <c r="AT152" s="96" t="s">
        <v>106</v>
      </c>
      <c r="AU152" s="96" t="s">
        <v>111</v>
      </c>
      <c r="AY152" s="8" t="s">
        <v>103</v>
      </c>
      <c r="BE152" s="97">
        <f t="shared" si="14"/>
        <v>0</v>
      </c>
      <c r="BF152" s="97">
        <f t="shared" si="15"/>
        <v>0</v>
      </c>
      <c r="BG152" s="97">
        <f t="shared" si="16"/>
        <v>0</v>
      </c>
      <c r="BH152" s="97">
        <f t="shared" si="17"/>
        <v>0</v>
      </c>
      <c r="BI152" s="97">
        <f t="shared" si="18"/>
        <v>0</v>
      </c>
      <c r="BJ152" s="8" t="s">
        <v>111</v>
      </c>
      <c r="BK152" s="97">
        <f t="shared" si="19"/>
        <v>0</v>
      </c>
      <c r="BL152" s="8" t="s">
        <v>110</v>
      </c>
      <c r="BM152" s="96" t="s">
        <v>199</v>
      </c>
    </row>
    <row r="153" spans="2:65" s="7" customFormat="1" ht="23.1" customHeight="1" x14ac:dyDescent="0.2">
      <c r="B153" s="73"/>
      <c r="D153" s="74" t="s">
        <v>66</v>
      </c>
      <c r="E153" s="82" t="s">
        <v>200</v>
      </c>
      <c r="F153" s="82" t="s">
        <v>201</v>
      </c>
      <c r="J153" s="83">
        <f>J154</f>
        <v>0</v>
      </c>
      <c r="L153" s="73"/>
      <c r="M153" s="77"/>
      <c r="P153" s="78">
        <f>P154</f>
        <v>123.15</v>
      </c>
      <c r="R153" s="78">
        <f>R154</f>
        <v>0</v>
      </c>
      <c r="T153" s="79">
        <f>T154</f>
        <v>0</v>
      </c>
      <c r="AR153" s="74" t="s">
        <v>68</v>
      </c>
      <c r="AT153" s="80" t="s">
        <v>66</v>
      </c>
      <c r="AU153" s="80" t="s">
        <v>68</v>
      </c>
      <c r="AY153" s="74" t="s">
        <v>103</v>
      </c>
      <c r="BK153" s="81">
        <f>BK154</f>
        <v>0</v>
      </c>
    </row>
    <row r="154" spans="2:65" s="1" customFormat="1" ht="24.2" customHeight="1" x14ac:dyDescent="0.2">
      <c r="B154" s="84"/>
      <c r="C154" s="85" t="s">
        <v>202</v>
      </c>
      <c r="D154" s="85" t="s">
        <v>106</v>
      </c>
      <c r="E154" s="86" t="s">
        <v>203</v>
      </c>
      <c r="F154" s="87" t="s">
        <v>204</v>
      </c>
      <c r="G154" s="88" t="s">
        <v>179</v>
      </c>
      <c r="H154" s="89">
        <v>50</v>
      </c>
      <c r="I154" s="90">
        <v>0</v>
      </c>
      <c r="J154" s="90">
        <f>ROUND(I154*H154,2)</f>
        <v>0</v>
      </c>
      <c r="K154" s="91"/>
      <c r="L154" s="16"/>
      <c r="M154" s="92" t="s">
        <v>29</v>
      </c>
      <c r="N154" s="93" t="s">
        <v>50</v>
      </c>
      <c r="O154" s="94">
        <v>2.4630000000000001</v>
      </c>
      <c r="P154" s="94">
        <f>O154*H154</f>
        <v>123.15</v>
      </c>
      <c r="Q154" s="94">
        <v>0</v>
      </c>
      <c r="R154" s="94">
        <f>Q154*H154</f>
        <v>0</v>
      </c>
      <c r="S154" s="94">
        <v>0</v>
      </c>
      <c r="T154" s="95">
        <f>S154*H154</f>
        <v>0</v>
      </c>
      <c r="AR154" s="96" t="s">
        <v>110</v>
      </c>
      <c r="AT154" s="96" t="s">
        <v>106</v>
      </c>
      <c r="AU154" s="96" t="s">
        <v>111</v>
      </c>
      <c r="AY154" s="8" t="s">
        <v>103</v>
      </c>
      <c r="BE154" s="97">
        <f>IF(N154="základná",J154,0)</f>
        <v>0</v>
      </c>
      <c r="BF154" s="97">
        <f>IF(N154="znížená",J154,0)</f>
        <v>0</v>
      </c>
      <c r="BG154" s="97">
        <f>IF(N154="zákl. prenesená",J154,0)</f>
        <v>0</v>
      </c>
      <c r="BH154" s="97">
        <f>IF(N154="zníž. prenesená",J154,0)</f>
        <v>0</v>
      </c>
      <c r="BI154" s="97">
        <f>IF(N154="nulová",J154,0)</f>
        <v>0</v>
      </c>
      <c r="BJ154" s="8" t="s">
        <v>111</v>
      </c>
      <c r="BK154" s="97">
        <f>ROUND(I154*H154,2)</f>
        <v>0</v>
      </c>
      <c r="BL154" s="8" t="s">
        <v>110</v>
      </c>
      <c r="BM154" s="96" t="s">
        <v>205</v>
      </c>
    </row>
    <row r="155" spans="2:65" s="7" customFormat="1" ht="26.1" customHeight="1" x14ac:dyDescent="0.2">
      <c r="B155" s="73"/>
      <c r="D155" s="74" t="s">
        <v>66</v>
      </c>
      <c r="E155" s="75" t="s">
        <v>206</v>
      </c>
      <c r="F155" s="75" t="s">
        <v>207</v>
      </c>
      <c r="J155" s="76">
        <f>J156+J161+J164+J166+J169+J172</f>
        <v>0</v>
      </c>
      <c r="L155" s="73"/>
      <c r="M155" s="77"/>
      <c r="P155" s="78">
        <f>P156+P161+P164+P166+P169+P172</f>
        <v>2476.9422500000001</v>
      </c>
      <c r="R155" s="78">
        <f>R156+R161+R164+R166+R169+R172</f>
        <v>45.991889999999998</v>
      </c>
      <c r="T155" s="79">
        <f>T156+T161+T164+T166+T169+T172</f>
        <v>0</v>
      </c>
      <c r="AR155" s="74" t="s">
        <v>111</v>
      </c>
      <c r="AT155" s="80" t="s">
        <v>66</v>
      </c>
      <c r="AU155" s="80" t="s">
        <v>67</v>
      </c>
      <c r="AY155" s="74" t="s">
        <v>103</v>
      </c>
      <c r="BK155" s="81">
        <f>BK156+BK161+BK164+BK166+BK169+BK172</f>
        <v>0</v>
      </c>
    </row>
    <row r="156" spans="2:65" s="7" customFormat="1" ht="23.1" customHeight="1" x14ac:dyDescent="0.2">
      <c r="B156" s="73"/>
      <c r="D156" s="74" t="s">
        <v>66</v>
      </c>
      <c r="E156" s="82" t="s">
        <v>208</v>
      </c>
      <c r="F156" s="82" t="s">
        <v>209</v>
      </c>
      <c r="J156" s="83">
        <f>J157+J158+J159+J160</f>
        <v>0</v>
      </c>
      <c r="L156" s="73"/>
      <c r="M156" s="77"/>
      <c r="P156" s="78">
        <f>SUM(P157:P160)</f>
        <v>187.76319999999998</v>
      </c>
      <c r="R156" s="78">
        <f>SUM(R157:R160)</f>
        <v>4.0735999999999999</v>
      </c>
      <c r="T156" s="79">
        <f>SUM(T157:T160)</f>
        <v>0</v>
      </c>
      <c r="AR156" s="74" t="s">
        <v>111</v>
      </c>
      <c r="AT156" s="80" t="s">
        <v>66</v>
      </c>
      <c r="AU156" s="80" t="s">
        <v>68</v>
      </c>
      <c r="AY156" s="74" t="s">
        <v>103</v>
      </c>
      <c r="BK156" s="81">
        <f>SUM(BK157:BK160)</f>
        <v>0</v>
      </c>
    </row>
    <row r="157" spans="2:65" s="1" customFormat="1" ht="38.1" customHeight="1" x14ac:dyDescent="0.2">
      <c r="B157" s="84"/>
      <c r="C157" s="85" t="s">
        <v>210</v>
      </c>
      <c r="D157" s="85" t="s">
        <v>106</v>
      </c>
      <c r="E157" s="86" t="s">
        <v>211</v>
      </c>
      <c r="F157" s="87" t="s">
        <v>212</v>
      </c>
      <c r="G157" s="88" t="s">
        <v>109</v>
      </c>
      <c r="H157" s="89">
        <v>640</v>
      </c>
      <c r="I157" s="90">
        <v>0</v>
      </c>
      <c r="J157" s="90">
        <f>ROUND(I157*H157,2)</f>
        <v>0</v>
      </c>
      <c r="K157" s="91"/>
      <c r="L157" s="16"/>
      <c r="M157" s="92" t="s">
        <v>29</v>
      </c>
      <c r="N157" s="93" t="s">
        <v>50</v>
      </c>
      <c r="O157" s="94">
        <v>0.29337999999999997</v>
      </c>
      <c r="P157" s="94">
        <f>O157*H157</f>
        <v>187.76319999999998</v>
      </c>
      <c r="Q157" s="94">
        <v>3.5000000000000001E-3</v>
      </c>
      <c r="R157" s="94">
        <f>Q157*H157</f>
        <v>2.2400000000000002</v>
      </c>
      <c r="S157" s="94">
        <v>0</v>
      </c>
      <c r="T157" s="95">
        <f>S157*H157</f>
        <v>0</v>
      </c>
      <c r="AR157" s="96" t="s">
        <v>171</v>
      </c>
      <c r="AT157" s="96" t="s">
        <v>106</v>
      </c>
      <c r="AU157" s="96" t="s">
        <v>111</v>
      </c>
      <c r="AY157" s="8" t="s">
        <v>103</v>
      </c>
      <c r="BE157" s="97">
        <f>IF(N157="základná",J157,0)</f>
        <v>0</v>
      </c>
      <c r="BF157" s="97">
        <f>IF(N157="znížená",J157,0)</f>
        <v>0</v>
      </c>
      <c r="BG157" s="97">
        <f>IF(N157="zákl. prenesená",J157,0)</f>
        <v>0</v>
      </c>
      <c r="BH157" s="97">
        <f>IF(N157="zníž. prenesená",J157,0)</f>
        <v>0</v>
      </c>
      <c r="BI157" s="97">
        <f>IF(N157="nulová",J157,0)</f>
        <v>0</v>
      </c>
      <c r="BJ157" s="8" t="s">
        <v>111</v>
      </c>
      <c r="BK157" s="97">
        <f>ROUND(I157*H157,2)</f>
        <v>0</v>
      </c>
      <c r="BL157" s="8" t="s">
        <v>171</v>
      </c>
      <c r="BM157" s="96" t="s">
        <v>213</v>
      </c>
    </row>
    <row r="158" spans="2:65" s="1" customFormat="1" ht="24.2" customHeight="1" x14ac:dyDescent="0.2">
      <c r="B158" s="84"/>
      <c r="C158" s="98" t="s">
        <v>214</v>
      </c>
      <c r="D158" s="98" t="s">
        <v>113</v>
      </c>
      <c r="E158" s="99" t="s">
        <v>215</v>
      </c>
      <c r="F158" s="100" t="s">
        <v>216</v>
      </c>
      <c r="G158" s="101" t="s">
        <v>122</v>
      </c>
      <c r="H158" s="102">
        <v>1800</v>
      </c>
      <c r="I158" s="103">
        <v>0</v>
      </c>
      <c r="J158" s="103">
        <f>ROUND(I158*H158,2)</f>
        <v>0</v>
      </c>
      <c r="K158" s="104"/>
      <c r="L158" s="105"/>
      <c r="M158" s="106" t="s">
        <v>29</v>
      </c>
      <c r="N158" s="107" t="s">
        <v>50</v>
      </c>
      <c r="O158" s="94">
        <v>0</v>
      </c>
      <c r="P158" s="94">
        <f>O158*H158</f>
        <v>0</v>
      </c>
      <c r="Q158" s="94">
        <v>1E-3</v>
      </c>
      <c r="R158" s="94">
        <f>Q158*H158</f>
        <v>1.8</v>
      </c>
      <c r="S158" s="94">
        <v>0</v>
      </c>
      <c r="T158" s="95">
        <f>S158*H158</f>
        <v>0</v>
      </c>
      <c r="AR158" s="96" t="s">
        <v>217</v>
      </c>
      <c r="AT158" s="96" t="s">
        <v>113</v>
      </c>
      <c r="AU158" s="96" t="s">
        <v>111</v>
      </c>
      <c r="AY158" s="8" t="s">
        <v>103</v>
      </c>
      <c r="BE158" s="97">
        <f>IF(N158="základná",J158,0)</f>
        <v>0</v>
      </c>
      <c r="BF158" s="97">
        <f>IF(N158="znížená",J158,0)</f>
        <v>0</v>
      </c>
      <c r="BG158" s="97">
        <f>IF(N158="zákl. prenesená",J158,0)</f>
        <v>0</v>
      </c>
      <c r="BH158" s="97">
        <f>IF(N158="zníž. prenesená",J158,0)</f>
        <v>0</v>
      </c>
      <c r="BI158" s="97">
        <f>IF(N158="nulová",J158,0)</f>
        <v>0</v>
      </c>
      <c r="BJ158" s="8" t="s">
        <v>111</v>
      </c>
      <c r="BK158" s="97">
        <f>ROUND(I158*H158,2)</f>
        <v>0</v>
      </c>
      <c r="BL158" s="8" t="s">
        <v>171</v>
      </c>
      <c r="BM158" s="96" t="s">
        <v>218</v>
      </c>
    </row>
    <row r="159" spans="2:65" s="1" customFormat="1" ht="24.2" customHeight="1" x14ac:dyDescent="0.2">
      <c r="B159" s="84"/>
      <c r="C159" s="98" t="s">
        <v>219</v>
      </c>
      <c r="D159" s="98" t="s">
        <v>113</v>
      </c>
      <c r="E159" s="99" t="s">
        <v>220</v>
      </c>
      <c r="F159" s="100" t="s">
        <v>221</v>
      </c>
      <c r="G159" s="101" t="s">
        <v>174</v>
      </c>
      <c r="H159" s="102">
        <v>480</v>
      </c>
      <c r="I159" s="103">
        <v>0</v>
      </c>
      <c r="J159" s="103">
        <f>ROUND(I159*H159,2)</f>
        <v>0</v>
      </c>
      <c r="K159" s="104"/>
      <c r="L159" s="105"/>
      <c r="M159" s="106" t="s">
        <v>29</v>
      </c>
      <c r="N159" s="107" t="s">
        <v>50</v>
      </c>
      <c r="O159" s="94">
        <v>0</v>
      </c>
      <c r="P159" s="94">
        <f>O159*H159</f>
        <v>0</v>
      </c>
      <c r="Q159" s="94">
        <v>6.9999999999999994E-5</v>
      </c>
      <c r="R159" s="94">
        <f>Q159*H159</f>
        <v>3.3599999999999998E-2</v>
      </c>
      <c r="S159" s="94">
        <v>0</v>
      </c>
      <c r="T159" s="95">
        <f>S159*H159</f>
        <v>0</v>
      </c>
      <c r="AR159" s="96" t="s">
        <v>217</v>
      </c>
      <c r="AT159" s="96" t="s">
        <v>113</v>
      </c>
      <c r="AU159" s="96" t="s">
        <v>111</v>
      </c>
      <c r="AY159" s="8" t="s">
        <v>103</v>
      </c>
      <c r="BE159" s="97">
        <f>IF(N159="základná",J159,0)</f>
        <v>0</v>
      </c>
      <c r="BF159" s="97">
        <f>IF(N159="znížená",J159,0)</f>
        <v>0</v>
      </c>
      <c r="BG159" s="97">
        <f>IF(N159="zákl. prenesená",J159,0)</f>
        <v>0</v>
      </c>
      <c r="BH159" s="97">
        <f>IF(N159="zníž. prenesená",J159,0)</f>
        <v>0</v>
      </c>
      <c r="BI159" s="97">
        <f>IF(N159="nulová",J159,0)</f>
        <v>0</v>
      </c>
      <c r="BJ159" s="8" t="s">
        <v>111</v>
      </c>
      <c r="BK159" s="97">
        <f>ROUND(I159*H159,2)</f>
        <v>0</v>
      </c>
      <c r="BL159" s="8" t="s">
        <v>171</v>
      </c>
      <c r="BM159" s="96" t="s">
        <v>222</v>
      </c>
    </row>
    <row r="160" spans="2:65" s="1" customFormat="1" ht="24.2" customHeight="1" x14ac:dyDescent="0.2">
      <c r="B160" s="84"/>
      <c r="C160" s="85" t="s">
        <v>223</v>
      </c>
      <c r="D160" s="85" t="s">
        <v>106</v>
      </c>
      <c r="E160" s="86" t="s">
        <v>224</v>
      </c>
      <c r="F160" s="87" t="s">
        <v>225</v>
      </c>
      <c r="G160" s="88" t="s">
        <v>226</v>
      </c>
      <c r="H160" s="89">
        <v>156.01599999999999</v>
      </c>
      <c r="I160" s="90">
        <v>0</v>
      </c>
      <c r="J160" s="90">
        <f>ROUND(I160*H160,2)</f>
        <v>0</v>
      </c>
      <c r="K160" s="91"/>
      <c r="L160" s="16"/>
      <c r="M160" s="92" t="s">
        <v>29</v>
      </c>
      <c r="N160" s="93" t="s">
        <v>50</v>
      </c>
      <c r="O160" s="94">
        <v>0</v>
      </c>
      <c r="P160" s="94">
        <f>O160*H160</f>
        <v>0</v>
      </c>
      <c r="Q160" s="94">
        <v>0</v>
      </c>
      <c r="R160" s="94">
        <f>Q160*H160</f>
        <v>0</v>
      </c>
      <c r="S160" s="94">
        <v>0</v>
      </c>
      <c r="T160" s="95">
        <f>S160*H160</f>
        <v>0</v>
      </c>
      <c r="AR160" s="96" t="s">
        <v>171</v>
      </c>
      <c r="AT160" s="96" t="s">
        <v>106</v>
      </c>
      <c r="AU160" s="96" t="s">
        <v>111</v>
      </c>
      <c r="AY160" s="8" t="s">
        <v>103</v>
      </c>
      <c r="BE160" s="97">
        <f>IF(N160="základná",J160,0)</f>
        <v>0</v>
      </c>
      <c r="BF160" s="97">
        <f>IF(N160="znížená",J160,0)</f>
        <v>0</v>
      </c>
      <c r="BG160" s="97">
        <f>IF(N160="zákl. prenesená",J160,0)</f>
        <v>0</v>
      </c>
      <c r="BH160" s="97">
        <f>IF(N160="zníž. prenesená",J160,0)</f>
        <v>0</v>
      </c>
      <c r="BI160" s="97">
        <f>IF(N160="nulová",J160,0)</f>
        <v>0</v>
      </c>
      <c r="BJ160" s="8" t="s">
        <v>111</v>
      </c>
      <c r="BK160" s="97">
        <f>ROUND(I160*H160,2)</f>
        <v>0</v>
      </c>
      <c r="BL160" s="8" t="s">
        <v>171</v>
      </c>
      <c r="BM160" s="96" t="s">
        <v>227</v>
      </c>
    </row>
    <row r="161" spans="2:65" s="7" customFormat="1" ht="23.1" customHeight="1" x14ac:dyDescent="0.2">
      <c r="B161" s="73"/>
      <c r="D161" s="74" t="s">
        <v>66</v>
      </c>
      <c r="E161" s="82" t="s">
        <v>228</v>
      </c>
      <c r="F161" s="82" t="s">
        <v>229</v>
      </c>
      <c r="J161" s="83">
        <f>J162+J163</f>
        <v>0</v>
      </c>
      <c r="L161" s="73"/>
      <c r="M161" s="77"/>
      <c r="P161" s="78">
        <f>SUM(P162:P163)</f>
        <v>170.32400000000001</v>
      </c>
      <c r="R161" s="78">
        <f>SUM(R162:R163)</f>
        <v>0.67606000000000011</v>
      </c>
      <c r="T161" s="79">
        <f>SUM(T162:T163)</f>
        <v>0</v>
      </c>
      <c r="AR161" s="74" t="s">
        <v>111</v>
      </c>
      <c r="AT161" s="80" t="s">
        <v>66</v>
      </c>
      <c r="AU161" s="80" t="s">
        <v>68</v>
      </c>
      <c r="AY161" s="74" t="s">
        <v>103</v>
      </c>
      <c r="BK161" s="81">
        <f>SUM(BK162:BK163)</f>
        <v>0</v>
      </c>
    </row>
    <row r="162" spans="2:65" s="1" customFormat="1" ht="33" customHeight="1" x14ac:dyDescent="0.2">
      <c r="B162" s="84"/>
      <c r="C162" s="85" t="s">
        <v>230</v>
      </c>
      <c r="D162" s="85" t="s">
        <v>106</v>
      </c>
      <c r="E162" s="86" t="s">
        <v>231</v>
      </c>
      <c r="F162" s="87" t="s">
        <v>232</v>
      </c>
      <c r="G162" s="88" t="s">
        <v>233</v>
      </c>
      <c r="H162" s="89">
        <v>154</v>
      </c>
      <c r="I162" s="90">
        <v>0</v>
      </c>
      <c r="J162" s="90">
        <f>ROUND(I162*H162,2)</f>
        <v>0</v>
      </c>
      <c r="K162" s="91"/>
      <c r="L162" s="16"/>
      <c r="M162" s="92" t="s">
        <v>29</v>
      </c>
      <c r="N162" s="93" t="s">
        <v>50</v>
      </c>
      <c r="O162" s="94">
        <v>1.1060000000000001</v>
      </c>
      <c r="P162" s="94">
        <f>O162*H162</f>
        <v>170.32400000000001</v>
      </c>
      <c r="Q162" s="94">
        <v>1.17E-3</v>
      </c>
      <c r="R162" s="94">
        <f>Q162*H162</f>
        <v>0.18018000000000001</v>
      </c>
      <c r="S162" s="94">
        <v>0</v>
      </c>
      <c r="T162" s="95">
        <f>S162*H162</f>
        <v>0</v>
      </c>
      <c r="AR162" s="96" t="s">
        <v>171</v>
      </c>
      <c r="AT162" s="96" t="s">
        <v>106</v>
      </c>
      <c r="AU162" s="96" t="s">
        <v>111</v>
      </c>
      <c r="AY162" s="8" t="s">
        <v>103</v>
      </c>
      <c r="BE162" s="97">
        <f>IF(N162="základná",J162,0)</f>
        <v>0</v>
      </c>
      <c r="BF162" s="97">
        <f>IF(N162="znížená",J162,0)</f>
        <v>0</v>
      </c>
      <c r="BG162" s="97">
        <f>IF(N162="zákl. prenesená",J162,0)</f>
        <v>0</v>
      </c>
      <c r="BH162" s="97">
        <f>IF(N162="zníž. prenesená",J162,0)</f>
        <v>0</v>
      </c>
      <c r="BI162" s="97">
        <f>IF(N162="nulová",J162,0)</f>
        <v>0</v>
      </c>
      <c r="BJ162" s="8" t="s">
        <v>111</v>
      </c>
      <c r="BK162" s="97">
        <f>ROUND(I162*H162,2)</f>
        <v>0</v>
      </c>
      <c r="BL162" s="8" t="s">
        <v>171</v>
      </c>
      <c r="BM162" s="96" t="s">
        <v>234</v>
      </c>
    </row>
    <row r="163" spans="2:65" s="1" customFormat="1" ht="24.2" customHeight="1" x14ac:dyDescent="0.2">
      <c r="B163" s="84"/>
      <c r="C163" s="98" t="s">
        <v>235</v>
      </c>
      <c r="D163" s="98" t="s">
        <v>113</v>
      </c>
      <c r="E163" s="99" t="s">
        <v>236</v>
      </c>
      <c r="F163" s="100" t="s">
        <v>237</v>
      </c>
      <c r="G163" s="101" t="s">
        <v>233</v>
      </c>
      <c r="H163" s="102">
        <v>154</v>
      </c>
      <c r="I163" s="103">
        <v>0</v>
      </c>
      <c r="J163" s="103">
        <f>ROUND(I163*H163,2)</f>
        <v>0</v>
      </c>
      <c r="K163" s="104"/>
      <c r="L163" s="105"/>
      <c r="M163" s="106" t="s">
        <v>29</v>
      </c>
      <c r="N163" s="107" t="s">
        <v>50</v>
      </c>
      <c r="O163" s="94">
        <v>0</v>
      </c>
      <c r="P163" s="94">
        <f>O163*H163</f>
        <v>0</v>
      </c>
      <c r="Q163" s="94">
        <v>3.2200000000000002E-3</v>
      </c>
      <c r="R163" s="94">
        <f>Q163*H163</f>
        <v>0.49588000000000004</v>
      </c>
      <c r="S163" s="94">
        <v>0</v>
      </c>
      <c r="T163" s="95">
        <f>S163*H163</f>
        <v>0</v>
      </c>
      <c r="AR163" s="96" t="s">
        <v>217</v>
      </c>
      <c r="AT163" s="96" t="s">
        <v>113</v>
      </c>
      <c r="AU163" s="96" t="s">
        <v>111</v>
      </c>
      <c r="AY163" s="8" t="s">
        <v>103</v>
      </c>
      <c r="BE163" s="97">
        <f>IF(N163="základná",J163,0)</f>
        <v>0</v>
      </c>
      <c r="BF163" s="97">
        <f>IF(N163="znížená",J163,0)</f>
        <v>0</v>
      </c>
      <c r="BG163" s="97">
        <f>IF(N163="zákl. prenesená",J163,0)</f>
        <v>0</v>
      </c>
      <c r="BH163" s="97">
        <f>IF(N163="zníž. prenesená",J163,0)</f>
        <v>0</v>
      </c>
      <c r="BI163" s="97">
        <f>IF(N163="nulová",J163,0)</f>
        <v>0</v>
      </c>
      <c r="BJ163" s="8" t="s">
        <v>111</v>
      </c>
      <c r="BK163" s="97">
        <f>ROUND(I163*H163,2)</f>
        <v>0</v>
      </c>
      <c r="BL163" s="8" t="s">
        <v>171</v>
      </c>
      <c r="BM163" s="96" t="s">
        <v>238</v>
      </c>
    </row>
    <row r="164" spans="2:65" s="7" customFormat="1" ht="23.1" customHeight="1" x14ac:dyDescent="0.2">
      <c r="B164" s="73"/>
      <c r="D164" s="74" t="s">
        <v>66</v>
      </c>
      <c r="E164" s="82" t="s">
        <v>239</v>
      </c>
      <c r="F164" s="82" t="s">
        <v>240</v>
      </c>
      <c r="J164" s="83">
        <f>J165</f>
        <v>0</v>
      </c>
      <c r="L164" s="73"/>
      <c r="M164" s="77"/>
      <c r="P164" s="78">
        <f>P165</f>
        <v>0.625</v>
      </c>
      <c r="R164" s="78">
        <f>R165</f>
        <v>3.1E-4</v>
      </c>
      <c r="T164" s="79">
        <f>T165</f>
        <v>0</v>
      </c>
      <c r="AR164" s="74" t="s">
        <v>111</v>
      </c>
      <c r="AT164" s="80" t="s">
        <v>66</v>
      </c>
      <c r="AU164" s="80" t="s">
        <v>68</v>
      </c>
      <c r="AY164" s="74" t="s">
        <v>103</v>
      </c>
      <c r="BK164" s="81">
        <f>BK165</f>
        <v>0</v>
      </c>
    </row>
    <row r="165" spans="2:65" s="1" customFormat="1" ht="24.2" customHeight="1" x14ac:dyDescent="0.2">
      <c r="B165" s="84"/>
      <c r="C165" s="85" t="s">
        <v>241</v>
      </c>
      <c r="D165" s="85" t="s">
        <v>106</v>
      </c>
      <c r="E165" s="86" t="s">
        <v>242</v>
      </c>
      <c r="F165" s="87" t="s">
        <v>243</v>
      </c>
      <c r="G165" s="88" t="s">
        <v>244</v>
      </c>
      <c r="H165" s="89">
        <v>1</v>
      </c>
      <c r="I165" s="90">
        <v>0</v>
      </c>
      <c r="J165" s="90">
        <f>ROUND(I165*H165,2)</f>
        <v>0</v>
      </c>
      <c r="K165" s="91"/>
      <c r="L165" s="16"/>
      <c r="M165" s="92" t="s">
        <v>29</v>
      </c>
      <c r="N165" s="93" t="s">
        <v>50</v>
      </c>
      <c r="O165" s="94">
        <v>0.625</v>
      </c>
      <c r="P165" s="94">
        <f>O165*H165</f>
        <v>0.625</v>
      </c>
      <c r="Q165" s="94">
        <v>3.1E-4</v>
      </c>
      <c r="R165" s="94">
        <f>Q165*H165</f>
        <v>3.1E-4</v>
      </c>
      <c r="S165" s="94">
        <v>0</v>
      </c>
      <c r="T165" s="95">
        <f>S165*H165</f>
        <v>0</v>
      </c>
      <c r="AR165" s="96" t="s">
        <v>171</v>
      </c>
      <c r="AT165" s="96" t="s">
        <v>106</v>
      </c>
      <c r="AU165" s="96" t="s">
        <v>111</v>
      </c>
      <c r="AY165" s="8" t="s">
        <v>103</v>
      </c>
      <c r="BE165" s="97">
        <f>IF(N165="základná",J165,0)</f>
        <v>0</v>
      </c>
      <c r="BF165" s="97">
        <f>IF(N165="znížená",J165,0)</f>
        <v>0</v>
      </c>
      <c r="BG165" s="97">
        <f>IF(N165="zákl. prenesená",J165,0)</f>
        <v>0</v>
      </c>
      <c r="BH165" s="97">
        <f>IF(N165="zníž. prenesená",J165,0)</f>
        <v>0</v>
      </c>
      <c r="BI165" s="97">
        <f>IF(N165="nulová",J165,0)</f>
        <v>0</v>
      </c>
      <c r="BJ165" s="8" t="s">
        <v>111</v>
      </c>
      <c r="BK165" s="97">
        <f>ROUND(I165*H165,2)</f>
        <v>0</v>
      </c>
      <c r="BL165" s="8" t="s">
        <v>171</v>
      </c>
      <c r="BM165" s="96" t="s">
        <v>245</v>
      </c>
    </row>
    <row r="166" spans="2:65" s="7" customFormat="1" ht="23.1" customHeight="1" x14ac:dyDescent="0.2">
      <c r="B166" s="73"/>
      <c r="D166" s="74" t="s">
        <v>66</v>
      </c>
      <c r="E166" s="82" t="s">
        <v>246</v>
      </c>
      <c r="F166" s="82" t="s">
        <v>247</v>
      </c>
      <c r="J166" s="83">
        <f>J167+J168</f>
        <v>0</v>
      </c>
      <c r="L166" s="73"/>
      <c r="M166" s="77"/>
      <c r="P166" s="78">
        <f>SUM(P167:P168)</f>
        <v>7.4206500000000002</v>
      </c>
      <c r="R166" s="78">
        <f>SUM(R167:R168)</f>
        <v>0.45024000000000003</v>
      </c>
      <c r="T166" s="79">
        <f>SUM(T167:T168)</f>
        <v>0</v>
      </c>
      <c r="AR166" s="74" t="s">
        <v>111</v>
      </c>
      <c r="AT166" s="80" t="s">
        <v>66</v>
      </c>
      <c r="AU166" s="80" t="s">
        <v>68</v>
      </c>
      <c r="AY166" s="74" t="s">
        <v>103</v>
      </c>
      <c r="BK166" s="81">
        <f>SUM(BK167:BK168)</f>
        <v>0</v>
      </c>
    </row>
    <row r="167" spans="2:65" s="1" customFormat="1" ht="24.2" customHeight="1" x14ac:dyDescent="0.2">
      <c r="B167" s="84"/>
      <c r="C167" s="85" t="s">
        <v>248</v>
      </c>
      <c r="D167" s="85" t="s">
        <v>106</v>
      </c>
      <c r="E167" s="86" t="s">
        <v>249</v>
      </c>
      <c r="F167" s="87" t="s">
        <v>250</v>
      </c>
      <c r="G167" s="88" t="s">
        <v>109</v>
      </c>
      <c r="H167" s="89">
        <v>30</v>
      </c>
      <c r="I167" s="90">
        <v>0</v>
      </c>
      <c r="J167" s="90">
        <f>ROUND(I167*H167,2)</f>
        <v>0</v>
      </c>
      <c r="K167" s="91"/>
      <c r="L167" s="16"/>
      <c r="M167" s="92" t="s">
        <v>29</v>
      </c>
      <c r="N167" s="93" t="s">
        <v>50</v>
      </c>
      <c r="O167" s="94">
        <v>0.22166</v>
      </c>
      <c r="P167" s="94">
        <f>O167*H167</f>
        <v>6.6497999999999999</v>
      </c>
      <c r="Q167" s="94">
        <v>1.5008000000000001E-2</v>
      </c>
      <c r="R167" s="94">
        <f>Q167*H167</f>
        <v>0.45024000000000003</v>
      </c>
      <c r="S167" s="94">
        <v>0</v>
      </c>
      <c r="T167" s="95">
        <f>S167*H167</f>
        <v>0</v>
      </c>
      <c r="AR167" s="96" t="s">
        <v>171</v>
      </c>
      <c r="AT167" s="96" t="s">
        <v>106</v>
      </c>
      <c r="AU167" s="96" t="s">
        <v>111</v>
      </c>
      <c r="AY167" s="8" t="s">
        <v>103</v>
      </c>
      <c r="BE167" s="97">
        <f>IF(N167="základná",J167,0)</f>
        <v>0</v>
      </c>
      <c r="BF167" s="97">
        <f>IF(N167="znížená",J167,0)</f>
        <v>0</v>
      </c>
      <c r="BG167" s="97">
        <f>IF(N167="zákl. prenesená",J167,0)</f>
        <v>0</v>
      </c>
      <c r="BH167" s="97">
        <f>IF(N167="zníž. prenesená",J167,0)</f>
        <v>0</v>
      </c>
      <c r="BI167" s="97">
        <f>IF(N167="nulová",J167,0)</f>
        <v>0</v>
      </c>
      <c r="BJ167" s="8" t="s">
        <v>111</v>
      </c>
      <c r="BK167" s="97">
        <f>ROUND(I167*H167,2)</f>
        <v>0</v>
      </c>
      <c r="BL167" s="8" t="s">
        <v>171</v>
      </c>
      <c r="BM167" s="96" t="s">
        <v>251</v>
      </c>
    </row>
    <row r="168" spans="2:65" s="1" customFormat="1" ht="24.2" customHeight="1" x14ac:dyDescent="0.2">
      <c r="B168" s="84"/>
      <c r="C168" s="85" t="s">
        <v>217</v>
      </c>
      <c r="D168" s="85" t="s">
        <v>106</v>
      </c>
      <c r="E168" s="86" t="s">
        <v>252</v>
      </c>
      <c r="F168" s="87" t="s">
        <v>253</v>
      </c>
      <c r="G168" s="88" t="s">
        <v>179</v>
      </c>
      <c r="H168" s="89">
        <v>0.45</v>
      </c>
      <c r="I168" s="90">
        <v>0</v>
      </c>
      <c r="J168" s="90">
        <f>ROUND(I168*H168,2)</f>
        <v>0</v>
      </c>
      <c r="K168" s="91"/>
      <c r="L168" s="16"/>
      <c r="M168" s="92" t="s">
        <v>29</v>
      </c>
      <c r="N168" s="93" t="s">
        <v>50</v>
      </c>
      <c r="O168" s="94">
        <v>1.7130000000000001</v>
      </c>
      <c r="P168" s="94">
        <f>O168*H168</f>
        <v>0.77085000000000004</v>
      </c>
      <c r="Q168" s="94">
        <v>0</v>
      </c>
      <c r="R168" s="94">
        <f>Q168*H168</f>
        <v>0</v>
      </c>
      <c r="S168" s="94">
        <v>0</v>
      </c>
      <c r="T168" s="95">
        <f>S168*H168</f>
        <v>0</v>
      </c>
      <c r="AR168" s="96" t="s">
        <v>171</v>
      </c>
      <c r="AT168" s="96" t="s">
        <v>106</v>
      </c>
      <c r="AU168" s="96" t="s">
        <v>111</v>
      </c>
      <c r="AY168" s="8" t="s">
        <v>103</v>
      </c>
      <c r="BE168" s="97">
        <f>IF(N168="základná",J168,0)</f>
        <v>0</v>
      </c>
      <c r="BF168" s="97">
        <f>IF(N168="znížená",J168,0)</f>
        <v>0</v>
      </c>
      <c r="BG168" s="97">
        <f>IF(N168="zákl. prenesená",J168,0)</f>
        <v>0</v>
      </c>
      <c r="BH168" s="97">
        <f>IF(N168="zníž. prenesená",J168,0)</f>
        <v>0</v>
      </c>
      <c r="BI168" s="97">
        <f>IF(N168="nulová",J168,0)</f>
        <v>0</v>
      </c>
      <c r="BJ168" s="8" t="s">
        <v>111</v>
      </c>
      <c r="BK168" s="97">
        <f>ROUND(I168*H168,2)</f>
        <v>0</v>
      </c>
      <c r="BL168" s="8" t="s">
        <v>171</v>
      </c>
      <c r="BM168" s="96" t="s">
        <v>254</v>
      </c>
    </row>
    <row r="169" spans="2:65" s="7" customFormat="1" ht="23.1" customHeight="1" x14ac:dyDescent="0.2">
      <c r="B169" s="73"/>
      <c r="D169" s="74" t="s">
        <v>66</v>
      </c>
      <c r="E169" s="82" t="s">
        <v>255</v>
      </c>
      <c r="F169" s="82" t="s">
        <v>256</v>
      </c>
      <c r="J169" s="83">
        <f>J170+J171</f>
        <v>0</v>
      </c>
      <c r="L169" s="73"/>
      <c r="M169" s="77"/>
      <c r="P169" s="78">
        <f>SUM(P170:P171)</f>
        <v>26.13</v>
      </c>
      <c r="R169" s="78">
        <f>SUM(R170:R171)</f>
        <v>0</v>
      </c>
      <c r="T169" s="79">
        <f>SUM(T170:T171)</f>
        <v>0</v>
      </c>
      <c r="AR169" s="74" t="s">
        <v>111</v>
      </c>
      <c r="AT169" s="80" t="s">
        <v>66</v>
      </c>
      <c r="AU169" s="80" t="s">
        <v>68</v>
      </c>
      <c r="AY169" s="74" t="s">
        <v>103</v>
      </c>
      <c r="BK169" s="81">
        <f>SUM(BK170:BK171)</f>
        <v>0</v>
      </c>
    </row>
    <row r="170" spans="2:65" s="1" customFormat="1" ht="33" customHeight="1" x14ac:dyDescent="0.2">
      <c r="B170" s="84"/>
      <c r="C170" s="212" t="s">
        <v>257</v>
      </c>
      <c r="D170" s="212"/>
      <c r="E170" s="213"/>
      <c r="F170" s="214"/>
      <c r="G170" s="215"/>
      <c r="H170" s="216"/>
      <c r="I170" s="217"/>
      <c r="J170" s="217"/>
      <c r="K170" s="91"/>
      <c r="L170" s="16"/>
      <c r="M170" s="92" t="s">
        <v>29</v>
      </c>
      <c r="N170" s="93" t="s">
        <v>50</v>
      </c>
      <c r="O170" s="94">
        <v>1.1060000000000001</v>
      </c>
      <c r="P170" s="94">
        <f>O170*H170</f>
        <v>0</v>
      </c>
      <c r="Q170" s="94">
        <v>1.17E-3</v>
      </c>
      <c r="R170" s="94">
        <f>Q170*H170</f>
        <v>0</v>
      </c>
      <c r="S170" s="94">
        <v>0</v>
      </c>
      <c r="T170" s="95">
        <f>S170*H170</f>
        <v>0</v>
      </c>
      <c r="AR170" s="96" t="s">
        <v>171</v>
      </c>
      <c r="AT170" s="96" t="s">
        <v>106</v>
      </c>
      <c r="AU170" s="96" t="s">
        <v>111</v>
      </c>
      <c r="AY170" s="8" t="s">
        <v>103</v>
      </c>
      <c r="BE170" s="97">
        <f>IF(N170="základná",J170,0)</f>
        <v>0</v>
      </c>
      <c r="BF170" s="97">
        <f>IF(N170="znížená",J170,0)</f>
        <v>0</v>
      </c>
      <c r="BG170" s="97">
        <f>IF(N170="zákl. prenesená",J170,0)</f>
        <v>0</v>
      </c>
      <c r="BH170" s="97">
        <f>IF(N170="zníž. prenesená",J170,0)</f>
        <v>0</v>
      </c>
      <c r="BI170" s="97">
        <f>IF(N170="nulová",J170,0)</f>
        <v>0</v>
      </c>
      <c r="BJ170" s="8" t="s">
        <v>111</v>
      </c>
      <c r="BK170" s="97">
        <f>ROUND(I170*H170,2)</f>
        <v>0</v>
      </c>
      <c r="BL170" s="8" t="s">
        <v>171</v>
      </c>
      <c r="BM170" s="96" t="s">
        <v>258</v>
      </c>
    </row>
    <row r="171" spans="2:65" s="1" customFormat="1" ht="16.5" customHeight="1" x14ac:dyDescent="0.2">
      <c r="B171" s="84"/>
      <c r="C171" s="85" t="s">
        <v>259</v>
      </c>
      <c r="D171" s="85" t="s">
        <v>106</v>
      </c>
      <c r="E171" s="86" t="s">
        <v>260</v>
      </c>
      <c r="F171" s="87" t="s">
        <v>261</v>
      </c>
      <c r="G171" s="88" t="s">
        <v>109</v>
      </c>
      <c r="H171" s="89">
        <v>30</v>
      </c>
      <c r="I171" s="90">
        <v>0</v>
      </c>
      <c r="J171" s="90">
        <f>ROUND(I171*H171,2)</f>
        <v>0</v>
      </c>
      <c r="K171" s="91"/>
      <c r="L171" s="16"/>
      <c r="M171" s="92" t="s">
        <v>29</v>
      </c>
      <c r="N171" s="93" t="s">
        <v>50</v>
      </c>
      <c r="O171" s="94">
        <v>0.871</v>
      </c>
      <c r="P171" s="94">
        <f>O171*H171</f>
        <v>26.13</v>
      </c>
      <c r="Q171" s="94">
        <v>0</v>
      </c>
      <c r="R171" s="94">
        <f>Q171*H171</f>
        <v>0</v>
      </c>
      <c r="S171" s="94">
        <v>0</v>
      </c>
      <c r="T171" s="95">
        <f>S171*H171</f>
        <v>0</v>
      </c>
      <c r="AR171" s="96" t="s">
        <v>171</v>
      </c>
      <c r="AT171" s="96" t="s">
        <v>106</v>
      </c>
      <c r="AU171" s="96" t="s">
        <v>111</v>
      </c>
      <c r="AY171" s="8" t="s">
        <v>103</v>
      </c>
      <c r="BE171" s="97">
        <f>IF(N171="základná",J171,0)</f>
        <v>0</v>
      </c>
      <c r="BF171" s="97">
        <f>IF(N171="znížená",J171,0)</f>
        <v>0</v>
      </c>
      <c r="BG171" s="97">
        <f>IF(N171="zákl. prenesená",J171,0)</f>
        <v>0</v>
      </c>
      <c r="BH171" s="97">
        <f>IF(N171="zníž. prenesená",J171,0)</f>
        <v>0</v>
      </c>
      <c r="BI171" s="97">
        <f>IF(N171="nulová",J171,0)</f>
        <v>0</v>
      </c>
      <c r="BJ171" s="8" t="s">
        <v>111</v>
      </c>
      <c r="BK171" s="97">
        <f>ROUND(I171*H171,2)</f>
        <v>0</v>
      </c>
      <c r="BL171" s="8" t="s">
        <v>171</v>
      </c>
      <c r="BM171" s="96" t="s">
        <v>262</v>
      </c>
    </row>
    <row r="172" spans="2:65" s="7" customFormat="1" ht="23.1" customHeight="1" x14ac:dyDescent="0.2">
      <c r="B172" s="73"/>
      <c r="D172" s="74" t="s">
        <v>66</v>
      </c>
      <c r="E172" s="82" t="s">
        <v>263</v>
      </c>
      <c r="F172" s="82" t="s">
        <v>264</v>
      </c>
      <c r="J172" s="83">
        <f>J173+J174+J175+J176+J177+J178</f>
        <v>0</v>
      </c>
      <c r="L172" s="73"/>
      <c r="M172" s="77"/>
      <c r="P172" s="78">
        <f>SUM(P173:P178)</f>
        <v>2084.6794</v>
      </c>
      <c r="R172" s="78">
        <f>SUM(R173:R178)</f>
        <v>40.791679999999999</v>
      </c>
      <c r="T172" s="79">
        <f>SUM(T173:T178)</f>
        <v>0</v>
      </c>
      <c r="AR172" s="74" t="s">
        <v>111</v>
      </c>
      <c r="AT172" s="80" t="s">
        <v>66</v>
      </c>
      <c r="AU172" s="80" t="s">
        <v>68</v>
      </c>
      <c r="AY172" s="74" t="s">
        <v>103</v>
      </c>
      <c r="BK172" s="81">
        <f>SUM(BK173:BK178)</f>
        <v>0</v>
      </c>
    </row>
    <row r="173" spans="2:65" s="1" customFormat="1" ht="24.2" customHeight="1" x14ac:dyDescent="0.2">
      <c r="B173" s="84"/>
      <c r="C173" s="85" t="s">
        <v>265</v>
      </c>
      <c r="D173" s="85" t="s">
        <v>106</v>
      </c>
      <c r="E173" s="86" t="s">
        <v>266</v>
      </c>
      <c r="F173" s="87" t="s">
        <v>267</v>
      </c>
      <c r="G173" s="88" t="s">
        <v>109</v>
      </c>
      <c r="H173" s="89">
        <v>860</v>
      </c>
      <c r="I173" s="90">
        <v>0</v>
      </c>
      <c r="J173" s="90">
        <f t="shared" ref="J173:J178" si="20">ROUND(I173*H173,2)</f>
        <v>0</v>
      </c>
      <c r="K173" s="91"/>
      <c r="L173" s="16"/>
      <c r="M173" s="92" t="s">
        <v>29</v>
      </c>
      <c r="N173" s="93" t="s">
        <v>50</v>
      </c>
      <c r="O173" s="94">
        <v>1.76047</v>
      </c>
      <c r="P173" s="94">
        <f t="shared" ref="P173:P178" si="21">O173*H173</f>
        <v>1514.0042000000001</v>
      </c>
      <c r="Q173" s="94">
        <v>4.4479999999999999E-2</v>
      </c>
      <c r="R173" s="94">
        <f t="shared" ref="R173:R178" si="22">Q173*H173</f>
        <v>38.252800000000001</v>
      </c>
      <c r="S173" s="94">
        <v>0</v>
      </c>
      <c r="T173" s="95">
        <f t="shared" ref="T173:T178" si="23">S173*H173</f>
        <v>0</v>
      </c>
      <c r="AR173" s="96" t="s">
        <v>171</v>
      </c>
      <c r="AT173" s="96" t="s">
        <v>106</v>
      </c>
      <c r="AU173" s="96" t="s">
        <v>111</v>
      </c>
      <c r="AY173" s="8" t="s">
        <v>103</v>
      </c>
      <c r="BE173" s="97">
        <f t="shared" ref="BE173:BE178" si="24">IF(N173="základná",J173,0)</f>
        <v>0</v>
      </c>
      <c r="BF173" s="97">
        <f t="shared" ref="BF173:BF178" si="25">IF(N173="znížená",J173,0)</f>
        <v>0</v>
      </c>
      <c r="BG173" s="97">
        <f t="shared" ref="BG173:BG178" si="26">IF(N173="zákl. prenesená",J173,0)</f>
        <v>0</v>
      </c>
      <c r="BH173" s="97">
        <f t="shared" ref="BH173:BH178" si="27">IF(N173="zníž. prenesená",J173,0)</f>
        <v>0</v>
      </c>
      <c r="BI173" s="97">
        <f t="shared" ref="BI173:BI178" si="28">IF(N173="nulová",J173,0)</f>
        <v>0</v>
      </c>
      <c r="BJ173" s="8" t="s">
        <v>111</v>
      </c>
      <c r="BK173" s="97">
        <f t="shared" ref="BK173:BK178" si="29">ROUND(I173*H173,2)</f>
        <v>0</v>
      </c>
      <c r="BL173" s="8" t="s">
        <v>171</v>
      </c>
      <c r="BM173" s="96" t="s">
        <v>268</v>
      </c>
    </row>
    <row r="174" spans="2:65" s="1" customFormat="1" ht="24.2" customHeight="1" x14ac:dyDescent="0.2">
      <c r="B174" s="84"/>
      <c r="C174" s="218" t="s">
        <v>269</v>
      </c>
      <c r="D174" s="218"/>
      <c r="E174" s="219"/>
      <c r="F174" s="220"/>
      <c r="G174" s="221"/>
      <c r="H174" s="222"/>
      <c r="I174" s="223"/>
      <c r="J174" s="223"/>
      <c r="K174" s="104"/>
      <c r="L174" s="105"/>
      <c r="M174" s="106" t="s">
        <v>29</v>
      </c>
      <c r="N174" s="107" t="s">
        <v>50</v>
      </c>
      <c r="O174" s="94">
        <v>0</v>
      </c>
      <c r="P174" s="94">
        <f t="shared" si="21"/>
        <v>0</v>
      </c>
      <c r="Q174" s="94">
        <v>1.5010000000000001E-2</v>
      </c>
      <c r="R174" s="94">
        <f t="shared" si="22"/>
        <v>0</v>
      </c>
      <c r="S174" s="94">
        <v>0</v>
      </c>
      <c r="T174" s="95">
        <f t="shared" si="23"/>
        <v>0</v>
      </c>
      <c r="AR174" s="96" t="s">
        <v>217</v>
      </c>
      <c r="AT174" s="96" t="s">
        <v>113</v>
      </c>
      <c r="AU174" s="96" t="s">
        <v>111</v>
      </c>
      <c r="AY174" s="8" t="s">
        <v>103</v>
      </c>
      <c r="BE174" s="97">
        <f t="shared" si="24"/>
        <v>0</v>
      </c>
      <c r="BF174" s="97">
        <f t="shared" si="25"/>
        <v>0</v>
      </c>
      <c r="BG174" s="97">
        <f t="shared" si="26"/>
        <v>0</v>
      </c>
      <c r="BH174" s="97">
        <f t="shared" si="27"/>
        <v>0</v>
      </c>
      <c r="BI174" s="97">
        <f t="shared" si="28"/>
        <v>0</v>
      </c>
      <c r="BJ174" s="8" t="s">
        <v>111</v>
      </c>
      <c r="BK174" s="97">
        <f t="shared" si="29"/>
        <v>0</v>
      </c>
      <c r="BL174" s="8" t="s">
        <v>171</v>
      </c>
      <c r="BM174" s="96" t="s">
        <v>270</v>
      </c>
    </row>
    <row r="175" spans="2:65" s="1" customFormat="1" ht="38.1" customHeight="1" x14ac:dyDescent="0.2">
      <c r="B175" s="84"/>
      <c r="C175" s="85" t="s">
        <v>271</v>
      </c>
      <c r="D175" s="85" t="s">
        <v>106</v>
      </c>
      <c r="E175" s="86" t="s">
        <v>272</v>
      </c>
      <c r="F175" s="87" t="s">
        <v>273</v>
      </c>
      <c r="G175" s="88" t="s">
        <v>109</v>
      </c>
      <c r="H175" s="89">
        <v>640</v>
      </c>
      <c r="I175" s="90">
        <v>0</v>
      </c>
      <c r="J175" s="90">
        <f>J176+J177+J178</f>
        <v>0</v>
      </c>
      <c r="K175" s="91"/>
      <c r="L175" s="16"/>
      <c r="M175" s="92" t="s">
        <v>29</v>
      </c>
      <c r="N175" s="93" t="s">
        <v>50</v>
      </c>
      <c r="O175" s="94">
        <v>0.89168000000000003</v>
      </c>
      <c r="P175" s="94">
        <f t="shared" si="21"/>
        <v>570.67520000000002</v>
      </c>
      <c r="Q175" s="94">
        <v>2.967E-3</v>
      </c>
      <c r="R175" s="94">
        <f t="shared" si="22"/>
        <v>1.8988800000000001</v>
      </c>
      <c r="S175" s="94">
        <v>0</v>
      </c>
      <c r="T175" s="95">
        <f t="shared" si="23"/>
        <v>0</v>
      </c>
      <c r="AR175" s="96" t="s">
        <v>171</v>
      </c>
      <c r="AT175" s="96" t="s">
        <v>106</v>
      </c>
      <c r="AU175" s="96" t="s">
        <v>111</v>
      </c>
      <c r="AY175" s="8" t="s">
        <v>103</v>
      </c>
      <c r="BE175" s="97">
        <f t="shared" si="24"/>
        <v>0</v>
      </c>
      <c r="BF175" s="97">
        <f t="shared" si="25"/>
        <v>0</v>
      </c>
      <c r="BG175" s="97">
        <f t="shared" si="26"/>
        <v>0</v>
      </c>
      <c r="BH175" s="97">
        <f t="shared" si="27"/>
        <v>0</v>
      </c>
      <c r="BI175" s="97">
        <f t="shared" si="28"/>
        <v>0</v>
      </c>
      <c r="BJ175" s="8" t="s">
        <v>111</v>
      </c>
      <c r="BK175" s="97">
        <f t="shared" si="29"/>
        <v>0</v>
      </c>
      <c r="BL175" s="8" t="s">
        <v>171</v>
      </c>
      <c r="BM175" s="96" t="s">
        <v>274</v>
      </c>
    </row>
    <row r="176" spans="2:65" s="1" customFormat="1" ht="24.2" customHeight="1" x14ac:dyDescent="0.2">
      <c r="B176" s="84"/>
      <c r="C176" s="218" t="s">
        <v>275</v>
      </c>
      <c r="D176" s="218"/>
      <c r="E176" s="219"/>
      <c r="F176" s="220"/>
      <c r="G176" s="221"/>
      <c r="H176" s="222"/>
      <c r="I176" s="223"/>
      <c r="J176" s="223"/>
      <c r="K176" s="104"/>
      <c r="L176" s="105"/>
      <c r="M176" s="106" t="s">
        <v>29</v>
      </c>
      <c r="N176" s="107" t="s">
        <v>50</v>
      </c>
      <c r="O176" s="94">
        <v>0</v>
      </c>
      <c r="P176" s="94">
        <f t="shared" si="21"/>
        <v>0</v>
      </c>
      <c r="Q176" s="94">
        <v>1.5010000000000001E-2</v>
      </c>
      <c r="R176" s="94">
        <f t="shared" si="22"/>
        <v>0</v>
      </c>
      <c r="S176" s="94">
        <v>0</v>
      </c>
      <c r="T176" s="95">
        <f t="shared" si="23"/>
        <v>0</v>
      </c>
      <c r="AR176" s="96" t="s">
        <v>217</v>
      </c>
      <c r="AT176" s="96" t="s">
        <v>113</v>
      </c>
      <c r="AU176" s="96" t="s">
        <v>111</v>
      </c>
      <c r="AY176" s="8" t="s">
        <v>103</v>
      </c>
      <c r="BE176" s="97">
        <f t="shared" si="24"/>
        <v>0</v>
      </c>
      <c r="BF176" s="97">
        <f t="shared" si="25"/>
        <v>0</v>
      </c>
      <c r="BG176" s="97">
        <f t="shared" si="26"/>
        <v>0</v>
      </c>
      <c r="BH176" s="97">
        <f t="shared" si="27"/>
        <v>0</v>
      </c>
      <c r="BI176" s="97">
        <f t="shared" si="28"/>
        <v>0</v>
      </c>
      <c r="BJ176" s="8" t="s">
        <v>111</v>
      </c>
      <c r="BK176" s="97">
        <f t="shared" si="29"/>
        <v>0</v>
      </c>
      <c r="BL176" s="8" t="s">
        <v>171</v>
      </c>
      <c r="BM176" s="96" t="s">
        <v>276</v>
      </c>
    </row>
    <row r="177" spans="2:65" s="1" customFormat="1" ht="16.5" customHeight="1" x14ac:dyDescent="0.2">
      <c r="B177" s="84"/>
      <c r="C177" s="98" t="s">
        <v>277</v>
      </c>
      <c r="D177" s="98" t="s">
        <v>113</v>
      </c>
      <c r="E177" s="99" t="s">
        <v>278</v>
      </c>
      <c r="F177" s="100" t="s">
        <v>279</v>
      </c>
      <c r="G177" s="101" t="s">
        <v>109</v>
      </c>
      <c r="H177" s="102">
        <v>640</v>
      </c>
      <c r="I177" s="103">
        <v>0</v>
      </c>
      <c r="J177" s="103">
        <f t="shared" si="20"/>
        <v>0</v>
      </c>
      <c r="K177" s="104"/>
      <c r="L177" s="105"/>
      <c r="M177" s="106" t="s">
        <v>29</v>
      </c>
      <c r="N177" s="107" t="s">
        <v>50</v>
      </c>
      <c r="O177" s="94">
        <v>0</v>
      </c>
      <c r="P177" s="94">
        <f t="shared" si="21"/>
        <v>0</v>
      </c>
      <c r="Q177" s="94">
        <v>1E-3</v>
      </c>
      <c r="R177" s="94">
        <f t="shared" si="22"/>
        <v>0.64</v>
      </c>
      <c r="S177" s="94">
        <v>0</v>
      </c>
      <c r="T177" s="95">
        <f t="shared" si="23"/>
        <v>0</v>
      </c>
      <c r="AR177" s="96" t="s">
        <v>217</v>
      </c>
      <c r="AT177" s="96" t="s">
        <v>113</v>
      </c>
      <c r="AU177" s="96" t="s">
        <v>111</v>
      </c>
      <c r="AY177" s="8" t="s">
        <v>103</v>
      </c>
      <c r="BE177" s="97">
        <f t="shared" si="24"/>
        <v>0</v>
      </c>
      <c r="BF177" s="97">
        <f t="shared" si="25"/>
        <v>0</v>
      </c>
      <c r="BG177" s="97">
        <f t="shared" si="26"/>
        <v>0</v>
      </c>
      <c r="BH177" s="97">
        <f t="shared" si="27"/>
        <v>0</v>
      </c>
      <c r="BI177" s="97">
        <f t="shared" si="28"/>
        <v>0</v>
      </c>
      <c r="BJ177" s="8" t="s">
        <v>111</v>
      </c>
      <c r="BK177" s="97">
        <f t="shared" si="29"/>
        <v>0</v>
      </c>
      <c r="BL177" s="8" t="s">
        <v>171</v>
      </c>
      <c r="BM177" s="96" t="s">
        <v>280</v>
      </c>
    </row>
    <row r="178" spans="2:65" s="1" customFormat="1" ht="24.2" customHeight="1" x14ac:dyDescent="0.2">
      <c r="B178" s="84"/>
      <c r="C178" s="85" t="s">
        <v>281</v>
      </c>
      <c r="D178" s="85" t="s">
        <v>106</v>
      </c>
      <c r="E178" s="86" t="s">
        <v>282</v>
      </c>
      <c r="F178" s="87" t="s">
        <v>283</v>
      </c>
      <c r="G178" s="88" t="s">
        <v>226</v>
      </c>
      <c r="H178" s="89">
        <v>595.33399999999995</v>
      </c>
      <c r="I178" s="90">
        <v>0</v>
      </c>
      <c r="J178" s="90">
        <f t="shared" si="20"/>
        <v>0</v>
      </c>
      <c r="K178" s="91"/>
      <c r="L178" s="16"/>
      <c r="M178" s="108" t="s">
        <v>29</v>
      </c>
      <c r="N178" s="109" t="s">
        <v>50</v>
      </c>
      <c r="O178" s="110">
        <v>0</v>
      </c>
      <c r="P178" s="110">
        <f t="shared" si="21"/>
        <v>0</v>
      </c>
      <c r="Q178" s="110">
        <v>0</v>
      </c>
      <c r="R178" s="110">
        <f t="shared" si="22"/>
        <v>0</v>
      </c>
      <c r="S178" s="110">
        <v>0</v>
      </c>
      <c r="T178" s="111">
        <f t="shared" si="23"/>
        <v>0</v>
      </c>
      <c r="AR178" s="96" t="s">
        <v>171</v>
      </c>
      <c r="AT178" s="96" t="s">
        <v>106</v>
      </c>
      <c r="AU178" s="96" t="s">
        <v>111</v>
      </c>
      <c r="AY178" s="8" t="s">
        <v>103</v>
      </c>
      <c r="BE178" s="97">
        <f t="shared" si="24"/>
        <v>0</v>
      </c>
      <c r="BF178" s="97">
        <f t="shared" si="25"/>
        <v>0</v>
      </c>
      <c r="BG178" s="97">
        <f t="shared" si="26"/>
        <v>0</v>
      </c>
      <c r="BH178" s="97">
        <f t="shared" si="27"/>
        <v>0</v>
      </c>
      <c r="BI178" s="97">
        <f t="shared" si="28"/>
        <v>0</v>
      </c>
      <c r="BJ178" s="8" t="s">
        <v>111</v>
      </c>
      <c r="BK178" s="97">
        <f t="shared" si="29"/>
        <v>0</v>
      </c>
      <c r="BL178" s="8" t="s">
        <v>171</v>
      </c>
      <c r="BM178" s="96" t="s">
        <v>284</v>
      </c>
    </row>
    <row r="179" spans="2:65" s="1" customFormat="1" ht="6.95" customHeight="1" x14ac:dyDescent="0.2">
      <c r="B179" s="23"/>
      <c r="C179" s="24"/>
      <c r="D179" s="24"/>
      <c r="E179" s="24"/>
      <c r="F179" s="24"/>
      <c r="G179" s="24"/>
      <c r="H179" s="24"/>
      <c r="I179" s="24"/>
      <c r="J179" s="24"/>
      <c r="K179" s="24"/>
      <c r="L179" s="16"/>
    </row>
  </sheetData>
  <autoFilter ref="C126:K178" xr:uid="{00000000-0009-0000-0000-000001000000}"/>
  <mergeCells count="6">
    <mergeCell ref="E117:H117"/>
    <mergeCell ref="E119:H119"/>
    <mergeCell ref="L2:V2"/>
    <mergeCell ref="E9:H9"/>
    <mergeCell ref="E27:H27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FFD13-5A19-4C78-940C-035FC292D05E}">
  <dimension ref="A2:A26"/>
  <sheetViews>
    <sheetView workbookViewId="0">
      <selection activeCell="C38" sqref="C38"/>
    </sheetView>
  </sheetViews>
  <sheetFormatPr defaultColWidth="8.6640625" defaultRowHeight="11.25" x14ac:dyDescent="0.2"/>
  <cols>
    <col min="1" max="1" width="126.6640625" customWidth="1"/>
  </cols>
  <sheetData>
    <row r="2" spans="1:1" ht="26.25" x14ac:dyDescent="0.2">
      <c r="A2" s="136" t="s">
        <v>285</v>
      </c>
    </row>
    <row r="3" spans="1:1" ht="15" x14ac:dyDescent="0.2">
      <c r="A3" s="137"/>
    </row>
    <row r="4" spans="1:1" x14ac:dyDescent="0.2">
      <c r="A4" s="138" t="s">
        <v>286</v>
      </c>
    </row>
    <row r="5" spans="1:1" ht="15" x14ac:dyDescent="0.2">
      <c r="A5" s="137"/>
    </row>
    <row r="6" spans="1:1" ht="15" x14ac:dyDescent="0.2">
      <c r="A6" s="139" t="s">
        <v>287</v>
      </c>
    </row>
    <row r="7" spans="1:1" x14ac:dyDescent="0.2">
      <c r="A7" s="140"/>
    </row>
    <row r="8" spans="1:1" ht="33.75" x14ac:dyDescent="0.2">
      <c r="A8" s="141" t="s">
        <v>288</v>
      </c>
    </row>
    <row r="9" spans="1:1" x14ac:dyDescent="0.2">
      <c r="A9" s="141"/>
    </row>
    <row r="10" spans="1:1" x14ac:dyDescent="0.2">
      <c r="A10" s="141" t="s">
        <v>289</v>
      </c>
    </row>
    <row r="11" spans="1:1" x14ac:dyDescent="0.2">
      <c r="A11" s="141" t="s">
        <v>290</v>
      </c>
    </row>
    <row r="12" spans="1:1" x14ac:dyDescent="0.2">
      <c r="A12" s="141" t="s">
        <v>291</v>
      </c>
    </row>
    <row r="13" spans="1:1" x14ac:dyDescent="0.2">
      <c r="A13" s="141" t="s">
        <v>292</v>
      </c>
    </row>
    <row r="14" spans="1:1" x14ac:dyDescent="0.2">
      <c r="A14" s="141" t="s">
        <v>293</v>
      </c>
    </row>
    <row r="15" spans="1:1" x14ac:dyDescent="0.2">
      <c r="A15" s="141" t="s">
        <v>294</v>
      </c>
    </row>
    <row r="16" spans="1:1" x14ac:dyDescent="0.2">
      <c r="A16" s="141" t="s">
        <v>295</v>
      </c>
    </row>
    <row r="17" spans="1:1" x14ac:dyDescent="0.2">
      <c r="A17" s="141" t="s">
        <v>296</v>
      </c>
    </row>
    <row r="18" spans="1:1" x14ac:dyDescent="0.2">
      <c r="A18" s="141" t="s">
        <v>297</v>
      </c>
    </row>
    <row r="19" spans="1:1" x14ac:dyDescent="0.2">
      <c r="A19" s="141" t="s">
        <v>298</v>
      </c>
    </row>
    <row r="20" spans="1:1" x14ac:dyDescent="0.2">
      <c r="A20" s="141" t="s">
        <v>299</v>
      </c>
    </row>
    <row r="21" spans="1:1" x14ac:dyDescent="0.2">
      <c r="A21" s="141" t="s">
        <v>300</v>
      </c>
    </row>
    <row r="22" spans="1:1" x14ac:dyDescent="0.2">
      <c r="A22" s="141" t="s">
        <v>301</v>
      </c>
    </row>
    <row r="23" spans="1:1" ht="15" x14ac:dyDescent="0.2">
      <c r="A23" s="142"/>
    </row>
    <row r="24" spans="1:1" ht="33.75" x14ac:dyDescent="0.2">
      <c r="A24" s="141" t="s">
        <v>302</v>
      </c>
    </row>
    <row r="25" spans="1:1" x14ac:dyDescent="0.2">
      <c r="A25" s="141"/>
    </row>
    <row r="26" spans="1:1" x14ac:dyDescent="0.2">
      <c r="A26" s="141" t="s">
        <v>303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CD963-95F3-4C38-AADE-B25C36F5750B}">
  <dimension ref="A2:A26"/>
  <sheetViews>
    <sheetView workbookViewId="0">
      <selection activeCell="M24" sqref="M24"/>
    </sheetView>
  </sheetViews>
  <sheetFormatPr defaultColWidth="8.6640625" defaultRowHeight="11.25" x14ac:dyDescent="0.2"/>
  <cols>
    <col min="1" max="1" width="126.6640625" customWidth="1"/>
  </cols>
  <sheetData>
    <row r="2" spans="1:1" ht="26.25" x14ac:dyDescent="0.2">
      <c r="A2" s="136" t="s">
        <v>304</v>
      </c>
    </row>
    <row r="3" spans="1:1" ht="15" x14ac:dyDescent="0.2">
      <c r="A3" s="137"/>
    </row>
    <row r="4" spans="1:1" x14ac:dyDescent="0.2">
      <c r="A4" s="141" t="s">
        <v>286</v>
      </c>
    </row>
    <row r="5" spans="1:1" ht="15" x14ac:dyDescent="0.2">
      <c r="A5" s="142"/>
    </row>
    <row r="6" spans="1:1" ht="15" x14ac:dyDescent="0.2">
      <c r="A6" s="143" t="s">
        <v>287</v>
      </c>
    </row>
    <row r="7" spans="1:1" x14ac:dyDescent="0.2">
      <c r="A7" s="141"/>
    </row>
    <row r="8" spans="1:1" ht="33.75" x14ac:dyDescent="0.2">
      <c r="A8" s="141" t="s">
        <v>305</v>
      </c>
    </row>
    <row r="9" spans="1:1" x14ac:dyDescent="0.2">
      <c r="A9" s="141" t="s">
        <v>306</v>
      </c>
    </row>
    <row r="10" spans="1:1" x14ac:dyDescent="0.2">
      <c r="A10" s="144"/>
    </row>
    <row r="11" spans="1:1" ht="22.5" x14ac:dyDescent="0.2">
      <c r="A11" s="141" t="s">
        <v>307</v>
      </c>
    </row>
    <row r="12" spans="1:1" x14ac:dyDescent="0.2">
      <c r="A12" s="141"/>
    </row>
    <row r="13" spans="1:1" ht="22.5" x14ac:dyDescent="0.2">
      <c r="A13" s="141" t="s">
        <v>308</v>
      </c>
    </row>
    <row r="14" spans="1:1" x14ac:dyDescent="0.2">
      <c r="A14" s="141"/>
    </row>
    <row r="15" spans="1:1" ht="22.5" x14ac:dyDescent="0.2">
      <c r="A15" s="141" t="s">
        <v>309</v>
      </c>
    </row>
    <row r="16" spans="1:1" x14ac:dyDescent="0.2">
      <c r="A16" s="141"/>
    </row>
    <row r="17" spans="1:1" ht="33.75" x14ac:dyDescent="0.2">
      <c r="A17" s="141" t="s">
        <v>310</v>
      </c>
    </row>
    <row r="18" spans="1:1" x14ac:dyDescent="0.2">
      <c r="A18" s="141"/>
    </row>
    <row r="19" spans="1:1" ht="45" x14ac:dyDescent="0.2">
      <c r="A19" s="141" t="s">
        <v>311</v>
      </c>
    </row>
    <row r="20" spans="1:1" ht="15" x14ac:dyDescent="0.2">
      <c r="A20" s="145"/>
    </row>
    <row r="21" spans="1:1" ht="15" x14ac:dyDescent="0.2">
      <c r="A21" s="145"/>
    </row>
    <row r="22" spans="1:1" ht="15" x14ac:dyDescent="0.2">
      <c r="A22" s="145"/>
    </row>
    <row r="23" spans="1:1" ht="15" x14ac:dyDescent="0.2">
      <c r="A23" s="145"/>
    </row>
    <row r="24" spans="1:1" ht="15" x14ac:dyDescent="0.2">
      <c r="A24" s="145"/>
    </row>
    <row r="25" spans="1:1" ht="15" x14ac:dyDescent="0.2">
      <c r="A25" s="145"/>
    </row>
    <row r="26" spans="1:1" ht="15.75" x14ac:dyDescent="0.2">
      <c r="A26" s="14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42C4FE3C8CC445A67A33C83C77AEA7" ma:contentTypeVersion="18" ma:contentTypeDescription="Umožňuje vytvoriť nový dokument." ma:contentTypeScope="" ma:versionID="e607b0abc90a808b82a52ee001094727">
  <xsd:schema xmlns:xsd="http://www.w3.org/2001/XMLSchema" xmlns:xs="http://www.w3.org/2001/XMLSchema" xmlns:p="http://schemas.microsoft.com/office/2006/metadata/properties" xmlns:ns2="0691c107-698e-45c3-970e-7fced698b479" xmlns:ns3="ce17edc2-a924-490b-875a-6eff4ba19cf1" targetNamespace="http://schemas.microsoft.com/office/2006/metadata/properties" ma:root="true" ma:fieldsID="d656424b675ffd877367a813b5f5cc2a" ns2:_="" ns3:_="">
    <xsd:import namespace="0691c107-698e-45c3-970e-7fced698b479"/>
    <xsd:import namespace="ce17edc2-a924-490b-875a-6eff4ba19c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ZiadostipreMag_podpornecinnost" minOccurs="0"/>
                <xsd:element ref="ns2:MediaServiceObjectDetectorVersions" minOccurs="0"/>
                <xsd:element ref="ns2:MediaServiceLocation" minOccurs="0"/>
                <xsd:element ref="ns2:Interview" minOccurs="0"/>
                <xsd:element ref="ns2:Komenta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1c107-698e-45c3-970e-7fced698b4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ZiadostipreMag_podpornecinnost" ma:index="20" nillable="true" ma:displayName="Ziadosti pre Mag_podporne cinnost" ma:format="Dropdown" ma:internalName="ZiadostipreMag_podpornecinnost">
      <xsd:simpleType>
        <xsd:restriction base="dms:Text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Interview" ma:index="23" nillable="true" ma:displayName="Interview" ma:format="Dropdown" ma:internalName="Interview">
      <xsd:simpleType>
        <xsd:restriction base="dms:Choice">
          <xsd:enumeration value="YES"/>
          <xsd:enumeration value="NO"/>
          <xsd:enumeration value="?"/>
        </xsd:restriction>
      </xsd:simpleType>
    </xsd:element>
    <xsd:element name="Komentar" ma:index="24" nillable="true" ma:displayName="Komentar" ma:format="Dropdown" ma:internalName="Komentar">
      <xsd:simpleType>
        <xsd:restriction base="dms:Text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7edc2-a924-490b-875a-6eff4ba19c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4a071dd-a520-4401-bdd7-745b33ce5fbd}" ma:internalName="TaxCatchAll" ma:showField="CatchAllData" ma:web="ce17edc2-a924-490b-875a-6eff4ba19c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iew xmlns="0691c107-698e-45c3-970e-7fced698b479" xsi:nil="true"/>
    <Komentar xmlns="0691c107-698e-45c3-970e-7fced698b479" xsi:nil="true"/>
    <lcf76f155ced4ddcb4097134ff3c332f xmlns="0691c107-698e-45c3-970e-7fced698b479">
      <Terms xmlns="http://schemas.microsoft.com/office/infopath/2007/PartnerControls"/>
    </lcf76f155ced4ddcb4097134ff3c332f>
    <TaxCatchAll xmlns="ce17edc2-a924-490b-875a-6eff4ba19cf1" xsi:nil="true"/>
    <ZiadostipreMag_podpornecinnost xmlns="0691c107-698e-45c3-970e-7fced698b47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53E913-E3DA-406B-ADD8-49E95533DCCA}"/>
</file>

<file path=customXml/itemProps2.xml><?xml version="1.0" encoding="utf-8"?>
<ds:datastoreItem xmlns:ds="http://schemas.openxmlformats.org/officeDocument/2006/customXml" ds:itemID="{F9019F54-0A15-42CE-A001-419FB8FBA1C1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ce17edc2-a924-490b-875a-6eff4ba19cf1"/>
    <ds:schemaRef ds:uri="http://schemas.openxmlformats.org/package/2006/metadata/core-properties"/>
    <ds:schemaRef ds:uri="http://schemas.microsoft.com/office/2006/metadata/properties"/>
    <ds:schemaRef ds:uri="0691c107-698e-45c3-970e-7fced698b479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3BAA7B-6F5A-44CF-B168-27D52D729C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Návrh na plnenie kritérií</vt:lpstr>
      <vt:lpstr>03 - Plaváreň</vt:lpstr>
      <vt:lpstr>Koneční užívatelia výhod</vt:lpstr>
      <vt:lpstr>Medzinárodné sankcie</vt:lpstr>
      <vt:lpstr>'03 - Plaváreň'!Názvy_tlače</vt:lpstr>
      <vt:lpstr>'03 - Plaváreň'!Oblasť_tlače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Bagin</dc:creator>
  <cp:keywords/>
  <dc:description/>
  <cp:lastModifiedBy>Matúšková Michaela, Mgr.</cp:lastModifiedBy>
  <cp:revision/>
  <dcterms:created xsi:type="dcterms:W3CDTF">2024-02-06T10:02:55Z</dcterms:created>
  <dcterms:modified xsi:type="dcterms:W3CDTF">2024-04-09T11:51:07Z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0x0101002F42C4FE3C8CC445A67A33C83C77AEA7</vt:lpwstr>
  </property>
  <property fmtid="{D5CDD505-2E9C-101B-9397-08002B2CF9AE}" pid="3" name="MediaServiceImageTags">
    <vt:lpwstr/>
  </property>
</Properties>
</file>