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zaloha\Telocvičňa MI-J Mlyny\"/>
    </mc:Choice>
  </mc:AlternateContent>
  <xr:revisionPtr revIDLastSave="0" documentId="13_ncr:1_{9726BD5A-B413-4BBB-A376-E16F9AF4B001}" xr6:coauthVersionLast="47" xr6:coauthVersionMax="47" xr10:uidLastSave="{00000000-0000-0000-0000-000000000000}"/>
  <bookViews>
    <workbookView xWindow="-120" yWindow="-120" windowWidth="29040" windowHeight="15840" tabRatio="1000" activeTab="1" xr2:uid="{00000000-000D-0000-FFFF-FFFF00000000}"/>
  </bookViews>
  <sheets>
    <sheet name="Rekapitulácia stavby" sheetId="1" r:id="rId1"/>
    <sheet name="2023-03-01-01 - Búracie p..." sheetId="2" r:id="rId2"/>
    <sheet name="2023-03-01-02 - Dostavova..." sheetId="3" r:id="rId3"/>
    <sheet name="2023-03-03-01 - Búracie p..." sheetId="6" r:id="rId4"/>
    <sheet name="2023-03-03-02 - DOstavova..." sheetId="7" r:id="rId5"/>
    <sheet name="2023-03-04 - Bleskozvod " sheetId="8" r:id="rId6"/>
    <sheet name="2023-03-05 - Zariadenie s..." sheetId="9" r:id="rId7"/>
  </sheets>
  <definedNames>
    <definedName name="_xlnm._FilterDatabase" localSheetId="1" hidden="1">'2023-03-01-01 - Búracie p...'!$C$127:$K$162</definedName>
    <definedName name="_xlnm._FilterDatabase" localSheetId="2" hidden="1">'2023-03-01-02 - Dostavova...'!$C$135:$K$210</definedName>
    <definedName name="_xlnm._FilterDatabase" localSheetId="3" hidden="1">'2023-03-03-01 - Búracie p...'!$C$123:$K$135</definedName>
    <definedName name="_xlnm._FilterDatabase" localSheetId="4" hidden="1">'2023-03-03-02 - DOstavova...'!$C$123:$K$136</definedName>
    <definedName name="_xlnm._FilterDatabase" localSheetId="5" hidden="1">'2023-03-04 - Bleskozvod '!$C$121:$K$157</definedName>
    <definedName name="_xlnm._FilterDatabase" localSheetId="6" hidden="1">'2023-03-05 - Zariadenie s...'!$C$117:$K$121</definedName>
    <definedName name="_xlnm.Print_Titles" localSheetId="1">'2023-03-01-01 - Búracie p...'!$127:$127</definedName>
    <definedName name="_xlnm.Print_Titles" localSheetId="2">'2023-03-01-02 - Dostavova...'!$135:$135</definedName>
    <definedName name="_xlnm.Print_Titles" localSheetId="3">'2023-03-03-01 - Búracie p...'!$123:$123</definedName>
    <definedName name="_xlnm.Print_Titles" localSheetId="4">'2023-03-03-02 - DOstavova...'!$123:$123</definedName>
    <definedName name="_xlnm.Print_Titles" localSheetId="5">'2023-03-04 - Bleskozvod '!$121:$121</definedName>
    <definedName name="_xlnm.Print_Titles" localSheetId="6">'2023-03-05 - Zariadenie s...'!$117:$117</definedName>
    <definedName name="_xlnm.Print_Titles" localSheetId="0">'Rekapitulácia stavby'!$92:$92</definedName>
    <definedName name="_xlnm.Print_Area" localSheetId="1">'2023-03-01-01 - Búracie p...'!$C$4:$J$76,'2023-03-01-01 - Búracie p...'!$C$113:$J$162</definedName>
    <definedName name="_xlnm.Print_Area" localSheetId="2">'2023-03-01-02 - Dostavova...'!$C$4:$J$76,'2023-03-01-02 - Dostavova...'!$C$121:$J$210</definedName>
    <definedName name="_xlnm.Print_Area" localSheetId="3">'2023-03-03-01 - Búracie p...'!$C$4:$J$76,'2023-03-03-01 - Búracie p...'!$C$109:$J$135</definedName>
    <definedName name="_xlnm.Print_Area" localSheetId="4">'2023-03-03-02 - DOstavova...'!$C$4:$J$76,'2023-03-03-02 - DOstavova...'!$C$109:$J$136</definedName>
    <definedName name="_xlnm.Print_Area" localSheetId="5">'2023-03-04 - Bleskozvod '!$C$4:$J$76,'2023-03-04 - Bleskozvod '!$C$109:$J$157</definedName>
    <definedName name="_xlnm.Print_Area" localSheetId="6">'2023-03-05 - Zariadenie s...'!$C$4:$J$76,'2023-03-05 - Zariadenie s...'!$C$105:$J$121</definedName>
    <definedName name="_xlnm.Print_Area" localSheetId="0">'Rekapitulácia stavby'!$D$4:$AO$76,'Rekapitulácia stavby'!$C$82:$AQ$103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94" i="1" l="1"/>
  <c r="BK121" i="9"/>
  <c r="BI121" i="9"/>
  <c r="BH121" i="9"/>
  <c r="BG121" i="9"/>
  <c r="BF121" i="9"/>
  <c r="BE121" i="9"/>
  <c r="F33" i="9" s="1"/>
  <c r="AZ102" i="1" s="1"/>
  <c r="T121" i="9"/>
  <c r="T120" i="9" s="1"/>
  <c r="T119" i="9" s="1"/>
  <c r="T118" i="9" s="1"/>
  <c r="R121" i="9"/>
  <c r="P121" i="9"/>
  <c r="J121" i="9"/>
  <c r="BK120" i="9"/>
  <c r="J120" i="9" s="1"/>
  <c r="J98" i="9" s="1"/>
  <c r="R120" i="9"/>
  <c r="P120" i="9"/>
  <c r="P119" i="9" s="1"/>
  <c r="P118" i="9" s="1"/>
  <c r="AU102" i="1" s="1"/>
  <c r="R119" i="9"/>
  <c r="R118" i="9"/>
  <c r="J115" i="9"/>
  <c r="F115" i="9"/>
  <c r="J114" i="9"/>
  <c r="F114" i="9"/>
  <c r="J112" i="9"/>
  <c r="F112" i="9"/>
  <c r="E110" i="9"/>
  <c r="J92" i="9"/>
  <c r="F92" i="9"/>
  <c r="J91" i="9"/>
  <c r="F91" i="9"/>
  <c r="F89" i="9"/>
  <c r="E87" i="9"/>
  <c r="J37" i="9"/>
  <c r="F37" i="9"/>
  <c r="BD102" i="1" s="1"/>
  <c r="J36" i="9"/>
  <c r="F36" i="9"/>
  <c r="J35" i="9"/>
  <c r="F35" i="9"/>
  <c r="J34" i="9"/>
  <c r="F34" i="9"/>
  <c r="J33" i="9"/>
  <c r="J18" i="9"/>
  <c r="E18" i="9"/>
  <c r="J17" i="9"/>
  <c r="J12" i="9"/>
  <c r="J89" i="9" s="1"/>
  <c r="E7" i="9"/>
  <c r="E85" i="9" s="1"/>
  <c r="BK157" i="8"/>
  <c r="BK154" i="8" s="1"/>
  <c r="BI157" i="8"/>
  <c r="BH157" i="8"/>
  <c r="BG157" i="8"/>
  <c r="BE157" i="8"/>
  <c r="T157" i="8"/>
  <c r="R157" i="8"/>
  <c r="P157" i="8"/>
  <c r="J157" i="8"/>
  <c r="BF157" i="8" s="1"/>
  <c r="BK156" i="8"/>
  <c r="BI156" i="8"/>
  <c r="BH156" i="8"/>
  <c r="BG156" i="8"/>
  <c r="BF156" i="8"/>
  <c r="BE156" i="8"/>
  <c r="T156" i="8"/>
  <c r="R156" i="8"/>
  <c r="P156" i="8"/>
  <c r="J156" i="8"/>
  <c r="BK155" i="8"/>
  <c r="BI155" i="8"/>
  <c r="BH155" i="8"/>
  <c r="BG155" i="8"/>
  <c r="BF155" i="8"/>
  <c r="BE155" i="8"/>
  <c r="T155" i="8"/>
  <c r="T154" i="8" s="1"/>
  <c r="T153" i="8" s="1"/>
  <c r="R155" i="8"/>
  <c r="R154" i="8" s="1"/>
  <c r="R153" i="8" s="1"/>
  <c r="P155" i="8"/>
  <c r="J155" i="8"/>
  <c r="P154" i="8"/>
  <c r="P153" i="8" s="1"/>
  <c r="BK152" i="8"/>
  <c r="BI152" i="8"/>
  <c r="BH152" i="8"/>
  <c r="BG152" i="8"/>
  <c r="BE152" i="8"/>
  <c r="T152" i="8"/>
  <c r="R152" i="8"/>
  <c r="P152" i="8"/>
  <c r="J152" i="8"/>
  <c r="BF152" i="8" s="1"/>
  <c r="BK151" i="8"/>
  <c r="BI151" i="8"/>
  <c r="BH151" i="8"/>
  <c r="BG151" i="8"/>
  <c r="BE151" i="8"/>
  <c r="T151" i="8"/>
  <c r="R151" i="8"/>
  <c r="P151" i="8"/>
  <c r="J151" i="8"/>
  <c r="BF151" i="8" s="1"/>
  <c r="BK149" i="8"/>
  <c r="BI149" i="8"/>
  <c r="BH149" i="8"/>
  <c r="BG149" i="8"/>
  <c r="BE149" i="8"/>
  <c r="T149" i="8"/>
  <c r="R149" i="8"/>
  <c r="P149" i="8"/>
  <c r="J149" i="8"/>
  <c r="BF149" i="8" s="1"/>
  <c r="BK147" i="8"/>
  <c r="BI147" i="8"/>
  <c r="BH147" i="8"/>
  <c r="BG147" i="8"/>
  <c r="BF147" i="8"/>
  <c r="BE147" i="8"/>
  <c r="T147" i="8"/>
  <c r="R147" i="8"/>
  <c r="P147" i="8"/>
  <c r="J147" i="8"/>
  <c r="BK145" i="8"/>
  <c r="BI145" i="8"/>
  <c r="BH145" i="8"/>
  <c r="BG145" i="8"/>
  <c r="BF145" i="8"/>
  <c r="BE145" i="8"/>
  <c r="T145" i="8"/>
  <c r="R145" i="8"/>
  <c r="P145" i="8"/>
  <c r="J145" i="8"/>
  <c r="BK144" i="8"/>
  <c r="BI144" i="8"/>
  <c r="BH144" i="8"/>
  <c r="BG144" i="8"/>
  <c r="BE144" i="8"/>
  <c r="T144" i="8"/>
  <c r="R144" i="8"/>
  <c r="P144" i="8"/>
  <c r="J144" i="8"/>
  <c r="BF144" i="8" s="1"/>
  <c r="BK143" i="8"/>
  <c r="BI143" i="8"/>
  <c r="BH143" i="8"/>
  <c r="BG143" i="8"/>
  <c r="BE143" i="8"/>
  <c r="T143" i="8"/>
  <c r="R143" i="8"/>
  <c r="P143" i="8"/>
  <c r="J143" i="8"/>
  <c r="BF143" i="8" s="1"/>
  <c r="BK142" i="8"/>
  <c r="BI142" i="8"/>
  <c r="BH142" i="8"/>
  <c r="BG142" i="8"/>
  <c r="BE142" i="8"/>
  <c r="T142" i="8"/>
  <c r="R142" i="8"/>
  <c r="P142" i="8"/>
  <c r="J142" i="8"/>
  <c r="BF142" i="8" s="1"/>
  <c r="BK141" i="8"/>
  <c r="BI141" i="8"/>
  <c r="BH141" i="8"/>
  <c r="BG141" i="8"/>
  <c r="BE141" i="8"/>
  <c r="T141" i="8"/>
  <c r="R141" i="8"/>
  <c r="P141" i="8"/>
  <c r="J141" i="8"/>
  <c r="BF141" i="8" s="1"/>
  <c r="BK140" i="8"/>
  <c r="BI140" i="8"/>
  <c r="BH140" i="8"/>
  <c r="BG140" i="8"/>
  <c r="BF140" i="8"/>
  <c r="BE140" i="8"/>
  <c r="T140" i="8"/>
  <c r="R140" i="8"/>
  <c r="P140" i="8"/>
  <c r="J140" i="8"/>
  <c r="BK139" i="8"/>
  <c r="BI139" i="8"/>
  <c r="BH139" i="8"/>
  <c r="BG139" i="8"/>
  <c r="BF139" i="8"/>
  <c r="BE139" i="8"/>
  <c r="T139" i="8"/>
  <c r="R139" i="8"/>
  <c r="P139" i="8"/>
  <c r="J139" i="8"/>
  <c r="BK138" i="8"/>
  <c r="BI138" i="8"/>
  <c r="BH138" i="8"/>
  <c r="BG138" i="8"/>
  <c r="BE138" i="8"/>
  <c r="T138" i="8"/>
  <c r="R138" i="8"/>
  <c r="P138" i="8"/>
  <c r="J138" i="8"/>
  <c r="BF138" i="8" s="1"/>
  <c r="BK137" i="8"/>
  <c r="BI137" i="8"/>
  <c r="BH137" i="8"/>
  <c r="BG137" i="8"/>
  <c r="BE137" i="8"/>
  <c r="F33" i="8" s="1"/>
  <c r="AZ101" i="1" s="1"/>
  <c r="T137" i="8"/>
  <c r="R137" i="8"/>
  <c r="P137" i="8"/>
  <c r="J137" i="8"/>
  <c r="BF137" i="8" s="1"/>
  <c r="BK136" i="8"/>
  <c r="BI136" i="8"/>
  <c r="BH136" i="8"/>
  <c r="BG136" i="8"/>
  <c r="BE136" i="8"/>
  <c r="T136" i="8"/>
  <c r="R136" i="8"/>
  <c r="P136" i="8"/>
  <c r="J136" i="8"/>
  <c r="BF136" i="8" s="1"/>
  <c r="BK135" i="8"/>
  <c r="BK131" i="8" s="1"/>
  <c r="BI135" i="8"/>
  <c r="BH135" i="8"/>
  <c r="BG135" i="8"/>
  <c r="BE135" i="8"/>
  <c r="T135" i="8"/>
  <c r="R135" i="8"/>
  <c r="P135" i="8"/>
  <c r="J135" i="8"/>
  <c r="BF135" i="8" s="1"/>
  <c r="BK134" i="8"/>
  <c r="BI134" i="8"/>
  <c r="BH134" i="8"/>
  <c r="BG134" i="8"/>
  <c r="BF134" i="8"/>
  <c r="BE134" i="8"/>
  <c r="T134" i="8"/>
  <c r="R134" i="8"/>
  <c r="P134" i="8"/>
  <c r="J134" i="8"/>
  <c r="BK133" i="8"/>
  <c r="BI133" i="8"/>
  <c r="BH133" i="8"/>
  <c r="BG133" i="8"/>
  <c r="BF133" i="8"/>
  <c r="BE133" i="8"/>
  <c r="T133" i="8"/>
  <c r="R133" i="8"/>
  <c r="P133" i="8"/>
  <c r="J133" i="8"/>
  <c r="BK132" i="8"/>
  <c r="BI132" i="8"/>
  <c r="BH132" i="8"/>
  <c r="BG132" i="8"/>
  <c r="BE132" i="8"/>
  <c r="T132" i="8"/>
  <c r="T131" i="8" s="1"/>
  <c r="T130" i="8" s="1"/>
  <c r="R132" i="8"/>
  <c r="R131" i="8" s="1"/>
  <c r="R130" i="8" s="1"/>
  <c r="P132" i="8"/>
  <c r="P131" i="8" s="1"/>
  <c r="P130" i="8" s="1"/>
  <c r="J132" i="8"/>
  <c r="BF132" i="8" s="1"/>
  <c r="BK129" i="8"/>
  <c r="BI129" i="8"/>
  <c r="BH129" i="8"/>
  <c r="BG129" i="8"/>
  <c r="BE129" i="8"/>
  <c r="T129" i="8"/>
  <c r="R129" i="8"/>
  <c r="P129" i="8"/>
  <c r="J129" i="8"/>
  <c r="BF129" i="8" s="1"/>
  <c r="BK128" i="8"/>
  <c r="BI128" i="8"/>
  <c r="BH128" i="8"/>
  <c r="BG128" i="8"/>
  <c r="BE128" i="8"/>
  <c r="T128" i="8"/>
  <c r="R128" i="8"/>
  <c r="P128" i="8"/>
  <c r="J128" i="8"/>
  <c r="BF128" i="8" s="1"/>
  <c r="BK127" i="8"/>
  <c r="BI127" i="8"/>
  <c r="BH127" i="8"/>
  <c r="F36" i="8" s="1"/>
  <c r="BC101" i="1" s="1"/>
  <c r="BG127" i="8"/>
  <c r="BF127" i="8"/>
  <c r="BE127" i="8"/>
  <c r="T127" i="8"/>
  <c r="R127" i="8"/>
  <c r="P127" i="8"/>
  <c r="J127" i="8"/>
  <c r="BK126" i="8"/>
  <c r="BI126" i="8"/>
  <c r="BH126" i="8"/>
  <c r="BG126" i="8"/>
  <c r="BF126" i="8"/>
  <c r="BE126" i="8"/>
  <c r="T126" i="8"/>
  <c r="R126" i="8"/>
  <c r="P126" i="8"/>
  <c r="J126" i="8"/>
  <c r="BK125" i="8"/>
  <c r="BI125" i="8"/>
  <c r="BH125" i="8"/>
  <c r="BG125" i="8"/>
  <c r="F35" i="8" s="1"/>
  <c r="BB101" i="1" s="1"/>
  <c r="BE125" i="8"/>
  <c r="J33" i="8" s="1"/>
  <c r="AV101" i="1" s="1"/>
  <c r="T125" i="8"/>
  <c r="T124" i="8" s="1"/>
  <c r="T123" i="8" s="1"/>
  <c r="T122" i="8" s="1"/>
  <c r="R125" i="8"/>
  <c r="R124" i="8" s="1"/>
  <c r="R123" i="8" s="1"/>
  <c r="P125" i="8"/>
  <c r="P124" i="8" s="1"/>
  <c r="P123" i="8" s="1"/>
  <c r="P122" i="8" s="1"/>
  <c r="AU101" i="1" s="1"/>
  <c r="J125" i="8"/>
  <c r="BF125" i="8" s="1"/>
  <c r="J119" i="8"/>
  <c r="J118" i="8"/>
  <c r="F118" i="8"/>
  <c r="F116" i="8"/>
  <c r="E114" i="8"/>
  <c r="J92" i="8"/>
  <c r="F92" i="8"/>
  <c r="J91" i="8"/>
  <c r="F91" i="8"/>
  <c r="F89" i="8"/>
  <c r="E87" i="8"/>
  <c r="J37" i="8"/>
  <c r="J36" i="8"/>
  <c r="J35" i="8"/>
  <c r="J18" i="8"/>
  <c r="E18" i="8"/>
  <c r="F119" i="8" s="1"/>
  <c r="J17" i="8"/>
  <c r="J12" i="8"/>
  <c r="J116" i="8" s="1"/>
  <c r="E7" i="8"/>
  <c r="E112" i="8" s="1"/>
  <c r="BK136" i="7"/>
  <c r="BI136" i="7"/>
  <c r="BH136" i="7"/>
  <c r="BG136" i="7"/>
  <c r="BF136" i="7"/>
  <c r="BE136" i="7"/>
  <c r="T136" i="7"/>
  <c r="R136" i="7"/>
  <c r="P136" i="7"/>
  <c r="J136" i="7"/>
  <c r="BK135" i="7"/>
  <c r="J135" i="7" s="1"/>
  <c r="J102" i="7" s="1"/>
  <c r="T135" i="7"/>
  <c r="R135" i="7"/>
  <c r="P135" i="7"/>
  <c r="BK134" i="7"/>
  <c r="BI134" i="7"/>
  <c r="BH134" i="7"/>
  <c r="BG134" i="7"/>
  <c r="BE134" i="7"/>
  <c r="T134" i="7"/>
  <c r="R134" i="7"/>
  <c r="P134" i="7"/>
  <c r="J134" i="7"/>
  <c r="BF134" i="7" s="1"/>
  <c r="BK133" i="7"/>
  <c r="BK129" i="7" s="1"/>
  <c r="J129" i="7" s="1"/>
  <c r="J101" i="7" s="1"/>
  <c r="BI133" i="7"/>
  <c r="BH133" i="7"/>
  <c r="BG133" i="7"/>
  <c r="BE133" i="7"/>
  <c r="T133" i="7"/>
  <c r="R133" i="7"/>
  <c r="P133" i="7"/>
  <c r="J133" i="7"/>
  <c r="BF133" i="7" s="1"/>
  <c r="BK132" i="7"/>
  <c r="BI132" i="7"/>
  <c r="BH132" i="7"/>
  <c r="BG132" i="7"/>
  <c r="BF132" i="7"/>
  <c r="BE132" i="7"/>
  <c r="T132" i="7"/>
  <c r="R132" i="7"/>
  <c r="P132" i="7"/>
  <c r="J132" i="7"/>
  <c r="BK131" i="7"/>
  <c r="BI131" i="7"/>
  <c r="BH131" i="7"/>
  <c r="BG131" i="7"/>
  <c r="BF131" i="7"/>
  <c r="BE131" i="7"/>
  <c r="T131" i="7"/>
  <c r="R131" i="7"/>
  <c r="P131" i="7"/>
  <c r="J131" i="7"/>
  <c r="BK130" i="7"/>
  <c r="BI130" i="7"/>
  <c r="BH130" i="7"/>
  <c r="BG130" i="7"/>
  <c r="BE130" i="7"/>
  <c r="T130" i="7"/>
  <c r="T129" i="7" s="1"/>
  <c r="R130" i="7"/>
  <c r="R129" i="7" s="1"/>
  <c r="P130" i="7"/>
  <c r="P129" i="7" s="1"/>
  <c r="J130" i="7"/>
  <c r="BF130" i="7" s="1"/>
  <c r="BK128" i="7"/>
  <c r="BI128" i="7"/>
  <c r="BH128" i="7"/>
  <c r="BG128" i="7"/>
  <c r="BF128" i="7"/>
  <c r="BE128" i="7"/>
  <c r="T128" i="7"/>
  <c r="R128" i="7"/>
  <c r="P128" i="7"/>
  <c r="J128" i="7"/>
  <c r="BK127" i="7"/>
  <c r="BK126" i="7" s="1"/>
  <c r="BI127" i="7"/>
  <c r="BH127" i="7"/>
  <c r="F38" i="7" s="1"/>
  <c r="BC100" i="1" s="1"/>
  <c r="BG127" i="7"/>
  <c r="BE127" i="7"/>
  <c r="J35" i="7" s="1"/>
  <c r="AV100" i="1" s="1"/>
  <c r="T127" i="7"/>
  <c r="T126" i="7" s="1"/>
  <c r="T125" i="7" s="1"/>
  <c r="T124" i="7" s="1"/>
  <c r="R127" i="7"/>
  <c r="R126" i="7" s="1"/>
  <c r="P127" i="7"/>
  <c r="P126" i="7" s="1"/>
  <c r="P125" i="7" s="1"/>
  <c r="P124" i="7" s="1"/>
  <c r="AU100" i="1" s="1"/>
  <c r="J127" i="7"/>
  <c r="BF127" i="7" s="1"/>
  <c r="J121" i="7"/>
  <c r="J120" i="7"/>
  <c r="F120" i="7"/>
  <c r="J118" i="7"/>
  <c r="F118" i="7"/>
  <c r="E116" i="7"/>
  <c r="J94" i="7"/>
  <c r="J93" i="7"/>
  <c r="F93" i="7"/>
  <c r="J91" i="7"/>
  <c r="F91" i="7"/>
  <c r="E89" i="7"/>
  <c r="J39" i="7"/>
  <c r="J38" i="7"/>
  <c r="J37" i="7"/>
  <c r="J20" i="7"/>
  <c r="E20" i="7"/>
  <c r="F121" i="7" s="1"/>
  <c r="J19" i="7"/>
  <c r="J14" i="7"/>
  <c r="E7" i="7"/>
  <c r="E112" i="7" s="1"/>
  <c r="BK135" i="6"/>
  <c r="BI135" i="6"/>
  <c r="BH135" i="6"/>
  <c r="BG135" i="6"/>
  <c r="BF135" i="6"/>
  <c r="BE135" i="6"/>
  <c r="T135" i="6"/>
  <c r="R135" i="6"/>
  <c r="P135" i="6"/>
  <c r="J135" i="6"/>
  <c r="BK134" i="6"/>
  <c r="T134" i="6"/>
  <c r="R134" i="6"/>
  <c r="P134" i="6"/>
  <c r="J134" i="6"/>
  <c r="J102" i="6" s="1"/>
  <c r="BK133" i="6"/>
  <c r="BI133" i="6"/>
  <c r="BH133" i="6"/>
  <c r="BG133" i="6"/>
  <c r="BF133" i="6"/>
  <c r="BE133" i="6"/>
  <c r="T133" i="6"/>
  <c r="R133" i="6"/>
  <c r="P133" i="6"/>
  <c r="J133" i="6"/>
  <c r="BK132" i="6"/>
  <c r="BI132" i="6"/>
  <c r="BH132" i="6"/>
  <c r="BG132" i="6"/>
  <c r="BF132" i="6"/>
  <c r="BE132" i="6"/>
  <c r="T132" i="6"/>
  <c r="R132" i="6"/>
  <c r="P132" i="6"/>
  <c r="J132" i="6"/>
  <c r="BK131" i="6"/>
  <c r="BK128" i="6" s="1"/>
  <c r="J128" i="6" s="1"/>
  <c r="J101" i="6" s="1"/>
  <c r="BI131" i="6"/>
  <c r="BH131" i="6"/>
  <c r="BG131" i="6"/>
  <c r="BF131" i="6"/>
  <c r="BE131" i="6"/>
  <c r="T131" i="6"/>
  <c r="R131" i="6"/>
  <c r="P131" i="6"/>
  <c r="J131" i="6"/>
  <c r="BK130" i="6"/>
  <c r="BI130" i="6"/>
  <c r="BH130" i="6"/>
  <c r="BG130" i="6"/>
  <c r="BE130" i="6"/>
  <c r="T130" i="6"/>
  <c r="R130" i="6"/>
  <c r="P130" i="6"/>
  <c r="J130" i="6"/>
  <c r="BF130" i="6" s="1"/>
  <c r="BK129" i="6"/>
  <c r="BI129" i="6"/>
  <c r="BH129" i="6"/>
  <c r="BG129" i="6"/>
  <c r="BF129" i="6"/>
  <c r="BE129" i="6"/>
  <c r="T129" i="6"/>
  <c r="R129" i="6"/>
  <c r="R128" i="6" s="1"/>
  <c r="P129" i="6"/>
  <c r="P128" i="6" s="1"/>
  <c r="J129" i="6"/>
  <c r="T128" i="6"/>
  <c r="BK127" i="6"/>
  <c r="BK126" i="6" s="1"/>
  <c r="BI127" i="6"/>
  <c r="F39" i="6" s="1"/>
  <c r="BD99" i="1" s="1"/>
  <c r="BH127" i="6"/>
  <c r="BG127" i="6"/>
  <c r="F37" i="6" s="1"/>
  <c r="BB99" i="1" s="1"/>
  <c r="BE127" i="6"/>
  <c r="T127" i="6"/>
  <c r="T126" i="6" s="1"/>
  <c r="T125" i="6" s="1"/>
  <c r="T124" i="6" s="1"/>
  <c r="R127" i="6"/>
  <c r="R126" i="6" s="1"/>
  <c r="P127" i="6"/>
  <c r="J127" i="6"/>
  <c r="BF127" i="6" s="1"/>
  <c r="P126" i="6"/>
  <c r="P125" i="6" s="1"/>
  <c r="P124" i="6" s="1"/>
  <c r="AU99" i="1" s="1"/>
  <c r="J121" i="6"/>
  <c r="J120" i="6"/>
  <c r="F120" i="6"/>
  <c r="F118" i="6"/>
  <c r="E116" i="6"/>
  <c r="E112" i="6"/>
  <c r="J94" i="6"/>
  <c r="J93" i="6"/>
  <c r="F93" i="6"/>
  <c r="F91" i="6"/>
  <c r="E89" i="6"/>
  <c r="J39" i="6"/>
  <c r="J38" i="6"/>
  <c r="AY99" i="1" s="1"/>
  <c r="J37" i="6"/>
  <c r="J20" i="6"/>
  <c r="E20" i="6"/>
  <c r="F121" i="6" s="1"/>
  <c r="J19" i="6"/>
  <c r="J14" i="6"/>
  <c r="J118" i="6" s="1"/>
  <c r="E7" i="6"/>
  <c r="E85" i="6" s="1"/>
  <c r="BK210" i="3"/>
  <c r="BI210" i="3"/>
  <c r="BH210" i="3"/>
  <c r="BG210" i="3"/>
  <c r="BF210" i="3"/>
  <c r="BE210" i="3"/>
  <c r="T210" i="3"/>
  <c r="R210" i="3"/>
  <c r="R207" i="3" s="1"/>
  <c r="R206" i="3" s="1"/>
  <c r="P210" i="3"/>
  <c r="J210" i="3"/>
  <c r="BK209" i="3"/>
  <c r="BI209" i="3"/>
  <c r="BH209" i="3"/>
  <c r="BG209" i="3"/>
  <c r="BE209" i="3"/>
  <c r="T209" i="3"/>
  <c r="T207" i="3" s="1"/>
  <c r="T206" i="3" s="1"/>
  <c r="R209" i="3"/>
  <c r="P209" i="3"/>
  <c r="J209" i="3"/>
  <c r="BF209" i="3" s="1"/>
  <c r="BK208" i="3"/>
  <c r="BK207" i="3" s="1"/>
  <c r="BI208" i="3"/>
  <c r="BH208" i="3"/>
  <c r="BG208" i="3"/>
  <c r="BF208" i="3"/>
  <c r="BE208" i="3"/>
  <c r="T208" i="3"/>
  <c r="R208" i="3"/>
  <c r="P208" i="3"/>
  <c r="P207" i="3" s="1"/>
  <c r="P206" i="3" s="1"/>
  <c r="J208" i="3"/>
  <c r="BK205" i="3"/>
  <c r="BK203" i="3" s="1"/>
  <c r="J203" i="3" s="1"/>
  <c r="J112" i="3" s="1"/>
  <c r="BI205" i="3"/>
  <c r="BH205" i="3"/>
  <c r="BG205" i="3"/>
  <c r="BF205" i="3"/>
  <c r="BE205" i="3"/>
  <c r="T205" i="3"/>
  <c r="R205" i="3"/>
  <c r="P205" i="3"/>
  <c r="J205" i="3"/>
  <c r="BK204" i="3"/>
  <c r="BI204" i="3"/>
  <c r="BH204" i="3"/>
  <c r="BG204" i="3"/>
  <c r="BE204" i="3"/>
  <c r="T204" i="3"/>
  <c r="T203" i="3" s="1"/>
  <c r="R204" i="3"/>
  <c r="R203" i="3" s="1"/>
  <c r="P204" i="3"/>
  <c r="P203" i="3" s="1"/>
  <c r="J204" i="3"/>
  <c r="BF204" i="3" s="1"/>
  <c r="BK202" i="3"/>
  <c r="BI202" i="3"/>
  <c r="BH202" i="3"/>
  <c r="BG202" i="3"/>
  <c r="BF202" i="3"/>
  <c r="BE202" i="3"/>
  <c r="T202" i="3"/>
  <c r="R202" i="3"/>
  <c r="P202" i="3"/>
  <c r="J202" i="3"/>
  <c r="BK201" i="3"/>
  <c r="BK200" i="3" s="1"/>
  <c r="J200" i="3" s="1"/>
  <c r="J111" i="3" s="1"/>
  <c r="BI201" i="3"/>
  <c r="BH201" i="3"/>
  <c r="BG201" i="3"/>
  <c r="BF201" i="3"/>
  <c r="BE201" i="3"/>
  <c r="T201" i="3"/>
  <c r="T200" i="3" s="1"/>
  <c r="R201" i="3"/>
  <c r="R200" i="3" s="1"/>
  <c r="P201" i="3"/>
  <c r="J201" i="3"/>
  <c r="P200" i="3"/>
  <c r="BK199" i="3"/>
  <c r="BI199" i="3"/>
  <c r="BH199" i="3"/>
  <c r="BG199" i="3"/>
  <c r="BF199" i="3"/>
  <c r="BE199" i="3"/>
  <c r="T199" i="3"/>
  <c r="R199" i="3"/>
  <c r="P199" i="3"/>
  <c r="J199" i="3"/>
  <c r="BK198" i="3"/>
  <c r="BK196" i="3" s="1"/>
  <c r="J196" i="3" s="1"/>
  <c r="J110" i="3" s="1"/>
  <c r="BI198" i="3"/>
  <c r="BH198" i="3"/>
  <c r="BG198" i="3"/>
  <c r="BF198" i="3"/>
  <c r="BE198" i="3"/>
  <c r="T198" i="3"/>
  <c r="R198" i="3"/>
  <c r="P198" i="3"/>
  <c r="J198" i="3"/>
  <c r="BK197" i="3"/>
  <c r="BI197" i="3"/>
  <c r="BH197" i="3"/>
  <c r="BG197" i="3"/>
  <c r="BE197" i="3"/>
  <c r="T197" i="3"/>
  <c r="T196" i="3" s="1"/>
  <c r="R197" i="3"/>
  <c r="R196" i="3" s="1"/>
  <c r="P197" i="3"/>
  <c r="P196" i="3" s="1"/>
  <c r="J197" i="3"/>
  <c r="BF197" i="3" s="1"/>
  <c r="BK195" i="3"/>
  <c r="BI195" i="3"/>
  <c r="BH195" i="3"/>
  <c r="BG195" i="3"/>
  <c r="BF195" i="3"/>
  <c r="BE195" i="3"/>
  <c r="T195" i="3"/>
  <c r="R195" i="3"/>
  <c r="P195" i="3"/>
  <c r="J195" i="3"/>
  <c r="BK194" i="3"/>
  <c r="BI194" i="3"/>
  <c r="BH194" i="3"/>
  <c r="BG194" i="3"/>
  <c r="BF194" i="3"/>
  <c r="BE194" i="3"/>
  <c r="T194" i="3"/>
  <c r="R194" i="3"/>
  <c r="P194" i="3"/>
  <c r="J194" i="3"/>
  <c r="BK193" i="3"/>
  <c r="BI193" i="3"/>
  <c r="BH193" i="3"/>
  <c r="BG193" i="3"/>
  <c r="BE193" i="3"/>
  <c r="T193" i="3"/>
  <c r="T190" i="3" s="1"/>
  <c r="R193" i="3"/>
  <c r="P193" i="3"/>
  <c r="J193" i="3"/>
  <c r="BF193" i="3" s="1"/>
  <c r="BK192" i="3"/>
  <c r="BI192" i="3"/>
  <c r="BH192" i="3"/>
  <c r="BG192" i="3"/>
  <c r="BE192" i="3"/>
  <c r="T192" i="3"/>
  <c r="R192" i="3"/>
  <c r="P192" i="3"/>
  <c r="P190" i="3" s="1"/>
  <c r="J192" i="3"/>
  <c r="BF192" i="3" s="1"/>
  <c r="BK191" i="3"/>
  <c r="BI191" i="3"/>
  <c r="BH191" i="3"/>
  <c r="BG191" i="3"/>
  <c r="BF191" i="3"/>
  <c r="BE191" i="3"/>
  <c r="T191" i="3"/>
  <c r="R191" i="3"/>
  <c r="R190" i="3" s="1"/>
  <c r="P191" i="3"/>
  <c r="J191" i="3"/>
  <c r="BK190" i="3"/>
  <c r="J190" i="3" s="1"/>
  <c r="J109" i="3" s="1"/>
  <c r="BK189" i="3"/>
  <c r="BI189" i="3"/>
  <c r="BH189" i="3"/>
  <c r="BG189" i="3"/>
  <c r="BF189" i="3"/>
  <c r="BE189" i="3"/>
  <c r="T189" i="3"/>
  <c r="R189" i="3"/>
  <c r="P189" i="3"/>
  <c r="J189" i="3"/>
  <c r="BK188" i="3"/>
  <c r="BI188" i="3"/>
  <c r="BH188" i="3"/>
  <c r="BG188" i="3"/>
  <c r="BE188" i="3"/>
  <c r="T188" i="3"/>
  <c r="R188" i="3"/>
  <c r="P188" i="3"/>
  <c r="J188" i="3"/>
  <c r="BF188" i="3" s="1"/>
  <c r="BK187" i="3"/>
  <c r="BI187" i="3"/>
  <c r="BH187" i="3"/>
  <c r="BG187" i="3"/>
  <c r="BF187" i="3"/>
  <c r="BE187" i="3"/>
  <c r="T187" i="3"/>
  <c r="R187" i="3"/>
  <c r="P187" i="3"/>
  <c r="P185" i="3" s="1"/>
  <c r="J187" i="3"/>
  <c r="BK186" i="3"/>
  <c r="BI186" i="3"/>
  <c r="BH186" i="3"/>
  <c r="BG186" i="3"/>
  <c r="BF186" i="3"/>
  <c r="BE186" i="3"/>
  <c r="T186" i="3"/>
  <c r="T185" i="3" s="1"/>
  <c r="R186" i="3"/>
  <c r="R185" i="3" s="1"/>
  <c r="P186" i="3"/>
  <c r="J186" i="3"/>
  <c r="BK185" i="3"/>
  <c r="J185" i="3" s="1"/>
  <c r="J108" i="3" s="1"/>
  <c r="BK184" i="3"/>
  <c r="BI184" i="3"/>
  <c r="BH184" i="3"/>
  <c r="BG184" i="3"/>
  <c r="BF184" i="3"/>
  <c r="BE184" i="3"/>
  <c r="T184" i="3"/>
  <c r="R184" i="3"/>
  <c r="P184" i="3"/>
  <c r="J184" i="3"/>
  <c r="BK183" i="3"/>
  <c r="BI183" i="3"/>
  <c r="BH183" i="3"/>
  <c r="BG183" i="3"/>
  <c r="BE183" i="3"/>
  <c r="T183" i="3"/>
  <c r="R183" i="3"/>
  <c r="P183" i="3"/>
  <c r="J183" i="3"/>
  <c r="BF183" i="3" s="1"/>
  <c r="BK182" i="3"/>
  <c r="BI182" i="3"/>
  <c r="BH182" i="3"/>
  <c r="BG182" i="3"/>
  <c r="BF182" i="3"/>
  <c r="BE182" i="3"/>
  <c r="T182" i="3"/>
  <c r="R182" i="3"/>
  <c r="P182" i="3"/>
  <c r="J182" i="3"/>
  <c r="BK181" i="3"/>
  <c r="BI181" i="3"/>
  <c r="BH181" i="3"/>
  <c r="BG181" i="3"/>
  <c r="BF181" i="3"/>
  <c r="BE181" i="3"/>
  <c r="T181" i="3"/>
  <c r="R181" i="3"/>
  <c r="P181" i="3"/>
  <c r="J181" i="3"/>
  <c r="BK180" i="3"/>
  <c r="BI180" i="3"/>
  <c r="BH180" i="3"/>
  <c r="BG180" i="3"/>
  <c r="BE180" i="3"/>
  <c r="T180" i="3"/>
  <c r="R180" i="3"/>
  <c r="P180" i="3"/>
  <c r="J180" i="3"/>
  <c r="BF180" i="3" s="1"/>
  <c r="BK179" i="3"/>
  <c r="BI179" i="3"/>
  <c r="BH179" i="3"/>
  <c r="BG179" i="3"/>
  <c r="BE179" i="3"/>
  <c r="T179" i="3"/>
  <c r="R179" i="3"/>
  <c r="P179" i="3"/>
  <c r="J179" i="3"/>
  <c r="BF179" i="3" s="1"/>
  <c r="BK178" i="3"/>
  <c r="BI178" i="3"/>
  <c r="BH178" i="3"/>
  <c r="BG178" i="3"/>
  <c r="BF178" i="3"/>
  <c r="BE178" i="3"/>
  <c r="T178" i="3"/>
  <c r="R178" i="3"/>
  <c r="P178" i="3"/>
  <c r="J178" i="3"/>
  <c r="BK177" i="3"/>
  <c r="BK173" i="3" s="1"/>
  <c r="J173" i="3" s="1"/>
  <c r="J107" i="3" s="1"/>
  <c r="BI177" i="3"/>
  <c r="BH177" i="3"/>
  <c r="BG177" i="3"/>
  <c r="BE177" i="3"/>
  <c r="T177" i="3"/>
  <c r="R177" i="3"/>
  <c r="P177" i="3"/>
  <c r="J177" i="3"/>
  <c r="BF177" i="3" s="1"/>
  <c r="BK176" i="3"/>
  <c r="BI176" i="3"/>
  <c r="BH176" i="3"/>
  <c r="BG176" i="3"/>
  <c r="BF176" i="3"/>
  <c r="BE176" i="3"/>
  <c r="T176" i="3"/>
  <c r="R176" i="3"/>
  <c r="P176" i="3"/>
  <c r="J176" i="3"/>
  <c r="BK175" i="3"/>
  <c r="BI175" i="3"/>
  <c r="BH175" i="3"/>
  <c r="BG175" i="3"/>
  <c r="BF175" i="3"/>
  <c r="BE175" i="3"/>
  <c r="T175" i="3"/>
  <c r="R175" i="3"/>
  <c r="P175" i="3"/>
  <c r="J175" i="3"/>
  <c r="BK174" i="3"/>
  <c r="BI174" i="3"/>
  <c r="BH174" i="3"/>
  <c r="BG174" i="3"/>
  <c r="BE174" i="3"/>
  <c r="T174" i="3"/>
  <c r="T173" i="3" s="1"/>
  <c r="R174" i="3"/>
  <c r="R173" i="3" s="1"/>
  <c r="P174" i="3"/>
  <c r="P173" i="3" s="1"/>
  <c r="J174" i="3"/>
  <c r="BF174" i="3" s="1"/>
  <c r="BK172" i="3"/>
  <c r="BK171" i="3" s="1"/>
  <c r="BI172" i="3"/>
  <c r="BH172" i="3"/>
  <c r="BG172" i="3"/>
  <c r="BF172" i="3"/>
  <c r="BE172" i="3"/>
  <c r="T172" i="3"/>
  <c r="T171" i="3" s="1"/>
  <c r="R172" i="3"/>
  <c r="P172" i="3"/>
  <c r="P171" i="3" s="1"/>
  <c r="J172" i="3"/>
  <c r="R171" i="3"/>
  <c r="BK169" i="3"/>
  <c r="BI169" i="3"/>
  <c r="BH169" i="3"/>
  <c r="BG169" i="3"/>
  <c r="BF169" i="3"/>
  <c r="BE169" i="3"/>
  <c r="T169" i="3"/>
  <c r="R169" i="3"/>
  <c r="R168" i="3" s="1"/>
  <c r="P169" i="3"/>
  <c r="P168" i="3" s="1"/>
  <c r="J169" i="3"/>
  <c r="BK168" i="3"/>
  <c r="J168" i="3" s="1"/>
  <c r="J104" i="3" s="1"/>
  <c r="T168" i="3"/>
  <c r="BK167" i="3"/>
  <c r="BI167" i="3"/>
  <c r="BH167" i="3"/>
  <c r="BG167" i="3"/>
  <c r="BF167" i="3"/>
  <c r="BE167" i="3"/>
  <c r="T167" i="3"/>
  <c r="R167" i="3"/>
  <c r="P167" i="3"/>
  <c r="J167" i="3"/>
  <c r="BK166" i="3"/>
  <c r="BI166" i="3"/>
  <c r="BH166" i="3"/>
  <c r="BG166" i="3"/>
  <c r="BE166" i="3"/>
  <c r="T166" i="3"/>
  <c r="R166" i="3"/>
  <c r="P166" i="3"/>
  <c r="J166" i="3"/>
  <c r="BF166" i="3" s="1"/>
  <c r="BK165" i="3"/>
  <c r="BI165" i="3"/>
  <c r="BH165" i="3"/>
  <c r="BG165" i="3"/>
  <c r="BF165" i="3"/>
  <c r="BE165" i="3"/>
  <c r="T165" i="3"/>
  <c r="R165" i="3"/>
  <c r="P165" i="3"/>
  <c r="J165" i="3"/>
  <c r="BK164" i="3"/>
  <c r="BI164" i="3"/>
  <c r="BH164" i="3"/>
  <c r="BG164" i="3"/>
  <c r="BF164" i="3"/>
  <c r="BE164" i="3"/>
  <c r="T164" i="3"/>
  <c r="R164" i="3"/>
  <c r="P164" i="3"/>
  <c r="J164" i="3"/>
  <c r="BK163" i="3"/>
  <c r="BI163" i="3"/>
  <c r="BH163" i="3"/>
  <c r="BG163" i="3"/>
  <c r="BE163" i="3"/>
  <c r="T163" i="3"/>
  <c r="R163" i="3"/>
  <c r="P163" i="3"/>
  <c r="P161" i="3" s="1"/>
  <c r="J163" i="3"/>
  <c r="BF163" i="3" s="1"/>
  <c r="BK162" i="3"/>
  <c r="BI162" i="3"/>
  <c r="BH162" i="3"/>
  <c r="BG162" i="3"/>
  <c r="BF162" i="3"/>
  <c r="BE162" i="3"/>
  <c r="T162" i="3"/>
  <c r="R162" i="3"/>
  <c r="R161" i="3" s="1"/>
  <c r="P162" i="3"/>
  <c r="J162" i="3"/>
  <c r="T161" i="3"/>
  <c r="BK160" i="3"/>
  <c r="BI160" i="3"/>
  <c r="BH160" i="3"/>
  <c r="BG160" i="3"/>
  <c r="BF160" i="3"/>
  <c r="BE160" i="3"/>
  <c r="T160" i="3"/>
  <c r="R160" i="3"/>
  <c r="P160" i="3"/>
  <c r="J160" i="3"/>
  <c r="BK159" i="3"/>
  <c r="BI159" i="3"/>
  <c r="BH159" i="3"/>
  <c r="BG159" i="3"/>
  <c r="BF159" i="3"/>
  <c r="BE159" i="3"/>
  <c r="T159" i="3"/>
  <c r="R159" i="3"/>
  <c r="P159" i="3"/>
  <c r="J159" i="3"/>
  <c r="BK158" i="3"/>
  <c r="BI158" i="3"/>
  <c r="BH158" i="3"/>
  <c r="BG158" i="3"/>
  <c r="BF158" i="3"/>
  <c r="BE158" i="3"/>
  <c r="T158" i="3"/>
  <c r="R158" i="3"/>
  <c r="P158" i="3"/>
  <c r="J158" i="3"/>
  <c r="BK157" i="3"/>
  <c r="BI157" i="3"/>
  <c r="BH157" i="3"/>
  <c r="BG157" i="3"/>
  <c r="BE157" i="3"/>
  <c r="T157" i="3"/>
  <c r="R157" i="3"/>
  <c r="P157" i="3"/>
  <c r="J157" i="3"/>
  <c r="BF157" i="3" s="1"/>
  <c r="BK156" i="3"/>
  <c r="BI156" i="3"/>
  <c r="BH156" i="3"/>
  <c r="BG156" i="3"/>
  <c r="BF156" i="3"/>
  <c r="BE156" i="3"/>
  <c r="T156" i="3"/>
  <c r="R156" i="3"/>
  <c r="P156" i="3"/>
  <c r="J156" i="3"/>
  <c r="BK155" i="3"/>
  <c r="BI155" i="3"/>
  <c r="BH155" i="3"/>
  <c r="BG155" i="3"/>
  <c r="BE155" i="3"/>
  <c r="T155" i="3"/>
  <c r="R155" i="3"/>
  <c r="P155" i="3"/>
  <c r="J155" i="3"/>
  <c r="BF155" i="3" s="1"/>
  <c r="BK154" i="3"/>
  <c r="BI154" i="3"/>
  <c r="BH154" i="3"/>
  <c r="BG154" i="3"/>
  <c r="BF154" i="3"/>
  <c r="BE154" i="3"/>
  <c r="T154" i="3"/>
  <c r="R154" i="3"/>
  <c r="P154" i="3"/>
  <c r="J154" i="3"/>
  <c r="BK153" i="3"/>
  <c r="BI153" i="3"/>
  <c r="BH153" i="3"/>
  <c r="BG153" i="3"/>
  <c r="BF153" i="3"/>
  <c r="BE153" i="3"/>
  <c r="T153" i="3"/>
  <c r="R153" i="3"/>
  <c r="P153" i="3"/>
  <c r="J153" i="3"/>
  <c r="BK152" i="3"/>
  <c r="BI152" i="3"/>
  <c r="BH152" i="3"/>
  <c r="BG152" i="3"/>
  <c r="BF152" i="3"/>
  <c r="BE152" i="3"/>
  <c r="T152" i="3"/>
  <c r="R152" i="3"/>
  <c r="P152" i="3"/>
  <c r="J152" i="3"/>
  <c r="BK151" i="3"/>
  <c r="BI151" i="3"/>
  <c r="BH151" i="3"/>
  <c r="BG151" i="3"/>
  <c r="BE151" i="3"/>
  <c r="T151" i="3"/>
  <c r="R151" i="3"/>
  <c r="P151" i="3"/>
  <c r="J151" i="3"/>
  <c r="BF151" i="3" s="1"/>
  <c r="BK150" i="3"/>
  <c r="BI150" i="3"/>
  <c r="BH150" i="3"/>
  <c r="BG150" i="3"/>
  <c r="BF150" i="3"/>
  <c r="BE150" i="3"/>
  <c r="T150" i="3"/>
  <c r="R150" i="3"/>
  <c r="P150" i="3"/>
  <c r="J150" i="3"/>
  <c r="BK149" i="3"/>
  <c r="BI149" i="3"/>
  <c r="BH149" i="3"/>
  <c r="BG149" i="3"/>
  <c r="BE149" i="3"/>
  <c r="T149" i="3"/>
  <c r="R149" i="3"/>
  <c r="P149" i="3"/>
  <c r="J149" i="3"/>
  <c r="BF149" i="3" s="1"/>
  <c r="BK148" i="3"/>
  <c r="BI148" i="3"/>
  <c r="BH148" i="3"/>
  <c r="BG148" i="3"/>
  <c r="BF148" i="3"/>
  <c r="BE148" i="3"/>
  <c r="T148" i="3"/>
  <c r="R148" i="3"/>
  <c r="R146" i="3" s="1"/>
  <c r="P148" i="3"/>
  <c r="P146" i="3" s="1"/>
  <c r="J148" i="3"/>
  <c r="BK147" i="3"/>
  <c r="BI147" i="3"/>
  <c r="BH147" i="3"/>
  <c r="BG147" i="3"/>
  <c r="BF147" i="3"/>
  <c r="BE147" i="3"/>
  <c r="T147" i="3"/>
  <c r="T146" i="3" s="1"/>
  <c r="R147" i="3"/>
  <c r="P147" i="3"/>
  <c r="J147" i="3"/>
  <c r="BK146" i="3"/>
  <c r="J146" i="3" s="1"/>
  <c r="J102" i="3" s="1"/>
  <c r="BK145" i="3"/>
  <c r="BI145" i="3"/>
  <c r="BH145" i="3"/>
  <c r="BG145" i="3"/>
  <c r="BE145" i="3"/>
  <c r="T145" i="3"/>
  <c r="R145" i="3"/>
  <c r="P145" i="3"/>
  <c r="J145" i="3"/>
  <c r="BF145" i="3" s="1"/>
  <c r="BK144" i="3"/>
  <c r="BI144" i="3"/>
  <c r="BH144" i="3"/>
  <c r="BG144" i="3"/>
  <c r="BE144" i="3"/>
  <c r="T144" i="3"/>
  <c r="R144" i="3"/>
  <c r="P144" i="3"/>
  <c r="J144" i="3"/>
  <c r="BF144" i="3" s="1"/>
  <c r="BK143" i="3"/>
  <c r="BI143" i="3"/>
  <c r="BH143" i="3"/>
  <c r="BG143" i="3"/>
  <c r="BF143" i="3"/>
  <c r="BE143" i="3"/>
  <c r="T143" i="3"/>
  <c r="R143" i="3"/>
  <c r="P143" i="3"/>
  <c r="J143" i="3"/>
  <c r="BK142" i="3"/>
  <c r="BK141" i="3" s="1"/>
  <c r="J141" i="3" s="1"/>
  <c r="J101" i="3" s="1"/>
  <c r="BI142" i="3"/>
  <c r="BH142" i="3"/>
  <c r="BG142" i="3"/>
  <c r="BF142" i="3"/>
  <c r="BE142" i="3"/>
  <c r="T142" i="3"/>
  <c r="T141" i="3" s="1"/>
  <c r="R142" i="3"/>
  <c r="R141" i="3" s="1"/>
  <c r="P142" i="3"/>
  <c r="J142" i="3"/>
  <c r="P141" i="3"/>
  <c r="BK140" i="3"/>
  <c r="BI140" i="3"/>
  <c r="BH140" i="3"/>
  <c r="BG140" i="3"/>
  <c r="BF140" i="3"/>
  <c r="BE140" i="3"/>
  <c r="T140" i="3"/>
  <c r="R140" i="3"/>
  <c r="P140" i="3"/>
  <c r="J140" i="3"/>
  <c r="BK139" i="3"/>
  <c r="BK138" i="3" s="1"/>
  <c r="BI139" i="3"/>
  <c r="BH139" i="3"/>
  <c r="BG139" i="3"/>
  <c r="BF139" i="3"/>
  <c r="BE139" i="3"/>
  <c r="T139" i="3"/>
  <c r="T138" i="3" s="1"/>
  <c r="R139" i="3"/>
  <c r="P139" i="3"/>
  <c r="P138" i="3" s="1"/>
  <c r="J139" i="3"/>
  <c r="R138" i="3"/>
  <c r="R137" i="3" s="1"/>
  <c r="J133" i="3"/>
  <c r="J132" i="3"/>
  <c r="F132" i="3"/>
  <c r="F130" i="3"/>
  <c r="E128" i="3"/>
  <c r="J94" i="3"/>
  <c r="J93" i="3"/>
  <c r="F93" i="3"/>
  <c r="F91" i="3"/>
  <c r="E89" i="3"/>
  <c r="J39" i="3"/>
  <c r="J38" i="3"/>
  <c r="J37" i="3"/>
  <c r="AX97" i="1" s="1"/>
  <c r="J20" i="3"/>
  <c r="E20" i="3"/>
  <c r="F133" i="3" s="1"/>
  <c r="J19" i="3"/>
  <c r="J14" i="3"/>
  <c r="J130" i="3" s="1"/>
  <c r="E7" i="3"/>
  <c r="E85" i="3" s="1"/>
  <c r="BK162" i="2"/>
  <c r="BK161" i="2" s="1"/>
  <c r="BI162" i="2"/>
  <c r="BH162" i="2"/>
  <c r="BG162" i="2"/>
  <c r="BE162" i="2"/>
  <c r="T162" i="2"/>
  <c r="T161" i="2" s="1"/>
  <c r="T160" i="2" s="1"/>
  <c r="R162" i="2"/>
  <c r="P162" i="2"/>
  <c r="P161" i="2" s="1"/>
  <c r="P160" i="2" s="1"/>
  <c r="J162" i="2"/>
  <c r="BF162" i="2" s="1"/>
  <c r="R161" i="2"/>
  <c r="R160" i="2" s="1"/>
  <c r="BK159" i="2"/>
  <c r="BI159" i="2"/>
  <c r="BH159" i="2"/>
  <c r="BG159" i="2"/>
  <c r="BF159" i="2"/>
  <c r="BE159" i="2"/>
  <c r="T159" i="2"/>
  <c r="R159" i="2"/>
  <c r="P159" i="2"/>
  <c r="J159" i="2"/>
  <c r="BK158" i="2"/>
  <c r="BI158" i="2"/>
  <c r="BH158" i="2"/>
  <c r="BG158" i="2"/>
  <c r="BE158" i="2"/>
  <c r="T158" i="2"/>
  <c r="T157" i="2" s="1"/>
  <c r="R158" i="2"/>
  <c r="R157" i="2" s="1"/>
  <c r="P158" i="2"/>
  <c r="P157" i="2" s="1"/>
  <c r="J158" i="2"/>
  <c r="BF158" i="2" s="1"/>
  <c r="BK157" i="2"/>
  <c r="J157" i="2" s="1"/>
  <c r="J104" i="2" s="1"/>
  <c r="BK156" i="2"/>
  <c r="BK155" i="2" s="1"/>
  <c r="BI156" i="2"/>
  <c r="BH156" i="2"/>
  <c r="BG156" i="2"/>
  <c r="BF156" i="2"/>
  <c r="BE156" i="2"/>
  <c r="T156" i="2"/>
  <c r="T155" i="2" s="1"/>
  <c r="T154" i="2" s="1"/>
  <c r="R156" i="2"/>
  <c r="P156" i="2"/>
  <c r="P155" i="2" s="1"/>
  <c r="J156" i="2"/>
  <c r="R155" i="2"/>
  <c r="R154" i="2" s="1"/>
  <c r="BK153" i="2"/>
  <c r="BK152" i="2" s="1"/>
  <c r="J152" i="2" s="1"/>
  <c r="J101" i="2" s="1"/>
  <c r="BI153" i="2"/>
  <c r="BH153" i="2"/>
  <c r="BG153" i="2"/>
  <c r="BF153" i="2"/>
  <c r="BE153" i="2"/>
  <c r="T153" i="2"/>
  <c r="R153" i="2"/>
  <c r="R152" i="2" s="1"/>
  <c r="P153" i="2"/>
  <c r="P152" i="2" s="1"/>
  <c r="J153" i="2"/>
  <c r="T152" i="2"/>
  <c r="BK151" i="2"/>
  <c r="BI151" i="2"/>
  <c r="BH151" i="2"/>
  <c r="BG151" i="2"/>
  <c r="BF151" i="2"/>
  <c r="BE151" i="2"/>
  <c r="T151" i="2"/>
  <c r="R151" i="2"/>
  <c r="P151" i="2"/>
  <c r="J151" i="2"/>
  <c r="BK150" i="2"/>
  <c r="BI150" i="2"/>
  <c r="BH150" i="2"/>
  <c r="BG150" i="2"/>
  <c r="BF150" i="2"/>
  <c r="BE150" i="2"/>
  <c r="T150" i="2"/>
  <c r="R150" i="2"/>
  <c r="P150" i="2"/>
  <c r="J150" i="2"/>
  <c r="BK149" i="2"/>
  <c r="BI149" i="2"/>
  <c r="BH149" i="2"/>
  <c r="BG149" i="2"/>
  <c r="BF149" i="2"/>
  <c r="BE149" i="2"/>
  <c r="T149" i="2"/>
  <c r="R149" i="2"/>
  <c r="P149" i="2"/>
  <c r="J149" i="2"/>
  <c r="BK148" i="2"/>
  <c r="BI148" i="2"/>
  <c r="BH148" i="2"/>
  <c r="BG148" i="2"/>
  <c r="BF148" i="2"/>
  <c r="BE148" i="2"/>
  <c r="T148" i="2"/>
  <c r="R148" i="2"/>
  <c r="P148" i="2"/>
  <c r="J148" i="2"/>
  <c r="BK147" i="2"/>
  <c r="BI147" i="2"/>
  <c r="BH147" i="2"/>
  <c r="BG147" i="2"/>
  <c r="BE147" i="2"/>
  <c r="T147" i="2"/>
  <c r="R147" i="2"/>
  <c r="P147" i="2"/>
  <c r="J147" i="2"/>
  <c r="BF147" i="2" s="1"/>
  <c r="BK146" i="2"/>
  <c r="BI146" i="2"/>
  <c r="BH146" i="2"/>
  <c r="BG146" i="2"/>
  <c r="BF146" i="2"/>
  <c r="BE146" i="2"/>
  <c r="T146" i="2"/>
  <c r="R146" i="2"/>
  <c r="P146" i="2"/>
  <c r="J146" i="2"/>
  <c r="BK145" i="2"/>
  <c r="BI145" i="2"/>
  <c r="BH145" i="2"/>
  <c r="BG145" i="2"/>
  <c r="BF145" i="2"/>
  <c r="BE145" i="2"/>
  <c r="T145" i="2"/>
  <c r="R145" i="2"/>
  <c r="P145" i="2"/>
  <c r="J145" i="2"/>
  <c r="BK144" i="2"/>
  <c r="BI144" i="2"/>
  <c r="BH144" i="2"/>
  <c r="BG144" i="2"/>
  <c r="BF144" i="2"/>
  <c r="BE144" i="2"/>
  <c r="T144" i="2"/>
  <c r="R144" i="2"/>
  <c r="P144" i="2"/>
  <c r="J144" i="2"/>
  <c r="BK143" i="2"/>
  <c r="BI143" i="2"/>
  <c r="BH143" i="2"/>
  <c r="BG143" i="2"/>
  <c r="BF143" i="2"/>
  <c r="BE143" i="2"/>
  <c r="T143" i="2"/>
  <c r="R143" i="2"/>
  <c r="P143" i="2"/>
  <c r="J143" i="2"/>
  <c r="BK142" i="2"/>
  <c r="BI142" i="2"/>
  <c r="BH142" i="2"/>
  <c r="BG142" i="2"/>
  <c r="BF142" i="2"/>
  <c r="BE142" i="2"/>
  <c r="T142" i="2"/>
  <c r="R142" i="2"/>
  <c r="P142" i="2"/>
  <c r="J142" i="2"/>
  <c r="BK141" i="2"/>
  <c r="BI141" i="2"/>
  <c r="BH141" i="2"/>
  <c r="BG141" i="2"/>
  <c r="BE141" i="2"/>
  <c r="T141" i="2"/>
  <c r="R141" i="2"/>
  <c r="P141" i="2"/>
  <c r="J141" i="2"/>
  <c r="BF141" i="2" s="1"/>
  <c r="BK140" i="2"/>
  <c r="BI140" i="2"/>
  <c r="BH140" i="2"/>
  <c r="BG140" i="2"/>
  <c r="BF140" i="2"/>
  <c r="BE140" i="2"/>
  <c r="T140" i="2"/>
  <c r="R140" i="2"/>
  <c r="P140" i="2"/>
  <c r="J140" i="2"/>
  <c r="BK139" i="2"/>
  <c r="BI139" i="2"/>
  <c r="BH139" i="2"/>
  <c r="BG139" i="2"/>
  <c r="BF139" i="2"/>
  <c r="BE139" i="2"/>
  <c r="T139" i="2"/>
  <c r="R139" i="2"/>
  <c r="P139" i="2"/>
  <c r="J139" i="2"/>
  <c r="BK138" i="2"/>
  <c r="BI138" i="2"/>
  <c r="BH138" i="2"/>
  <c r="BG138" i="2"/>
  <c r="BE138" i="2"/>
  <c r="T138" i="2"/>
  <c r="R138" i="2"/>
  <c r="P138" i="2"/>
  <c r="J138" i="2"/>
  <c r="BF138" i="2" s="1"/>
  <c r="BK137" i="2"/>
  <c r="BI137" i="2"/>
  <c r="BH137" i="2"/>
  <c r="BG137" i="2"/>
  <c r="BF137" i="2"/>
  <c r="BE137" i="2"/>
  <c r="T137" i="2"/>
  <c r="R137" i="2"/>
  <c r="P137" i="2"/>
  <c r="J137" i="2"/>
  <c r="BK136" i="2"/>
  <c r="BI136" i="2"/>
  <c r="BH136" i="2"/>
  <c r="BG136" i="2"/>
  <c r="BF136" i="2"/>
  <c r="BE136" i="2"/>
  <c r="T136" i="2"/>
  <c r="R136" i="2"/>
  <c r="P136" i="2"/>
  <c r="J136" i="2"/>
  <c r="BK135" i="2"/>
  <c r="BI135" i="2"/>
  <c r="BH135" i="2"/>
  <c r="BG135" i="2"/>
  <c r="BE135" i="2"/>
  <c r="T135" i="2"/>
  <c r="R135" i="2"/>
  <c r="P135" i="2"/>
  <c r="J135" i="2"/>
  <c r="BF135" i="2" s="1"/>
  <c r="BK133" i="2"/>
  <c r="BI133" i="2"/>
  <c r="BH133" i="2"/>
  <c r="BG133" i="2"/>
  <c r="BF133" i="2"/>
  <c r="BE133" i="2"/>
  <c r="T133" i="2"/>
  <c r="R133" i="2"/>
  <c r="P133" i="2"/>
  <c r="J133" i="2"/>
  <c r="BK131" i="2"/>
  <c r="BK130" i="2" s="1"/>
  <c r="BI131" i="2"/>
  <c r="F39" i="2" s="1"/>
  <c r="BD96" i="1" s="1"/>
  <c r="BH131" i="2"/>
  <c r="BG131" i="2"/>
  <c r="BE131" i="2"/>
  <c r="T131" i="2"/>
  <c r="T130" i="2" s="1"/>
  <c r="T129" i="2" s="1"/>
  <c r="R131" i="2"/>
  <c r="P131" i="2"/>
  <c r="P130" i="2" s="1"/>
  <c r="J131" i="2"/>
  <c r="BF131" i="2" s="1"/>
  <c r="J36" i="2" s="1"/>
  <c r="AW96" i="1" s="1"/>
  <c r="J125" i="2"/>
  <c r="J124" i="2"/>
  <c r="F124" i="2"/>
  <c r="F122" i="2"/>
  <c r="E120" i="2"/>
  <c r="E116" i="2"/>
  <c r="J94" i="2"/>
  <c r="J93" i="2"/>
  <c r="F93" i="2"/>
  <c r="F91" i="2"/>
  <c r="E89" i="2"/>
  <c r="E85" i="2"/>
  <c r="J39" i="2"/>
  <c r="J38" i="2"/>
  <c r="J37" i="2"/>
  <c r="J20" i="2"/>
  <c r="E20" i="2"/>
  <c r="F125" i="2" s="1"/>
  <c r="J19" i="2"/>
  <c r="J14" i="2"/>
  <c r="J122" i="2" s="1"/>
  <c r="E7" i="2"/>
  <c r="BC102" i="1"/>
  <c r="BB102" i="1"/>
  <c r="BA102" i="1"/>
  <c r="AY102" i="1"/>
  <c r="AX102" i="1"/>
  <c r="AW102" i="1"/>
  <c r="AV102" i="1"/>
  <c r="AT102" i="1" s="1"/>
  <c r="AY101" i="1"/>
  <c r="AX101" i="1"/>
  <c r="AY100" i="1"/>
  <c r="AX100" i="1"/>
  <c r="AX99" i="1"/>
  <c r="AS98" i="1"/>
  <c r="AY97" i="1"/>
  <c r="AY96" i="1"/>
  <c r="AX96" i="1"/>
  <c r="AS95" i="1"/>
  <c r="AM90" i="1"/>
  <c r="L90" i="1"/>
  <c r="AM89" i="1"/>
  <c r="L89" i="1"/>
  <c r="AM87" i="1"/>
  <c r="L87" i="1"/>
  <c r="L85" i="1"/>
  <c r="L84" i="1"/>
  <c r="AU98" i="1" l="1"/>
  <c r="F37" i="3"/>
  <c r="BB97" i="1" s="1"/>
  <c r="T137" i="3"/>
  <c r="T136" i="3" s="1"/>
  <c r="F39" i="3"/>
  <c r="BD97" i="1" s="1"/>
  <c r="BK161" i="3"/>
  <c r="J161" i="3" s="1"/>
  <c r="J103" i="3" s="1"/>
  <c r="F38" i="3"/>
  <c r="BC97" i="1" s="1"/>
  <c r="R130" i="2"/>
  <c r="R129" i="2" s="1"/>
  <c r="R128" i="2" s="1"/>
  <c r="F39" i="7"/>
  <c r="BD100" i="1" s="1"/>
  <c r="BD98" i="1" s="1"/>
  <c r="J35" i="2"/>
  <c r="AV96" i="1" s="1"/>
  <c r="AT96" i="1" s="1"/>
  <c r="BK124" i="8"/>
  <c r="J124" i="8" s="1"/>
  <c r="J98" i="8" s="1"/>
  <c r="F37" i="8"/>
  <c r="BD101" i="1" s="1"/>
  <c r="F37" i="7"/>
  <c r="BB100" i="1" s="1"/>
  <c r="BB98" i="1" s="1"/>
  <c r="AX98" i="1" s="1"/>
  <c r="J35" i="6"/>
  <c r="AV99" i="1" s="1"/>
  <c r="F38" i="6"/>
  <c r="BC99" i="1" s="1"/>
  <c r="BC98" i="1" s="1"/>
  <c r="AY98" i="1" s="1"/>
  <c r="J35" i="3"/>
  <c r="AV97" i="1" s="1"/>
  <c r="F35" i="3"/>
  <c r="AZ97" i="1" s="1"/>
  <c r="J36" i="3"/>
  <c r="AW97" i="1" s="1"/>
  <c r="F38" i="2"/>
  <c r="BC96" i="1" s="1"/>
  <c r="F37" i="2"/>
  <c r="BB96" i="1" s="1"/>
  <c r="F94" i="7"/>
  <c r="J91" i="3"/>
  <c r="F94" i="3"/>
  <c r="E124" i="3"/>
  <c r="F94" i="2"/>
  <c r="F94" i="6"/>
  <c r="P129" i="2"/>
  <c r="P137" i="3"/>
  <c r="J171" i="3"/>
  <c r="J106" i="3" s="1"/>
  <c r="BK170" i="3"/>
  <c r="J170" i="3" s="1"/>
  <c r="J105" i="3" s="1"/>
  <c r="J36" i="6"/>
  <c r="AW99" i="1" s="1"/>
  <c r="AT99" i="1" s="1"/>
  <c r="J34" i="8"/>
  <c r="AW101" i="1" s="1"/>
  <c r="AT101" i="1" s="1"/>
  <c r="F34" i="8"/>
  <c r="BA101" i="1" s="1"/>
  <c r="BK130" i="8"/>
  <c r="J130" i="8" s="1"/>
  <c r="J99" i="8" s="1"/>
  <c r="J131" i="8"/>
  <c r="J100" i="8" s="1"/>
  <c r="R170" i="3"/>
  <c r="R122" i="8"/>
  <c r="T128" i="2"/>
  <c r="J155" i="2"/>
  <c r="J103" i="2" s="1"/>
  <c r="BK154" i="2"/>
  <c r="J154" i="2" s="1"/>
  <c r="J102" i="2" s="1"/>
  <c r="P170" i="3"/>
  <c r="BK125" i="6"/>
  <c r="J126" i="6"/>
  <c r="J100" i="6" s="1"/>
  <c r="BK153" i="8"/>
  <c r="J153" i="8" s="1"/>
  <c r="J101" i="8" s="1"/>
  <c r="J154" i="8"/>
  <c r="J102" i="8" s="1"/>
  <c r="J126" i="7"/>
  <c r="J100" i="7" s="1"/>
  <c r="BK125" i="7"/>
  <c r="T170" i="3"/>
  <c r="P154" i="2"/>
  <c r="J138" i="3"/>
  <c r="J100" i="3" s="1"/>
  <c r="BD95" i="1"/>
  <c r="J207" i="3"/>
  <c r="J114" i="3" s="1"/>
  <c r="BK206" i="3"/>
  <c r="J206" i="3" s="1"/>
  <c r="J113" i="3" s="1"/>
  <c r="R125" i="6"/>
  <c r="R124" i="6" s="1"/>
  <c r="J36" i="7"/>
  <c r="AW100" i="1" s="1"/>
  <c r="AT100" i="1" s="1"/>
  <c r="F36" i="7"/>
  <c r="BA100" i="1" s="1"/>
  <c r="BK129" i="2"/>
  <c r="J130" i="2"/>
  <c r="J100" i="2" s="1"/>
  <c r="J161" i="2"/>
  <c r="J106" i="2" s="1"/>
  <c r="BK160" i="2"/>
  <c r="J160" i="2" s="1"/>
  <c r="J105" i="2" s="1"/>
  <c r="R136" i="3"/>
  <c r="R125" i="7"/>
  <c r="R124" i="7" s="1"/>
  <c r="F35" i="2"/>
  <c r="AZ96" i="1" s="1"/>
  <c r="E108" i="9"/>
  <c r="F36" i="2"/>
  <c r="BA96" i="1" s="1"/>
  <c r="J91" i="2"/>
  <c r="E85" i="8"/>
  <c r="F35" i="6"/>
  <c r="AZ99" i="1" s="1"/>
  <c r="E85" i="7"/>
  <c r="F36" i="3"/>
  <c r="BA97" i="1" s="1"/>
  <c r="F35" i="7"/>
  <c r="AZ100" i="1" s="1"/>
  <c r="F36" i="6"/>
  <c r="BA99" i="1" s="1"/>
  <c r="J91" i="6"/>
  <c r="J89" i="8"/>
  <c r="BK119" i="9"/>
  <c r="AZ95" i="1" l="1"/>
  <c r="BB95" i="1"/>
  <c r="BC95" i="1"/>
  <c r="AY95" i="1" s="1"/>
  <c r="BK137" i="3"/>
  <c r="BK123" i="8"/>
  <c r="J123" i="8" s="1"/>
  <c r="J97" i="8" s="1"/>
  <c r="AT97" i="1"/>
  <c r="BD94" i="1"/>
  <c r="W33" i="1" s="1"/>
  <c r="BB94" i="1"/>
  <c r="BA95" i="1"/>
  <c r="BA98" i="1"/>
  <c r="AW98" i="1" s="1"/>
  <c r="AX95" i="1"/>
  <c r="J125" i="6"/>
  <c r="J99" i="6" s="1"/>
  <c r="BK124" i="6"/>
  <c r="J124" i="6" s="1"/>
  <c r="P128" i="2"/>
  <c r="AU96" i="1" s="1"/>
  <c r="BK122" i="8"/>
  <c r="J122" i="8" s="1"/>
  <c r="J125" i="7"/>
  <c r="J99" i="7" s="1"/>
  <c r="BK124" i="7"/>
  <c r="J124" i="7" s="1"/>
  <c r="AV95" i="1"/>
  <c r="J137" i="3"/>
  <c r="J99" i="3" s="1"/>
  <c r="BK136" i="3"/>
  <c r="J136" i="3" s="1"/>
  <c r="J119" i="9"/>
  <c r="J97" i="9" s="1"/>
  <c r="BK118" i="9"/>
  <c r="J118" i="9" s="1"/>
  <c r="AZ98" i="1"/>
  <c r="AV98" i="1" s="1"/>
  <c r="J129" i="2"/>
  <c r="J99" i="2" s="1"/>
  <c r="BK128" i="2"/>
  <c r="J128" i="2" s="1"/>
  <c r="P136" i="3"/>
  <c r="AU97" i="1" s="1"/>
  <c r="BC94" i="1" l="1"/>
  <c r="W32" i="1" s="1"/>
  <c r="AT98" i="1"/>
  <c r="AZ94" i="1"/>
  <c r="AW95" i="1"/>
  <c r="AT95" i="1" s="1"/>
  <c r="BA94" i="1"/>
  <c r="W30" i="1" s="1"/>
  <c r="AU95" i="1"/>
  <c r="AU94" i="1" s="1"/>
  <c r="J98" i="2"/>
  <c r="J32" i="2"/>
  <c r="J32" i="7"/>
  <c r="J98" i="7"/>
  <c r="J30" i="9"/>
  <c r="J96" i="9"/>
  <c r="J96" i="8"/>
  <c r="J30" i="8"/>
  <c r="J32" i="3"/>
  <c r="J98" i="3"/>
  <c r="J32" i="6"/>
  <c r="J98" i="6"/>
  <c r="AX94" i="1"/>
  <c r="W31" i="1"/>
  <c r="AY94" i="1" l="1"/>
  <c r="AW94" i="1"/>
  <c r="AK30" i="1" s="1"/>
  <c r="AG97" i="1"/>
  <c r="AN97" i="1" s="1"/>
  <c r="J41" i="3"/>
  <c r="AG96" i="1"/>
  <c r="J41" i="2"/>
  <c r="AG101" i="1"/>
  <c r="AN101" i="1" s="1"/>
  <c r="J39" i="8"/>
  <c r="AG102" i="1"/>
  <c r="AN102" i="1" s="1"/>
  <c r="J39" i="9"/>
  <c r="J41" i="6"/>
  <c r="AG99" i="1"/>
  <c r="AV94" i="1"/>
  <c r="W29" i="1"/>
  <c r="J41" i="7"/>
  <c r="AG100" i="1"/>
  <c r="AN100" i="1" s="1"/>
  <c r="AN99" i="1" l="1"/>
  <c r="AG98" i="1"/>
  <c r="AN98" i="1" s="1"/>
  <c r="AN96" i="1"/>
  <c r="AG95" i="1"/>
  <c r="AT94" i="1"/>
  <c r="AK29" i="1"/>
  <c r="AG94" i="1" l="1"/>
  <c r="AN95" i="1"/>
  <c r="AK26" i="1" l="1"/>
  <c r="AK35" i="1" s="1"/>
  <c r="AN94" i="1"/>
</calcChain>
</file>

<file path=xl/sharedStrings.xml><?xml version="1.0" encoding="utf-8"?>
<sst xmlns="http://schemas.openxmlformats.org/spreadsheetml/2006/main" count="2971" uniqueCount="619">
  <si>
    <t>Export Komplet</t>
  </si>
  <si>
    <t/>
  </si>
  <si>
    <t>2.0</t>
  </si>
  <si>
    <t>False</t>
  </si>
  <si>
    <t>{35f73f23-d622-4d67-979d-33f8fab47d0c}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</si>
  <si>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</si>
  <si>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</si>
  <si>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</si>
  <si>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</si>
  <si>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</si>
  <si>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</si>
  <si>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</si>
  <si>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2023-03</t>
  </si>
  <si>
    <t>Meniť je možné iba bunky so žltým podfarbením!
1) na prvom liste Rekapitulácie stavby vyplňte v zostave
    a) Rekapitulácia stavby
       - údaje o Zhotoviteľovi
         (prenesú sa do ostatných zostáv aj v iných listoch)
    b) Rekapitulácia objektov stavby
       - potrebné Ostatné náklady
2) na vybraných listoch vyplňte v zostave
    a) Krycí list
       - údaje o Zhotoviteľovi, pokiaľ sa líšia od údajov o Zhotoviteľovi na Rekapitulácii stavby
         (údaje se prenesú do ostatných zostav v danom liste)
    b) Rekapitulácia rozpočtu
       - potrebné Ostatné náklady
    c) Celkové náklady za stavbu
       - ceny na položkách
       - množstvo, pokiaľ má žlté podfarbenie
       - a v prípade potreby poznámku (tá je v skrytom stĺpci)</t>
  </si>
  <si>
    <t>Stavba:</t>
  </si>
  <si>
    <t>Univerzita Komenského</t>
  </si>
  <si>
    <t>JKSO:</t>
  </si>
  <si>
    <t>KS:</t>
  </si>
  <si>
    <t>Miesto:</t>
  </si>
  <si>
    <t xml:space="preserve"> </t>
  </si>
  <si>
    <t>Dátum:</t>
  </si>
  <si>
    <t>11. 8. 2023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</si>
  <si>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</si>
  <si>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</si>
  <si>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</si>
  <si>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</si>
  <si>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</si>
  <si>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</si>
  <si>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</si>
  <si>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</si>
  <si>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</si>
  <si>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</si>
  <si>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</si>
  <si>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</si>
  <si>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</si>
  <si>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</si>
  <si>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</si>
  <si>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</si>
  <si>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</si>
  <si>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</si>
  <si>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</si>
  <si>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</si>
  <si>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</si>
  <si>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</si>
  <si>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</si>
  <si>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</si>
  <si>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</si>
  <si>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</si>
  <si>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</si>
  <si>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</si>
  <si>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</si>
  <si>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</si>
  <si>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</si>
  <si>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</si>
  <si>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</si>
  <si>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</si>
  <si>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</si>
  <si>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</si>
  <si>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
náklady [EUR]</t>
  </si>
  <si>
    <t>DPH [EUR]</t>
  </si>
  <si>
    <t>Normohodiny [h]</t>
  </si>
  <si>
    <t>DPH základná [EUR]</t>
  </si>
  <si>
    <t>DPH znížená [EUR]</t>
  </si>
  <si>
    <t>DPH základná prenesená
[EUR]</t>
  </si>
  <si>
    <t>DPH znížená prenesená
[EUR]</t>
  </si>
  <si>
    <t>Základňa
DPH základná</t>
  </si>
  <si>
    <t>Základňa
DPH znížená</t>
  </si>
  <si>
    <t>Základňa
DPH zákl. prenesená</t>
  </si>
  <si>
    <t>Základňa
DPH zníž. prenesená</t>
  </si>
  <si>
    <t>Základňa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</si>
  <si>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</si>
  <si>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</si>
  <si>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</si>
  <si>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</si>
  <si>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</si>
  <si>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</si>
  <si>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2023-03-01</t>
  </si>
  <si>
    <t>Copilitové steny</t>
  </si>
  <si>
    <t>STA</t>
  </si>
  <si>
    <t>1</t>
  </si>
  <si>
    <t>{cc2ba18a-8873-43c4-bb02-c33d552e651e}</t>
  </si>
  <si>
    <t>/</t>
  </si>
  <si>
    <t>2023-03-01-01</t>
  </si>
  <si>
    <t xml:space="preserve">Búracie práce </t>
  </si>
  <si>
    <t>Časť</t>
  </si>
  <si>
    <t>2</t>
  </si>
  <si>
    <t>{f7515990-c8f9-4c4c-8e3e-c7cb55395a15}</t>
  </si>
  <si>
    <t>2023-03-01-02</t>
  </si>
  <si>
    <t>Dostavovacie práce</t>
  </si>
  <si>
    <t>{88f961a2-b7a6-43a8-9a7f-e9a0a527071a}</t>
  </si>
  <si>
    <t>2023-03-03</t>
  </si>
  <si>
    <t xml:space="preserve">Chodník </t>
  </si>
  <si>
    <t>{fb3201f0-0b12-488b-a502-9f6288204cc3}</t>
  </si>
  <si>
    <t>2023-03-03-01</t>
  </si>
  <si>
    <t>{1ecb4883-8644-4994-9e45-51416980b957}</t>
  </si>
  <si>
    <t>2023-03-03-02</t>
  </si>
  <si>
    <t xml:space="preserve">DOstavovacie práce </t>
  </si>
  <si>
    <t>{8f7a974f-a35b-4c11-95d4-cb187ea1f54c}</t>
  </si>
  <si>
    <t>2023-03-04</t>
  </si>
  <si>
    <t xml:space="preserve">Bleskozvod </t>
  </si>
  <si>
    <t>{8bdfb28b-9110-4f3d-9a9b-29f8d08dcea9}</t>
  </si>
  <si>
    <t>2023-03-05</t>
  </si>
  <si>
    <t xml:space="preserve">Zariadenie staveniska </t>
  </si>
  <si>
    <t>{96b94e42-5ded-4f76-9101-c68a2be089db}</t>
  </si>
  <si>
    <t>KRYCÍ LIST ROZPOČTU</t>
  </si>
  <si>
    <t>Objekt:</t>
  </si>
  <si>
    <t>2023-03-01 - Copilitové steny</t>
  </si>
  <si>
    <t>Časť:</t>
  </si>
  <si>
    <t xml:space="preserve">2023-03-01-01 - Búracie práce </t>
  </si>
  <si>
    <t>REKAPITULÁCIA ROZPOČTU</t>
  </si>
  <si>
    <t>Kód dielu - Popis</t>
  </si>
  <si>
    <t>Cena celkom [EUR]</t>
  </si>
  <si>
    <t>Náklady z rozpočtu</t>
  </si>
  <si>
    <t>-1</t>
  </si>
  <si>
    <t>HSV -  Práce a dodávky HSV</t>
  </si>
  <si>
    <t xml:space="preserve">    9 -  Ostatné konštrukcie a práce-búranie</t>
  </si>
  <si>
    <t xml:space="preserve">    99 -  Presun hmôt HSV</t>
  </si>
  <si>
    <t>PSV -  Práce a dodávky PSV</t>
  </si>
  <si>
    <t xml:space="preserve">    764 -  Konštrukcie klampiarske</t>
  </si>
  <si>
    <t xml:space="preserve">    766 -  Konštrukcie stolárske</t>
  </si>
  <si>
    <t>M -  Práce a dodávky M</t>
  </si>
  <si>
    <t xml:space="preserve">    22-M -  Montáže oznam. a zabezp. zariadení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</si>
  <si>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</si>
  <si>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</si>
  <si>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</si>
  <si>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</si>
  <si>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</si>
  <si>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</si>
  <si>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</si>
  <si>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</si>
  <si>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</si>
  <si>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</si>
  <si>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</si>
  <si>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</si>
  <si>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</si>
  <si>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 Práce a dodávky HSV</t>
  </si>
  <si>
    <t>ROZPOCET</t>
  </si>
  <si>
    <t>9</t>
  </si>
  <si>
    <t xml:space="preserve"> Ostatné konštrukcie a práce-búranie</t>
  </si>
  <si>
    <t>29</t>
  </si>
  <si>
    <t>K</t>
  </si>
  <si>
    <t>941941031.S</t>
  </si>
  <si>
    <t>Montáž lešenia ľahkého pracovného radového s podlahami šírky od 0,80 do 1,00 m, výšky do 10 m</t>
  </si>
  <si>
    <t>m2</t>
  </si>
  <si>
    <t>4</t>
  </si>
  <si>
    <t>-2106373596</t>
  </si>
  <si>
    <t>VV</t>
  </si>
  <si>
    <t>17,1*7,7</t>
  </si>
  <si>
    <t>31</t>
  </si>
  <si>
    <t>941941191.S</t>
  </si>
  <si>
    <t>Príplatok za prvý a každý ďalší i začatý mesiac použitia lešenia ľahkého pracovného radového s podlahami šírky od 0,80 do 1,00 m, výšky do 10 m</t>
  </si>
  <si>
    <t>-747835660</t>
  </si>
  <si>
    <t>131,67*1"1 mesiace</t>
  </si>
  <si>
    <t>30</t>
  </si>
  <si>
    <t>941941831.S</t>
  </si>
  <si>
    <t>Demontáž lešenia ľahkého pracovného radového s podlahami šírky nad 0,80 do 1,00 m, výšky do 10 m</t>
  </si>
  <si>
    <t>2009618722</t>
  </si>
  <si>
    <t>24</t>
  </si>
  <si>
    <t>944944803-R1</t>
  </si>
  <si>
    <t xml:space="preserve">Demontáž ochrannej siete </t>
  </si>
  <si>
    <t>-1963021681</t>
  </si>
  <si>
    <t>3</t>
  </si>
  <si>
    <t>968071112</t>
  </si>
  <si>
    <t>Vyvesenie kovového okenného krídla do suti plochy do 1, 5 m2</t>
  </si>
  <si>
    <t>ks</t>
  </si>
  <si>
    <t>-783855068</t>
  </si>
  <si>
    <t>968071115</t>
  </si>
  <si>
    <t>Demontáž okien kovových, 1 bm obvodu - 0,005t</t>
  </si>
  <si>
    <t>m</t>
  </si>
  <si>
    <t>-1451974718</t>
  </si>
  <si>
    <t>76712Rpol</t>
  </si>
  <si>
    <t>Demontáž, likvidácia, odvoz COPILITOVÝCH STIEN</t>
  </si>
  <si>
    <t>512</t>
  </si>
  <si>
    <t>680915632</t>
  </si>
  <si>
    <t>968072875-R</t>
  </si>
  <si>
    <t>Vybúranie a vybratie kovových mreží  plochy nad  2 m2,  -0,00300t</t>
  </si>
  <si>
    <t>-538978120</t>
  </si>
  <si>
    <t>27</t>
  </si>
  <si>
    <t>968072875-R1</t>
  </si>
  <si>
    <t xml:space="preserve">Demontáž zábradlia exteriérového </t>
  </si>
  <si>
    <t>536416559</t>
  </si>
  <si>
    <t>28</t>
  </si>
  <si>
    <t>968072875-R2</t>
  </si>
  <si>
    <t xml:space="preserve">Demontáž exteriérového rebríka s ochranným košom </t>
  </si>
  <si>
    <t>-1671590680</t>
  </si>
  <si>
    <t>26</t>
  </si>
  <si>
    <t>978013161</t>
  </si>
  <si>
    <t>Otlčenie omietok stien vnútorných vápenných alebo vápennocementových v rozsahu do 50 %,  -0,02000t</t>
  </si>
  <si>
    <t>-191991184</t>
  </si>
  <si>
    <t>21</t>
  </si>
  <si>
    <t>978015221</t>
  </si>
  <si>
    <t>Otlčenie omietok vonkajších priečelí jednoduchých, s vyškriabaním škár, očistením muriva, v rozsahu do 10 %,  -0,00500t</t>
  </si>
  <si>
    <t>-1487744680</t>
  </si>
  <si>
    <t>22</t>
  </si>
  <si>
    <t>978059631</t>
  </si>
  <si>
    <t>Odsekanie a odobratie stien z obkladačiek vonkajších nad 2 m2,  -0,08900t</t>
  </si>
  <si>
    <t>21658093</t>
  </si>
  <si>
    <t>13</t>
  </si>
  <si>
    <t>979011111</t>
  </si>
  <si>
    <t>Zvislá doprava sutiny a vybúraných hmôt za prvé podlažie nad alebo pod základným podlažím</t>
  </si>
  <si>
    <t>t</t>
  </si>
  <si>
    <t>-516005136</t>
  </si>
  <si>
    <t>14</t>
  </si>
  <si>
    <t>979081111</t>
  </si>
  <si>
    <t>Odvoz sutiny a vybúraných hmôt na skládku do 1 km</t>
  </si>
  <si>
    <t>-1913069212</t>
  </si>
  <si>
    <t>15</t>
  </si>
  <si>
    <t>979081121</t>
  </si>
  <si>
    <t>Odvoz sutiny a vybúraných hmôt na skládku za každý ďalší 1 km</t>
  </si>
  <si>
    <t>504969759</t>
  </si>
  <si>
    <t>16</t>
  </si>
  <si>
    <t>979089012</t>
  </si>
  <si>
    <t>Poplatok za skladovanie - betón, tehly, dlaždice (17 01 ), ostatné</t>
  </si>
  <si>
    <t>-1913936771</t>
  </si>
  <si>
    <t>17</t>
  </si>
  <si>
    <t>979089112</t>
  </si>
  <si>
    <t>Poplatok za skladovanie - drevo, sklo, plasty (17 02 ), ostatné</t>
  </si>
  <si>
    <t>-524683451</t>
  </si>
  <si>
    <t>18</t>
  </si>
  <si>
    <t>979089312</t>
  </si>
  <si>
    <t>Poplatok za skladovanie - kovy (meď, bronz, mosadz atď.) (17 04 ), ostatné</t>
  </si>
  <si>
    <t>-1065176285</t>
  </si>
  <si>
    <t>99</t>
  </si>
  <si>
    <t xml:space="preserve"> Presun hmôt HSV</t>
  </si>
  <si>
    <t>998011005</t>
  </si>
  <si>
    <t>Presun hmôt pre budovy (801, 803, 812), zvislá konštr. z tehál, tvárnic, z kovu výšky do 45 m</t>
  </si>
  <si>
    <t>-630858969</t>
  </si>
  <si>
    <t>PSV</t>
  </si>
  <si>
    <t xml:space="preserve"> Práce a dodávky PSV</t>
  </si>
  <si>
    <t>764</t>
  </si>
  <si>
    <t xml:space="preserve"> Konštrukcie klampiarske</t>
  </si>
  <si>
    <t>25</t>
  </si>
  <si>
    <t>764321820</t>
  </si>
  <si>
    <t>Demontáž oplechovania ríms pod nadrímsovým žľabom vrátane podkladového plechu, do 30° rš 500 mm,   -0,00420t</t>
  </si>
  <si>
    <t>233055178</t>
  </si>
  <si>
    <t>766</t>
  </si>
  <si>
    <t xml:space="preserve"> Konštrukcie stolárske</t>
  </si>
  <si>
    <t>7</t>
  </si>
  <si>
    <t>766694988</t>
  </si>
  <si>
    <t>Demontáž parapetnej dosky plastovej šírky nad 300 mm, dĺžky nad 1600 mm, -0,008t</t>
  </si>
  <si>
    <t>-1450587047</t>
  </si>
  <si>
    <t>8</t>
  </si>
  <si>
    <t>998766201</t>
  </si>
  <si>
    <t>Presun hmot pre konštrukcie stolárske v objektoch výšky do 6 m</t>
  </si>
  <si>
    <t>%</t>
  </si>
  <si>
    <t>-619006504</t>
  </si>
  <si>
    <t>M</t>
  </si>
  <si>
    <t xml:space="preserve"> Práce a dodávky M</t>
  </si>
  <si>
    <t>22-M</t>
  </si>
  <si>
    <t xml:space="preserve"> Montáže oznam. a zabezp. zariadení</t>
  </si>
  <si>
    <t>23</t>
  </si>
  <si>
    <t>229731021</t>
  </si>
  <si>
    <t>Demontáž kamery pevnej bez krytu, odpojenie objektívu</t>
  </si>
  <si>
    <t>64</t>
  </si>
  <si>
    <t>-1083756564</t>
  </si>
  <si>
    <t>2023-03-01-02 - Dostavovacie práce</t>
  </si>
  <si>
    <t xml:space="preserve">    3 -  Zvislé a kompletné konštrukcie</t>
  </si>
  <si>
    <t xml:space="preserve">    4 -  Vodorovné konštrukcie</t>
  </si>
  <si>
    <t xml:space="preserve">    6 -  Úpravy povrchov, podlahy, osadenie</t>
  </si>
  <si>
    <t xml:space="preserve">    711 -  Izolácie proti vode a vlhkosti</t>
  </si>
  <si>
    <t xml:space="preserve">    712 -  Izolácie striech</t>
  </si>
  <si>
    <t xml:space="preserve">    713 -  Izolácie tepelné</t>
  </si>
  <si>
    <t xml:space="preserve">    767 -  Konštrukcie doplnkové kovové</t>
  </si>
  <si>
    <t xml:space="preserve">    784 -  Dokončovacie práce - maľby</t>
  </si>
  <si>
    <t xml:space="preserve">    21-M -  Elektromontáže</t>
  </si>
  <si>
    <t xml:space="preserve"> Zvislé a kompletné konštrukcie</t>
  </si>
  <si>
    <t>311272124</t>
  </si>
  <si>
    <t>Murivo nosné (m3) z tvárnic YTONG hr. 300 mm P6-650 hladkých, na MVC a maltu YTONG (300x249x499)</t>
  </si>
  <si>
    <t>m3</t>
  </si>
  <si>
    <t>-494776172</t>
  </si>
  <si>
    <t>348942111</t>
  </si>
  <si>
    <t>Zábradlie oceľové osadené do bloku z betónu prostého z dvoch vodorov.rúrok</t>
  </si>
  <si>
    <t>-1550525273</t>
  </si>
  <si>
    <t xml:space="preserve"> Vodorovné konštrukcie</t>
  </si>
  <si>
    <t>19</t>
  </si>
  <si>
    <t>417321515</t>
  </si>
  <si>
    <t>Betón stužujúcich pásov a vencov železový tr. C 25/30</t>
  </si>
  <si>
    <t>2029366641</t>
  </si>
  <si>
    <t>417351115</t>
  </si>
  <si>
    <t>Debnenie bočníc stužujúcich pásov a vencov vrátane vzpier zhotovenie</t>
  </si>
  <si>
    <t>522449207</t>
  </si>
  <si>
    <t>417351116</t>
  </si>
  <si>
    <t>Debnenie bočníc stužujúcich pásov a vencov vrátane vzpier odstránenie</t>
  </si>
  <si>
    <t>-446718811</t>
  </si>
  <si>
    <t>417361821</t>
  </si>
  <si>
    <t>Výstuž stužujúcich pásov a vencov z betonárskej ocele 10505</t>
  </si>
  <si>
    <t>2027563565</t>
  </si>
  <si>
    <t>6</t>
  </si>
  <si>
    <t xml:space="preserve"> Úpravy povrchov, podlahy, osadenie</t>
  </si>
  <si>
    <t>34</t>
  </si>
  <si>
    <t>612465131</t>
  </si>
  <si>
    <t>Vnútorná omietka stien BAUMIT, vápennocementová, strojné nanášanie, Baumit MVS 25 (Baumit MPI 25) hr. 10 mm</t>
  </si>
  <si>
    <t>-1406844039</t>
  </si>
  <si>
    <t>612467502</t>
  </si>
  <si>
    <t xml:space="preserve">Príprava vnútorného podkladu stien, kontaktný mostík </t>
  </si>
  <si>
    <t>1464145849</t>
  </si>
  <si>
    <t>612481119</t>
  </si>
  <si>
    <t>Potiahnutie vnútorných stien sklotextílnou mriežkou s celoplošným prilepením</t>
  </si>
  <si>
    <t>-1382962870</t>
  </si>
  <si>
    <t>63</t>
  </si>
  <si>
    <t>622451071-R1</t>
  </si>
  <si>
    <t>Vyspravenie povrchu stien vonkajších reprofilizačnou maltou 50%</t>
  </si>
  <si>
    <t>-1099458644</t>
  </si>
  <si>
    <t>622464232</t>
  </si>
  <si>
    <t xml:space="preserve">Vonkajšia omietka stien tenkovrstvová, silikónová, škrabaná, hr. 2 mm </t>
  </si>
  <si>
    <t>948162965</t>
  </si>
  <si>
    <t>55</t>
  </si>
  <si>
    <t>622464310</t>
  </si>
  <si>
    <t>Vonkajšia omietka stien mozaiková BAUMIT, ručné miešanie a nanášanie, Baumit Mozaiková omietka (Baumit MosaikTop)</t>
  </si>
  <si>
    <t>1920521106</t>
  </si>
  <si>
    <t>53</t>
  </si>
  <si>
    <t>622465706</t>
  </si>
  <si>
    <t>Príprava vonkajšieho podkladu stien PROFI, penetračný náter Silikát-Tiefengrund</t>
  </si>
  <si>
    <t>274990479</t>
  </si>
  <si>
    <t>622466116</t>
  </si>
  <si>
    <t xml:space="preserve">Príprava vonkajšieho podkladu stien </t>
  </si>
  <si>
    <t>1149012712</t>
  </si>
  <si>
    <t>5</t>
  </si>
  <si>
    <t>622481119</t>
  </si>
  <si>
    <t>Potiahnutie vonkajších stien sklotextílnou mriežkou s celoplošným prilepením</t>
  </si>
  <si>
    <t>1568166669</t>
  </si>
  <si>
    <t>59</t>
  </si>
  <si>
    <t>625250155</t>
  </si>
  <si>
    <t>Doteplenie konštrukcie hr. 80 mm, systém XPS STYRODUR 2800 C - PCI, lepený rámovo s prikotvením</t>
  </si>
  <si>
    <t>-428243550</t>
  </si>
  <si>
    <t>56</t>
  </si>
  <si>
    <t>625250157</t>
  </si>
  <si>
    <t>Doteplenie konštrukcie hr. 120 mm, systém XPS STYRODUR 2800 C - PCI, lepený rámovo s prikotvením</t>
  </si>
  <si>
    <t>-1478385366</t>
  </si>
  <si>
    <t>61</t>
  </si>
  <si>
    <t>625252321</t>
  </si>
  <si>
    <t>Kontaktný zatepľovací systém hr. 30 mm weber.therm exclusive (minerálna vlna), zatĺkacie kotvy</t>
  </si>
  <si>
    <t>-552626249</t>
  </si>
  <si>
    <t>58</t>
  </si>
  <si>
    <t>625252327</t>
  </si>
  <si>
    <t>Kontaktný zatepľovací systém hr. 100 mm weber.therm exclusive (minerálna vlna), zatĺkacie kotvy</t>
  </si>
  <si>
    <t>476096953</t>
  </si>
  <si>
    <t>54</t>
  </si>
  <si>
    <t>625252331</t>
  </si>
  <si>
    <t>Kontaktný zatepľovací systém hr. 200 mm weber.therm exclusive (minerálna vlna), zatĺkacie kotvy</t>
  </si>
  <si>
    <t>-1660070373</t>
  </si>
  <si>
    <t>67</t>
  </si>
  <si>
    <t>1374671252</t>
  </si>
  <si>
    <t>65</t>
  </si>
  <si>
    <t>941941195.S</t>
  </si>
  <si>
    <t>Príplatok za prvý a každý ďalší týždeň použitia lešenia ľahkého pracovného radového s podlahami šírky od 0,80 do 1,00 m, výšky do 10 m</t>
  </si>
  <si>
    <t>-22460628</t>
  </si>
  <si>
    <t>66</t>
  </si>
  <si>
    <t>-1250657617</t>
  </si>
  <si>
    <t>35</t>
  </si>
  <si>
    <t>944944103</t>
  </si>
  <si>
    <t>Ochranná ochranných sietí vrátane materiálu</t>
  </si>
  <si>
    <t>954860055</t>
  </si>
  <si>
    <t>953997767</t>
  </si>
  <si>
    <t xml:space="preserve">Špaletový L profil 6 mm (plastový), so sklovlaknitou mriežkou </t>
  </si>
  <si>
    <t>-1064511638</t>
  </si>
  <si>
    <t>62</t>
  </si>
  <si>
    <t>953997767-R1</t>
  </si>
  <si>
    <t xml:space="preserve">Ukončovací U profil 6 mm (plastový), so sklovlaknitou mriežkou </t>
  </si>
  <si>
    <t>-725844172</t>
  </si>
  <si>
    <t>2032380168</t>
  </si>
  <si>
    <t>711</t>
  </si>
  <si>
    <t xml:space="preserve"> Izolácie proti vode a vlhkosti</t>
  </si>
  <si>
    <t>57</t>
  </si>
  <si>
    <t>711212551</t>
  </si>
  <si>
    <t>Jednozlož. silikátová hydroizolačná hmota CEMIX, stierka vonkajšia, ozn. I05 zvislá</t>
  </si>
  <si>
    <t>-629416409</t>
  </si>
  <si>
    <t>712</t>
  </si>
  <si>
    <t xml:space="preserve"> Izolácie striech</t>
  </si>
  <si>
    <t>36</t>
  </si>
  <si>
    <t>712370050</t>
  </si>
  <si>
    <t>Zhotovenie povlakovej krytiny striech plochých do 10°PVC-P fóliou položenou voľne so zvarením spoju</t>
  </si>
  <si>
    <t>-1754511457</t>
  </si>
  <si>
    <t>37</t>
  </si>
  <si>
    <t>2214311000</t>
  </si>
  <si>
    <t>Toluén pre nitráciu</t>
  </si>
  <si>
    <t>32</t>
  </si>
  <si>
    <t>1581213241</t>
  </si>
  <si>
    <t>38</t>
  </si>
  <si>
    <t>245920000900-R</t>
  </si>
  <si>
    <t>Zálievka FATRAFOL Z 01,strešný doplnok, 2,5 kg. FATRA IZOLFA</t>
  </si>
  <si>
    <t>kg</t>
  </si>
  <si>
    <t>-313684881</t>
  </si>
  <si>
    <t>39</t>
  </si>
  <si>
    <t>283220002000</t>
  </si>
  <si>
    <t xml:space="preserve">Hydroizolačná fólia PVC-P FATRAFOL 810 hr. 1,5 mm, š.1,3 m, izolácia plochých striech, farba sivá, FATRA IZOLFA </t>
  </si>
  <si>
    <t>-2117895803</t>
  </si>
  <si>
    <t>40</t>
  </si>
  <si>
    <t>712973620-R</t>
  </si>
  <si>
    <t>Príplatok za detaily k termoplastom, plechy prestupy, systémové prvky</t>
  </si>
  <si>
    <t>2062645951</t>
  </si>
  <si>
    <t>41</t>
  </si>
  <si>
    <t>712990040</t>
  </si>
  <si>
    <t xml:space="preserve">Položenie geotextílie vodorovne alebo zvislo na strechy ploché do 10° </t>
  </si>
  <si>
    <t>-921374751</t>
  </si>
  <si>
    <t>42</t>
  </si>
  <si>
    <t>6936651300</t>
  </si>
  <si>
    <t>Geotextília netkaná polypropylénová Tatratex PP 300</t>
  </si>
  <si>
    <t>-1547317318</t>
  </si>
  <si>
    <t>43</t>
  </si>
  <si>
    <t>712991030</t>
  </si>
  <si>
    <t>Montáž podkladnej konštrukcie z OSB dosiek na atike šírky 311 - 410 mm pod klampiarske konštrukcie</t>
  </si>
  <si>
    <t>317616851</t>
  </si>
  <si>
    <t>44</t>
  </si>
  <si>
    <t>2832990600</t>
  </si>
  <si>
    <t>Kotviaca technika - rozperný nit do betónu</t>
  </si>
  <si>
    <t>-919584574</t>
  </si>
  <si>
    <t>45</t>
  </si>
  <si>
    <t>6072624200</t>
  </si>
  <si>
    <t>Doska OSB 3 Superfinish ECO nebrúsené hr. 18 mm, 2500x1250 mm</t>
  </si>
  <si>
    <t>-900343062</t>
  </si>
  <si>
    <t>46</t>
  </si>
  <si>
    <t>998712102</t>
  </si>
  <si>
    <t>Presun hmôt pre izoláciu povlakovej krytiny v objektoch výšky nad 6 do 12 m</t>
  </si>
  <si>
    <t>-303990812</t>
  </si>
  <si>
    <t>713</t>
  </si>
  <si>
    <t xml:space="preserve"> Izolácie tepelné</t>
  </si>
  <si>
    <t>47</t>
  </si>
  <si>
    <t>713144090</t>
  </si>
  <si>
    <t>Montáž tepelnej izolácie na atiku z XPS prikotvením</t>
  </si>
  <si>
    <t>-534694727</t>
  </si>
  <si>
    <t>48</t>
  </si>
  <si>
    <t>2837650240</t>
  </si>
  <si>
    <t>Styrodur 3035 CS extrudovaný polystyrén - XPS hrúbka 50 mm</t>
  </si>
  <si>
    <t>-2010438035</t>
  </si>
  <si>
    <t>60</t>
  </si>
  <si>
    <t>2837650220</t>
  </si>
  <si>
    <t>Styrodur 3035 CS extrudovaný polystyrén - XPS hrúbka 30mm</t>
  </si>
  <si>
    <t>204159092</t>
  </si>
  <si>
    <t>50</t>
  </si>
  <si>
    <t>998713202</t>
  </si>
  <si>
    <t>Presun hmôt pre izolácie tepelné v objektoch výšky nad 6 m do 12 m</t>
  </si>
  <si>
    <t>-388568662</t>
  </si>
  <si>
    <t>764410271</t>
  </si>
  <si>
    <t>Montáž oplechovania parapetov z pozinkovaného PZ plechu, vrátane rohov r.š. 450 mm</t>
  </si>
  <si>
    <t>1927974179</t>
  </si>
  <si>
    <t>1381403002</t>
  </si>
  <si>
    <t>Plech hladký pozinkovaný, hr. 0,6 mm</t>
  </si>
  <si>
    <t>1485054624</t>
  </si>
  <si>
    <t>51</t>
  </si>
  <si>
    <t>764731117-R</t>
  </si>
  <si>
    <t>Oplechovanie atiky</t>
  </si>
  <si>
    <t>-229513537</t>
  </si>
  <si>
    <t>998764201</t>
  </si>
  <si>
    <t>Presun hmôt pre konštrukcie klampiarske v objektoch výšky do 6 m</t>
  </si>
  <si>
    <t>911025327</t>
  </si>
  <si>
    <t>52</t>
  </si>
  <si>
    <t>998764202</t>
  </si>
  <si>
    <t>Presun hmôt pre konštrukcie klampiarske v objektoch výšky nad 6 do 12 m</t>
  </si>
  <si>
    <t>971208462</t>
  </si>
  <si>
    <t>766621400</t>
  </si>
  <si>
    <t>Montáž hliníková stĺpikovo-priečniková fasáda</t>
  </si>
  <si>
    <t>sub</t>
  </si>
  <si>
    <t>1939814043</t>
  </si>
  <si>
    <t>10</t>
  </si>
  <si>
    <t>6114123300-R</t>
  </si>
  <si>
    <t>ZS1,ZS2 Hliníková stĺpikovo-priečniková fasáda</t>
  </si>
  <si>
    <t>1464310475</t>
  </si>
  <si>
    <t>-1493456216</t>
  </si>
  <si>
    <t>767</t>
  </si>
  <si>
    <t xml:space="preserve"> Konštrukcie doplnkové kovové</t>
  </si>
  <si>
    <t>767832100</t>
  </si>
  <si>
    <t>Montáž rebríkov do muriva s vodovodnou ochrannou rúrkou</t>
  </si>
  <si>
    <t>747568831</t>
  </si>
  <si>
    <t>68</t>
  </si>
  <si>
    <t>631260001135.S</t>
  </si>
  <si>
    <t>Rebrík kompozitný vrátane kotvenia a ochranného koša</t>
  </si>
  <si>
    <t>-1074974603</t>
  </si>
  <si>
    <t>784</t>
  </si>
  <si>
    <t xml:space="preserve"> Dokončovacie práce - maľby</t>
  </si>
  <si>
    <t>784452261</t>
  </si>
  <si>
    <t xml:space="preserve">Maľby z maliarskych zmesí, ručne nanášané jednonásobné základné na podklad jemnozrnný  výšky do 3,80 m   </t>
  </si>
  <si>
    <t>-1862264366</t>
  </si>
  <si>
    <t>784481010</t>
  </si>
  <si>
    <t xml:space="preserve">Stierka stien na podklad jemnozrnný výšky do 3,80 m   </t>
  </si>
  <si>
    <t>1251585237</t>
  </si>
  <si>
    <t>21-M</t>
  </si>
  <si>
    <t xml:space="preserve"> Elektromontáže</t>
  </si>
  <si>
    <t>210411141</t>
  </si>
  <si>
    <t>Montáž kamery a príslušenstva</t>
  </si>
  <si>
    <t>-911252640</t>
  </si>
  <si>
    <t>3850005780</t>
  </si>
  <si>
    <t>INELS smart home solutions - inteligentná elektroinštalácia kamera GSM EYE-02</t>
  </si>
  <si>
    <t>128</t>
  </si>
  <si>
    <t>-1140568178</t>
  </si>
  <si>
    <t>3850005790</t>
  </si>
  <si>
    <t>INELS smart home solutions - inteligentná elektroinštalácia kryt kamery GSM KAC-EYE</t>
  </si>
  <si>
    <t>-792618472</t>
  </si>
  <si>
    <t>11</t>
  </si>
  <si>
    <t>12</t>
  </si>
  <si>
    <t>998011001</t>
  </si>
  <si>
    <t>Presun hmôt pre budovy  (801, 803, 812), zvislá konštr. z tehál, tvárnic, z kovu výšky do 6 m</t>
  </si>
  <si>
    <t xml:space="preserve">2023-03-03 - Chodník </t>
  </si>
  <si>
    <t xml:space="preserve">2023-03-03-01 - Búracie práce </t>
  </si>
  <si>
    <t xml:space="preserve">    1 -  Zemné práce</t>
  </si>
  <si>
    <t xml:space="preserve"> Zemné práce</t>
  </si>
  <si>
    <t>113307122</t>
  </si>
  <si>
    <t>Odstránenie podkladu v ploche do 200 m2 z kameniva hrubého drveného, hr.100 do 200 mm,  -0,23500t</t>
  </si>
  <si>
    <t>-771563174</t>
  </si>
  <si>
    <t>962048115</t>
  </si>
  <si>
    <t>Búranie konštr. nad 2m2 z betónu železového</t>
  </si>
  <si>
    <t>-1523299935</t>
  </si>
  <si>
    <t>240937358</t>
  </si>
  <si>
    <t>2001824106</t>
  </si>
  <si>
    <t>-100744062</t>
  </si>
  <si>
    <t>2140323283</t>
  </si>
  <si>
    <t>1793698298</t>
  </si>
  <si>
    <t xml:space="preserve">2023-03-03-02 - DOstavovacie práce </t>
  </si>
  <si>
    <t xml:space="preserve">    2 -  Zakladanie</t>
  </si>
  <si>
    <t xml:space="preserve"> Zakladanie</t>
  </si>
  <si>
    <t>212532111</t>
  </si>
  <si>
    <t>Lôžko z kameniva hrubého drveného frakcie 16-32 mm</t>
  </si>
  <si>
    <t>-241830621</t>
  </si>
  <si>
    <t>215901101</t>
  </si>
  <si>
    <t>Zhutnenie podložia z rastlej horniny 1 až 4 pod násypy, z hornina súdržných do 92 % PS a nesúdržných</t>
  </si>
  <si>
    <t>-1027662039</t>
  </si>
  <si>
    <t>631315711-R1</t>
  </si>
  <si>
    <t>Betónová doska z CB III spádovaná</t>
  </si>
  <si>
    <t>1970809763</t>
  </si>
  <si>
    <t>631316241</t>
  </si>
  <si>
    <t>Povtchová úprava poterovou zmesou pre metičkové podlahy, cementom, strojne hladená, stredne ťažká prevádzka, hr. poteru 4mm</t>
  </si>
  <si>
    <t>1976742716</t>
  </si>
  <si>
    <t>631319165</t>
  </si>
  <si>
    <t>Príplatok za prehlad. betónovej mazaniny min. tr.C 25/30 oceľ. hlad. hr. 120-240 mm (10kg/m3)</t>
  </si>
  <si>
    <t>-82669313</t>
  </si>
  <si>
    <t>631319175</t>
  </si>
  <si>
    <t>Príplatok za strhnutie povrchu mazaniny latou pre hr. obidvoch vrstiev mazaniny nad 120 do 240 mm</t>
  </si>
  <si>
    <t>51259762</t>
  </si>
  <si>
    <t>631362421</t>
  </si>
  <si>
    <t>Výstuž mazanín z betónov (z kameniva) a z ľahkých betónov zo sietí KARI, priemer drôtu 6/6 mm, veľkosť oka 150x150 mm</t>
  </si>
  <si>
    <t>-1377211219</t>
  </si>
  <si>
    <t>-1225191385</t>
  </si>
  <si>
    <t xml:space="preserve">2023-03-04 - Bleskozvod </t>
  </si>
  <si>
    <t>M - Práce a dodávky M</t>
  </si>
  <si>
    <t xml:space="preserve">    21-M - Elektromontáže</t>
  </si>
  <si>
    <t>-1021284561</t>
  </si>
  <si>
    <t>979011121</t>
  </si>
  <si>
    <t>Zvislá doprava sutiny a vybúraných hmôt za každé ďalšie podlažie</t>
  </si>
  <si>
    <t>-1169840374</t>
  </si>
  <si>
    <t>-1738821377</t>
  </si>
  <si>
    <t>-506504788</t>
  </si>
  <si>
    <t>-1468468643</t>
  </si>
  <si>
    <t>764348813-R1</t>
  </si>
  <si>
    <t>Montáž  bleskozvodu vrátane spojovacieho materialu</t>
  </si>
  <si>
    <t>451359716</t>
  </si>
  <si>
    <t>764348813-R2</t>
  </si>
  <si>
    <t>Demontáž  bleskozvodu</t>
  </si>
  <si>
    <t>1998664448</t>
  </si>
  <si>
    <t>354410023300.S</t>
  </si>
  <si>
    <t xml:space="preserve">Tyč zachytávacia FeZn označenie JP 30 + bet podstavec </t>
  </si>
  <si>
    <t>515718543</t>
  </si>
  <si>
    <t>354410023200.S</t>
  </si>
  <si>
    <t xml:space="preserve">Tyč zachytávacia FeZn označenie JP 20 + bet podstavec </t>
  </si>
  <si>
    <t>1653993574</t>
  </si>
  <si>
    <t>354410004300.S</t>
  </si>
  <si>
    <t>Svorka FeZn skúšobná označenie SZ</t>
  </si>
  <si>
    <t>1413541459</t>
  </si>
  <si>
    <t>354410003300.S</t>
  </si>
  <si>
    <t xml:space="preserve">Svorka FeZn spojovacia označenie SS </t>
  </si>
  <si>
    <t>614571109</t>
  </si>
  <si>
    <t>354410002700.S</t>
  </si>
  <si>
    <t>Svorka FeZn krížová diagonálna označenie KS</t>
  </si>
  <si>
    <t>473722591</t>
  </si>
  <si>
    <t>354410000900.S</t>
  </si>
  <si>
    <t xml:space="preserve">Svorka FeZn uzemňovacia označenie SR 03 </t>
  </si>
  <si>
    <t>-778174844</t>
  </si>
  <si>
    <t>426810026500.S</t>
  </si>
  <si>
    <t>Svorka k uzemňovacej tyči SJ 02</t>
  </si>
  <si>
    <t>1743315299</t>
  </si>
  <si>
    <t>354410004200.S</t>
  </si>
  <si>
    <t>Svorka FeZn odkvapová označenie SO</t>
  </si>
  <si>
    <t>-2128243262</t>
  </si>
  <si>
    <t>354410053400.S</t>
  </si>
  <si>
    <t>Uholník ochranný FeZn označenie OU 2 m</t>
  </si>
  <si>
    <t>1504264109</t>
  </si>
  <si>
    <t>354410053800.S</t>
  </si>
  <si>
    <t>Držiak FeZn ochranného uholníka univerzálny s vrutom označenie DOU vr. 1</t>
  </si>
  <si>
    <t>-1736830208</t>
  </si>
  <si>
    <t>354410032000.S</t>
  </si>
  <si>
    <t>Podpera vedenia FeZn do muriva označenie PV 21</t>
  </si>
  <si>
    <t>-620460800</t>
  </si>
  <si>
    <t>354410064200.S</t>
  </si>
  <si>
    <t>Drôt bleskozvodový zliatina AlMgSi, d 8 mm, Al</t>
  </si>
  <si>
    <t>422370024</t>
  </si>
  <si>
    <t>(36,1*3+18,5*5)/7,4</t>
  </si>
  <si>
    <t>354410054800.S</t>
  </si>
  <si>
    <t>Drôt bleskozvodový FeZn, d 10 mm</t>
  </si>
  <si>
    <t>-1873862134</t>
  </si>
  <si>
    <t>3*9/1,6</t>
  </si>
  <si>
    <t>354410058800.S</t>
  </si>
  <si>
    <t>Pásovina uzemňovacia FeZn 30 x 4 mm</t>
  </si>
  <si>
    <t>300663265</t>
  </si>
  <si>
    <t>(9,7+37,7+9,7)/1,06</t>
  </si>
  <si>
    <t>354410055700.S</t>
  </si>
  <si>
    <t>Tyč uzemňovacia FeZn označenie ZT 2 m</t>
  </si>
  <si>
    <t>-635598545</t>
  </si>
  <si>
    <t>998764102</t>
  </si>
  <si>
    <t>-1165765726</t>
  </si>
  <si>
    <t>Práce a dodávky M</t>
  </si>
  <si>
    <t>Elektromontáže</t>
  </si>
  <si>
    <t>210220030.S</t>
  </si>
  <si>
    <t>Ekvipotenciálna svorkovnica  -HUS</t>
  </si>
  <si>
    <t>458329870</t>
  </si>
  <si>
    <t>345410000200.S</t>
  </si>
  <si>
    <t>Krabica odbočná z PVC s viečkom pod omietku KO 100 E</t>
  </si>
  <si>
    <t>256</t>
  </si>
  <si>
    <t>1453453676</t>
  </si>
  <si>
    <t>345610005000.S</t>
  </si>
  <si>
    <t>Svorkovnica ekvipotencionálna EPS 3, z PP</t>
  </si>
  <si>
    <t>-487870797</t>
  </si>
  <si>
    <t xml:space="preserve">2023-03-05 - Zariadenie staveniska </t>
  </si>
  <si>
    <t>VRN - Vedľajšie rozpočtové náklady</t>
  </si>
  <si>
    <t xml:space="preserve">    VRN06 - Zariadenie staveniska</t>
  </si>
  <si>
    <t>VRN</t>
  </si>
  <si>
    <t>Vedľajšie rozpočtové náklady</t>
  </si>
  <si>
    <t>VRN06</t>
  </si>
  <si>
    <t>Zariadenie staveniska</t>
  </si>
  <si>
    <t>000600011</t>
  </si>
  <si>
    <t>-833337158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</si>
</sst>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</font>
    <font>
      <sz val="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sz val="10"/>
      <color rgb="FF969696"/>
      <name val="Arial CE"/>
    </font>
    <font>
      <sz val="10"/>
      <name val="Arial CE"/>
    </font>
    <font>
      <b/>
      <sz val="8"/>
      <color rgb="FF969696"/>
      <name val="Arial CE"/>
    </font>
    <font>
      <b/>
      <sz val="11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2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1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rgb="FF0000FF"/>
      <name val="Wingdings 2"/>
    </font>
    <font>
      <sz val="10"/>
      <color rgb="FF00336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3366"/>
      <name val="Arial CE"/>
    </font>
    <font>
      <sz val="8"/>
      <color rgb="FF505050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rgb="FF0000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>
      <alignment vertical="center"/>
    </xf>
    <xf numFmtId="0" fontId="39" fillId="0" borderId="0">
      <alignment vertical="top"/>
      <protection locked="0"/>
    </xf>
  </cellStyleXfs>
  <cellXfs count="257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49" fontId="7" fillId="3" borderId="0" xfId="0" applyNumberFormat="1" applyFont="1" applyFill="1" applyAlignment="1" applyProtection="1">
      <alignment horizontal="left" vertical="center"/>
      <protection locked="0"/>
    </xf>
    <xf numFmtId="0" fontId="1" fillId="0" borderId="4" xfId="0" applyFont="1" applyBorder="1" applyAlignment="1"/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1" fillId="0" borderId="3" xfId="0" applyFont="1" applyBorder="1">
      <alignment vertical="center"/>
    </xf>
    <xf numFmtId="0" fontId="10" fillId="0" borderId="5" xfId="0" applyFont="1" applyBorder="1" applyAlignment="1">
      <alignment horizontal="left" vertical="center"/>
    </xf>
    <xf numFmtId="0" fontId="1" fillId="0" borderId="5" xfId="0" applyFont="1" applyBorder="1">
      <alignment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3" xfId="0" applyFont="1" applyBorder="1">
      <alignment vertical="center"/>
    </xf>
    <xf numFmtId="0" fontId="1" fillId="4" borderId="0" xfId="0" applyFont="1" applyFill="1">
      <alignment vertical="center"/>
    </xf>
    <xf numFmtId="0" fontId="14" fillId="4" borderId="6" xfId="0" applyFont="1" applyFill="1" applyBorder="1" applyAlignment="1">
      <alignment horizontal="left" vertical="center"/>
    </xf>
    <xf numFmtId="0" fontId="1" fillId="4" borderId="7" xfId="0" applyFont="1" applyFill="1" applyBorder="1">
      <alignment vertical="center"/>
    </xf>
    <xf numFmtId="0" fontId="14" fillId="4" borderId="7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5" fillId="0" borderId="4" xfId="0" applyFont="1" applyBorder="1" applyAlignment="1">
      <alignment horizontal="left" vertical="center"/>
    </xf>
    <xf numFmtId="0" fontId="1" fillId="0" borderId="4" xfId="0" applyFont="1" applyBorder="1">
      <alignment vertical="center"/>
    </xf>
    <xf numFmtId="0" fontId="6" fillId="0" borderId="5" xfId="0" applyFont="1" applyBorder="1" applyAlignment="1">
      <alignment horizontal="left" vertical="center"/>
    </xf>
    <xf numFmtId="0" fontId="1" fillId="0" borderId="4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3" xfId="0" applyFont="1" applyBorder="1">
      <alignment vertical="center"/>
    </xf>
    <xf numFmtId="0" fontId="9" fillId="0" borderId="0" xfId="0" applyFont="1">
      <alignment vertical="center"/>
    </xf>
    <xf numFmtId="0" fontId="9" fillId="0" borderId="3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5" xfId="0" applyFont="1" applyBorder="1">
      <alignment vertical="center"/>
    </xf>
    <xf numFmtId="0" fontId="1" fillId="5" borderId="7" xfId="0" applyFont="1" applyFill="1" applyBorder="1">
      <alignment vertical="center"/>
    </xf>
    <xf numFmtId="0" fontId="18" fillId="5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4" fillId="0" borderId="0" xfId="0" applyFont="1">
      <alignment vertical="center"/>
    </xf>
    <xf numFmtId="0" fontId="14" fillId="0" borderId="3" xfId="0" applyFont="1" applyBorder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4" fontId="16" fillId="0" borderId="14" xfId="0" applyNumberFormat="1" applyFont="1" applyBorder="1">
      <alignment vertical="center"/>
    </xf>
    <xf numFmtId="4" fontId="16" fillId="0" borderId="0" xfId="0" applyNumberFormat="1" applyFont="1" applyBorder="1">
      <alignment vertical="center"/>
    </xf>
    <xf numFmtId="166" fontId="16" fillId="0" borderId="0" xfId="0" applyNumberFormat="1" applyFont="1" applyBorder="1">
      <alignment vertical="center"/>
    </xf>
    <xf numFmtId="4" fontId="16" fillId="0" borderId="15" xfId="0" applyNumberFormat="1" applyFont="1" applyBorder="1">
      <alignment vertical="center"/>
    </xf>
    <xf numFmtId="0" fontId="1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2" fillId="0" borderId="3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" fontId="25" fillId="0" borderId="14" xfId="0" applyNumberFormat="1" applyFont="1" applyBorder="1">
      <alignment vertical="center"/>
    </xf>
    <xf numFmtId="4" fontId="25" fillId="0" borderId="0" xfId="0" applyNumberFormat="1" applyFont="1" applyBorder="1">
      <alignment vertical="center"/>
    </xf>
    <xf numFmtId="166" fontId="25" fillId="0" borderId="0" xfId="0" applyNumberFormat="1" applyFont="1" applyBorder="1">
      <alignment vertical="center"/>
    </xf>
    <xf numFmtId="4" fontId="25" fillId="0" borderId="15" xfId="0" applyNumberFormat="1" applyFont="1" applyBorder="1">
      <alignment vertical="center"/>
    </xf>
    <xf numFmtId="0" fontId="22" fillId="0" borderId="0" xfId="0" applyFont="1" applyAlignment="1">
      <alignment horizontal="left" vertical="center"/>
    </xf>
    <xf numFmtId="0" fontId="26" fillId="0" borderId="0" xfId="1" applyFont="1" applyAlignment="1" applyProtection="1">
      <alignment horizontal="center" vertical="center"/>
    </xf>
    <xf numFmtId="0" fontId="2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" fontId="6" fillId="0" borderId="14" xfId="0" applyNumberFormat="1" applyFont="1" applyBorder="1">
      <alignment vertical="center"/>
    </xf>
    <xf numFmtId="4" fontId="6" fillId="0" borderId="0" xfId="0" applyNumberFormat="1" applyFont="1" applyBorder="1">
      <alignment vertical="center"/>
    </xf>
    <xf numFmtId="166" fontId="6" fillId="0" borderId="0" xfId="0" applyNumberFormat="1" applyFont="1" applyBorder="1">
      <alignment vertical="center"/>
    </xf>
    <xf numFmtId="4" fontId="6" fillId="0" borderId="15" xfId="0" applyNumberFormat="1" applyFont="1" applyBorder="1">
      <alignment vertical="center"/>
    </xf>
    <xf numFmtId="4" fontId="25" fillId="0" borderId="19" xfId="0" applyNumberFormat="1" applyFont="1" applyBorder="1">
      <alignment vertical="center"/>
    </xf>
    <xf numFmtId="4" fontId="25" fillId="0" borderId="20" xfId="0" applyNumberFormat="1" applyFont="1" applyBorder="1">
      <alignment vertical="center"/>
    </xf>
    <xf numFmtId="166" fontId="25" fillId="0" borderId="20" xfId="0" applyNumberFormat="1" applyFont="1" applyBorder="1">
      <alignment vertical="center"/>
    </xf>
    <xf numFmtId="4" fontId="25" fillId="0" borderId="21" xfId="0" applyNumberFormat="1" applyFont="1" applyBorder="1">
      <alignment vertical="center"/>
    </xf>
    <xf numFmtId="0" fontId="29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4" fontId="20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4" fontId="11" fillId="0" borderId="0" xfId="0" applyNumberFormat="1" applyFont="1">
      <alignment vertical="center"/>
    </xf>
    <xf numFmtId="0" fontId="2" fillId="0" borderId="0" xfId="0" applyFont="1">
      <alignment vertical="center"/>
    </xf>
    <xf numFmtId="164" fontId="11" fillId="0" borderId="0" xfId="0" applyNumberFormat="1" applyFont="1" applyAlignment="1">
      <alignment horizontal="right" vertical="center"/>
    </xf>
    <xf numFmtId="4" fontId="6" fillId="0" borderId="0" xfId="0" applyNumberFormat="1" applyFont="1">
      <alignment vertical="center"/>
    </xf>
    <xf numFmtId="164" fontId="6" fillId="0" borderId="0" xfId="0" applyNumberFormat="1" applyFont="1" applyAlignment="1">
      <alignment horizontal="right" vertical="center"/>
    </xf>
    <xf numFmtId="0" fontId="1" fillId="5" borderId="0" xfId="0" applyFont="1" applyFill="1">
      <alignment vertical="center"/>
    </xf>
    <xf numFmtId="0" fontId="14" fillId="5" borderId="6" xfId="0" applyFont="1" applyFill="1" applyBorder="1" applyAlignment="1">
      <alignment horizontal="left" vertical="center"/>
    </xf>
    <xf numFmtId="0" fontId="14" fillId="5" borderId="7" xfId="0" applyFont="1" applyFill="1" applyBorder="1" applyAlignment="1">
      <alignment horizontal="right" vertical="center"/>
    </xf>
    <xf numFmtId="0" fontId="14" fillId="5" borderId="7" xfId="0" applyFont="1" applyFill="1" applyBorder="1" applyAlignment="1">
      <alignment horizontal="center" vertical="center"/>
    </xf>
    <xf numFmtId="4" fontId="14" fillId="5" borderId="7" xfId="0" applyNumberFormat="1" applyFont="1" applyFill="1" applyBorder="1">
      <alignment vertical="center"/>
    </xf>
    <xf numFmtId="0" fontId="1" fillId="5" borderId="8" xfId="0" applyFont="1" applyFill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18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31" fillId="0" borderId="3" xfId="0" applyFont="1" applyBorder="1">
      <alignment vertical="center"/>
    </xf>
    <xf numFmtId="0" fontId="31" fillId="0" borderId="20" xfId="0" applyFont="1" applyBorder="1" applyAlignment="1">
      <alignment horizontal="left" vertical="center"/>
    </xf>
    <xf numFmtId="0" fontId="31" fillId="0" borderId="20" xfId="0" applyFont="1" applyBorder="1">
      <alignment vertical="center"/>
    </xf>
    <xf numFmtId="4" fontId="31" fillId="0" borderId="20" xfId="0" applyNumberFormat="1" applyFont="1" applyBorder="1">
      <alignment vertical="center"/>
    </xf>
    <xf numFmtId="0" fontId="27" fillId="0" borderId="3" xfId="0" applyFont="1" applyBorder="1">
      <alignment vertical="center"/>
    </xf>
    <xf numFmtId="0" fontId="27" fillId="0" borderId="20" xfId="0" applyFont="1" applyBorder="1" applyAlignment="1">
      <alignment horizontal="left" vertical="center"/>
    </xf>
    <xf numFmtId="0" fontId="27" fillId="0" borderId="20" xfId="0" applyFont="1" applyBorder="1">
      <alignment vertical="center"/>
    </xf>
    <xf numFmtId="4" fontId="27" fillId="0" borderId="20" xfId="0" applyNumberFormat="1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7" fontId="20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167" fontId="33" fillId="0" borderId="0" xfId="0" applyNumberFormat="1" applyFont="1">
      <alignment vertical="center"/>
    </xf>
    <xf numFmtId="0" fontId="34" fillId="0" borderId="0" xfId="0" applyFont="1" applyAlignment="1"/>
    <xf numFmtId="0" fontId="34" fillId="0" borderId="3" xfId="0" applyFont="1" applyBorder="1" applyAlignment="1"/>
    <xf numFmtId="0" fontId="34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4" fillId="0" borderId="0" xfId="0" applyFont="1" applyAlignment="1" applyProtection="1">
      <protection locked="0"/>
    </xf>
    <xf numFmtId="167" fontId="31" fillId="0" borderId="0" xfId="0" applyNumberFormat="1" applyFont="1" applyAlignment="1"/>
    <xf numFmtId="0" fontId="34" fillId="0" borderId="14" xfId="0" applyFont="1" applyBorder="1" applyAlignment="1"/>
    <xf numFmtId="0" fontId="34" fillId="0" borderId="0" xfId="0" applyFont="1" applyBorder="1" applyAlignment="1"/>
    <xf numFmtId="166" fontId="34" fillId="0" borderId="0" xfId="0" applyNumberFormat="1" applyFont="1" applyBorder="1" applyAlignment="1"/>
    <xf numFmtId="166" fontId="34" fillId="0" borderId="15" xfId="0" applyNumberFormat="1" applyFont="1" applyBorder="1" applyAlignment="1"/>
    <xf numFmtId="0" fontId="34" fillId="0" borderId="0" xfId="0" applyFont="1" applyAlignment="1">
      <alignment horizontal="center"/>
    </xf>
    <xf numFmtId="167" fontId="34" fillId="0" borderId="0" xfId="0" applyNumberFormat="1" applyFont="1">
      <alignment vertical="center"/>
    </xf>
    <xf numFmtId="0" fontId="27" fillId="0" borderId="0" xfId="0" applyFont="1" applyAlignment="1">
      <alignment horizontal="left"/>
    </xf>
    <xf numFmtId="167" fontId="27" fillId="0" borderId="0" xfId="0" applyNumberFormat="1" applyFont="1" applyAlignment="1"/>
    <xf numFmtId="0" fontId="1" fillId="0" borderId="3" xfId="0" applyFont="1" applyBorder="1" applyProtection="1">
      <alignment vertical="center"/>
      <protection locked="0"/>
    </xf>
    <xf numFmtId="167" fontId="18" fillId="0" borderId="22" xfId="0" applyNumberFormat="1" applyFont="1" applyBorder="1" applyProtection="1">
      <alignment vertical="center"/>
      <protection locked="0"/>
    </xf>
    <xf numFmtId="167" fontId="18" fillId="3" borderId="22" xfId="0" applyNumberFormat="1" applyFont="1" applyFill="1" applyBorder="1" applyProtection="1">
      <alignment vertical="center"/>
      <protection locked="0"/>
    </xf>
    <xf numFmtId="0" fontId="1" fillId="0" borderId="22" xfId="0" applyFont="1" applyBorder="1" applyProtection="1">
      <alignment vertical="center"/>
      <protection locked="0"/>
    </xf>
    <xf numFmtId="0" fontId="19" fillId="3" borderId="14" xfId="0" applyFont="1" applyFill="1" applyBorder="1" applyAlignment="1" applyProtection="1">
      <alignment horizontal="left" vertical="center"/>
      <protection locked="0"/>
    </xf>
    <xf numFmtId="0" fontId="19" fillId="0" borderId="0" xfId="0" applyFont="1" applyBorder="1" applyAlignment="1">
      <alignment horizontal="center" vertical="center"/>
    </xf>
    <xf numFmtId="166" fontId="19" fillId="0" borderId="0" xfId="0" applyNumberFormat="1" applyFont="1" applyBorder="1">
      <alignment vertical="center"/>
    </xf>
    <xf numFmtId="166" fontId="19" fillId="0" borderId="15" xfId="0" applyNumberFormat="1" applyFont="1" applyBorder="1">
      <alignment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>
      <alignment vertical="center"/>
    </xf>
    <xf numFmtId="167" fontId="1" fillId="0" borderId="0" xfId="0" applyNumberFormat="1" applyFont="1">
      <alignment vertical="center"/>
    </xf>
    <xf numFmtId="0" fontId="35" fillId="0" borderId="0" xfId="0" applyFont="1">
      <alignment vertical="center"/>
    </xf>
    <xf numFmtId="0" fontId="35" fillId="0" borderId="3" xfId="0" applyFont="1" applyBorder="1">
      <alignment vertical="center"/>
    </xf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167" fontId="35" fillId="0" borderId="0" xfId="0" applyNumberFormat="1" applyFont="1">
      <alignment vertical="center"/>
    </xf>
    <xf numFmtId="0" fontId="35" fillId="0" borderId="0" xfId="0" applyFont="1" applyProtection="1">
      <alignment vertical="center"/>
      <protection locked="0"/>
    </xf>
    <xf numFmtId="0" fontId="35" fillId="0" borderId="14" xfId="0" applyFont="1" applyBorder="1">
      <alignment vertical="center"/>
    </xf>
    <xf numFmtId="0" fontId="35" fillId="0" borderId="0" xfId="0" applyFont="1" applyBorder="1">
      <alignment vertical="center"/>
    </xf>
    <xf numFmtId="0" fontId="35" fillId="0" borderId="15" xfId="0" applyFont="1" applyBorder="1">
      <alignment vertical="center"/>
    </xf>
    <xf numFmtId="0" fontId="19" fillId="3" borderId="19" xfId="0" applyFont="1" applyFill="1" applyBorder="1" applyAlignment="1" applyProtection="1">
      <alignment horizontal="left" vertical="center"/>
      <protection locked="0"/>
    </xf>
    <xf numFmtId="0" fontId="19" fillId="0" borderId="20" xfId="0" applyFont="1" applyBorder="1" applyAlignment="1">
      <alignment horizontal="center" vertical="center"/>
    </xf>
    <xf numFmtId="0" fontId="1" fillId="0" borderId="20" xfId="0" applyFont="1" applyBorder="1">
      <alignment vertical="center"/>
    </xf>
    <xf numFmtId="166" fontId="19" fillId="0" borderId="20" xfId="0" applyNumberFormat="1" applyFont="1" applyBorder="1">
      <alignment vertical="center"/>
    </xf>
    <xf numFmtId="166" fontId="19" fillId="0" borderId="21" xfId="0" applyNumberFormat="1" applyFont="1" applyBorder="1">
      <alignment vertical="center"/>
    </xf>
    <xf numFmtId="167" fontId="37" fillId="0" borderId="22" xfId="0" applyNumberFormat="1" applyFont="1" applyBorder="1" applyProtection="1">
      <alignment vertical="center"/>
      <protection locked="0"/>
    </xf>
    <xf numFmtId="167" fontId="37" fillId="3" borderId="22" xfId="0" applyNumberFormat="1" applyFont="1" applyFill="1" applyBorder="1" applyProtection="1">
      <alignment vertical="center"/>
      <protection locked="0"/>
    </xf>
    <xf numFmtId="0" fontId="38" fillId="0" borderId="22" xfId="0" applyFont="1" applyBorder="1" applyProtection="1">
      <alignment vertical="center"/>
      <protection locked="0"/>
    </xf>
    <xf numFmtId="0" fontId="38" fillId="0" borderId="3" xfId="0" applyFont="1" applyBorder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37" fillId="3" borderId="19" xfId="0" applyFont="1" applyFill="1" applyBorder="1" applyAlignment="1" applyProtection="1">
      <alignment horizontal="left" vertical="center"/>
      <protection locked="0"/>
    </xf>
    <xf numFmtId="0" fontId="37" fillId="0" borderId="20" xfId="0" applyFont="1" applyBorder="1" applyAlignment="1">
      <alignment horizontal="center" vertical="center"/>
    </xf>
    <xf numFmtId="0" fontId="23" fillId="6" borderId="0" xfId="0" applyFont="1" applyFill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4" fontId="12" fillId="0" borderId="0" xfId="0" applyNumberFormat="1" applyFont="1">
      <alignment vertical="center"/>
    </xf>
    <xf numFmtId="0" fontId="11" fillId="0" borderId="0" xfId="0" applyFont="1">
      <alignment vertical="center"/>
    </xf>
    <xf numFmtId="4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left" vertical="center" wrapText="1"/>
    </xf>
    <xf numFmtId="0" fontId="28" fillId="6" borderId="0" xfId="0" applyFont="1" applyFill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164" fontId="11" fillId="0" borderId="0" xfId="0" applyNumberFormat="1" applyFont="1" applyAlignment="1">
      <alignment horizontal="left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left" vertical="center"/>
    </xf>
    <xf numFmtId="4" fontId="13" fillId="0" borderId="0" xfId="0" applyNumberFormat="1" applyFont="1">
      <alignment vertical="center"/>
    </xf>
    <xf numFmtId="0" fontId="6" fillId="0" borderId="0" xfId="0" applyFont="1">
      <alignment vertical="center"/>
    </xf>
    <xf numFmtId="0" fontId="14" fillId="4" borderId="7" xfId="0" applyFont="1" applyFill="1" applyBorder="1" applyAlignment="1">
      <alignment horizontal="left" vertical="center"/>
    </xf>
    <xf numFmtId="0" fontId="1" fillId="4" borderId="7" xfId="0" applyFont="1" applyFill="1" applyBorder="1">
      <alignment vertical="center"/>
    </xf>
    <xf numFmtId="0" fontId="18" fillId="5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/>
    <xf numFmtId="4" fontId="14" fillId="4" borderId="7" xfId="0" applyNumberFormat="1" applyFont="1" applyFill="1" applyBorder="1">
      <alignment vertical="center"/>
    </xf>
    <xf numFmtId="0" fontId="1" fillId="4" borderId="8" xfId="0" applyFont="1" applyFill="1" applyBorder="1">
      <alignment vertical="center"/>
    </xf>
    <xf numFmtId="4" fontId="24" fillId="0" borderId="0" xfId="0" applyNumberFormat="1" applyFont="1">
      <alignment vertical="center"/>
    </xf>
    <xf numFmtId="0" fontId="24" fillId="0" borderId="0" xfId="0" applyFont="1">
      <alignment vertical="center"/>
    </xf>
    <xf numFmtId="164" fontId="6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49" fontId="7" fillId="3" borderId="0" xfId="0" applyNumberFormat="1" applyFont="1" applyFill="1" applyAlignment="1" applyProtection="1">
      <alignment horizontal="left" vertical="center"/>
      <protection locked="0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>
      <alignment vertical="center"/>
    </xf>
    <xf numFmtId="0" fontId="18" fillId="5" borderId="7" xfId="0" applyFont="1" applyFill="1" applyBorder="1" applyAlignment="1">
      <alignment horizontal="right" vertical="center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>
      <alignment vertical="center"/>
    </xf>
    <xf numFmtId="4" fontId="24" fillId="0" borderId="0" xfId="0" applyNumberFormat="1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8" fillId="5" borderId="8" xfId="0" applyFont="1" applyFill="1" applyBorder="1" applyAlignment="1">
      <alignment horizontal="left" vertical="center"/>
    </xf>
    <xf numFmtId="4" fontId="10" fillId="0" borderId="5" xfId="0" applyNumberFormat="1" applyFont="1" applyBorder="1">
      <alignment vertical="center"/>
    </xf>
    <xf numFmtId="0" fontId="1" fillId="0" borderId="5" xfId="0" applyFont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165" fontId="7" fillId="0" borderId="0" xfId="0" applyNumberFormat="1" applyFont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18" fillId="0" borderId="22" xfId="0" applyFont="1" applyBorder="1" applyAlignment="1" applyProtection="1">
      <alignment horizontal="center" vertical="center"/>
    </xf>
    <xf numFmtId="49" fontId="18" fillId="0" borderId="22" xfId="0" applyNumberFormat="1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167" fontId="18" fillId="0" borderId="22" xfId="0" applyNumberFormat="1" applyFont="1" applyBorder="1" applyProtection="1">
      <alignment vertical="center"/>
    </xf>
    <xf numFmtId="49" fontId="18" fillId="6" borderId="22" xfId="0" applyNumberFormat="1" applyFont="1" applyFill="1" applyBorder="1" applyAlignment="1" applyProtection="1">
      <alignment horizontal="left" vertical="center" wrapText="1"/>
    </xf>
    <xf numFmtId="0" fontId="18" fillId="6" borderId="22" xfId="0" applyFont="1" applyFill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Protection="1">
      <alignment vertical="center"/>
    </xf>
    <xf numFmtId="49" fontId="37" fillId="6" borderId="22" xfId="0" applyNumberFormat="1" applyFont="1" applyFill="1" applyBorder="1" applyAlignment="1" applyProtection="1">
      <alignment horizontal="left" vertical="center" wrapText="1"/>
    </xf>
    <xf numFmtId="0" fontId="37" fillId="6" borderId="22" xfId="0" applyFont="1" applyFill="1" applyBorder="1" applyAlignment="1" applyProtection="1">
      <alignment horizontal="left" vertical="center" wrapText="1"/>
    </xf>
    <xf numFmtId="0" fontId="35" fillId="0" borderId="0" xfId="0" applyFo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5" fillId="6" borderId="0" xfId="0" applyFont="1" applyFill="1" applyAlignment="1" applyProtection="1">
      <alignment horizontal="left" vertical="center"/>
    </xf>
    <xf numFmtId="0" fontId="35" fillId="6" borderId="0" xfId="0" applyFont="1" applyFill="1" applyAlignment="1" applyProtection="1">
      <alignment horizontal="left" vertical="center" wrapText="1"/>
    </xf>
    <xf numFmtId="167" fontId="35" fillId="0" borderId="0" xfId="0" applyNumberFormat="1" applyFont="1" applyProtection="1">
      <alignment vertical="center"/>
    </xf>
  </cellXfs>
  <cellStyles count="2">
    <cellStyle name="Hypertextové prepojenie" xfId="1" xr:uid="{00000000-0005-0000-0000-000001000000}"/>
    <cellStyle name="Normálna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4"/>
  <sheetViews>
    <sheetView showGridLines="0" topLeftCell="A82" workbookViewId="0">
      <selection activeCell="AN46" sqref="AN46"/>
    </sheetView>
  </sheetViews>
  <sheetFormatPr defaultColWidth="10"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2" t="s">
        <v>0</v>
      </c>
      <c r="AZ1" s="2" t="s">
        <v>1</v>
      </c>
      <c r="BA1" s="2" t="s">
        <v>2</v>
      </c>
      <c r="BB1" s="2" t="s">
        <v>1</v>
      </c>
      <c r="BT1" s="2" t="s">
        <v>3</v>
      </c>
      <c r="BU1" s="2" t="s">
        <v>3</v>
      </c>
      <c r="BV1" s="2" t="s">
        <v>4</v>
      </c>
    </row>
    <row r="2" spans="1:74" s="1" customFormat="1" ht="36.950000000000003" customHeight="1">
      <c r="AR2" s="220" t="s">
        <v>5</v>
      </c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S2" s="3" t="s">
        <v>6</v>
      </c>
      <c r="BT2" s="3" t="s">
        <v>7</v>
      </c>
    </row>
    <row r="3" spans="1:74" s="1" customFormat="1" ht="6.95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BS3" s="3" t="s">
        <v>6</v>
      </c>
      <c r="BT3" s="3" t="s">
        <v>7</v>
      </c>
    </row>
    <row r="4" spans="1:74" s="1" customFormat="1" ht="24.95" customHeight="1">
      <c r="B4" s="6"/>
      <c r="D4" s="7" t="s">
        <v>8</v>
      </c>
      <c r="AR4" s="6"/>
      <c r="AS4" s="8" t="s">
        <v>9</v>
      </c>
      <c r="BE4" s="9" t="s">
        <v>10</v>
      </c>
      <c r="BS4" s="3" t="s">
        <v>6</v>
      </c>
    </row>
    <row r="5" spans="1:74" s="1" customFormat="1" ht="12" customHeight="1">
      <c r="B5" s="6"/>
      <c r="D5" s="10" t="s">
        <v>11</v>
      </c>
      <c r="K5" s="203" t="s">
        <v>12</v>
      </c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R5" s="6"/>
      <c r="BE5" s="221" t="s">
        <v>13</v>
      </c>
      <c r="BS5" s="3" t="s">
        <v>6</v>
      </c>
    </row>
    <row r="6" spans="1:74" s="1" customFormat="1" ht="36.950000000000003" customHeight="1">
      <c r="B6" s="6"/>
      <c r="D6" s="11" t="s">
        <v>14</v>
      </c>
      <c r="K6" s="210" t="s">
        <v>15</v>
      </c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R6" s="6"/>
      <c r="BE6" s="222"/>
      <c r="BS6" s="3" t="s">
        <v>6</v>
      </c>
    </row>
    <row r="7" spans="1:74" s="1" customFormat="1" ht="12" customHeight="1">
      <c r="B7" s="6"/>
      <c r="D7" s="12" t="s">
        <v>16</v>
      </c>
      <c r="K7" s="13" t="s">
        <v>1</v>
      </c>
      <c r="AK7" s="12" t="s">
        <v>17</v>
      </c>
      <c r="AN7" s="13" t="s">
        <v>1</v>
      </c>
      <c r="AR7" s="6"/>
      <c r="BE7" s="222"/>
      <c r="BS7" s="3" t="s">
        <v>6</v>
      </c>
    </row>
    <row r="8" spans="1:74" s="1" customFormat="1" ht="12" customHeight="1">
      <c r="B8" s="6"/>
      <c r="D8" s="12" t="s">
        <v>18</v>
      </c>
      <c r="K8" s="13" t="s">
        <v>19</v>
      </c>
      <c r="AK8" s="12" t="s">
        <v>20</v>
      </c>
      <c r="AN8" s="14" t="s">
        <v>21</v>
      </c>
      <c r="AR8" s="6"/>
      <c r="BE8" s="222"/>
      <c r="BS8" s="3" t="s">
        <v>6</v>
      </c>
    </row>
    <row r="9" spans="1:74" s="1" customFormat="1" ht="14.45" customHeight="1">
      <c r="B9" s="6"/>
      <c r="AR9" s="6"/>
      <c r="BE9" s="222"/>
      <c r="BS9" s="3" t="s">
        <v>6</v>
      </c>
    </row>
    <row r="10" spans="1:74" s="1" customFormat="1" ht="12" customHeight="1">
      <c r="B10" s="6"/>
      <c r="D10" s="12" t="s">
        <v>22</v>
      </c>
      <c r="AK10" s="12" t="s">
        <v>23</v>
      </c>
      <c r="AN10" s="13" t="s">
        <v>1</v>
      </c>
      <c r="AR10" s="6"/>
      <c r="BE10" s="222"/>
      <c r="BS10" s="3" t="s">
        <v>6</v>
      </c>
    </row>
    <row r="11" spans="1:74" s="1" customFormat="1" ht="18.399999999999999" customHeight="1">
      <c r="B11" s="6"/>
      <c r="E11" s="13" t="s">
        <v>19</v>
      </c>
      <c r="AK11" s="12" t="s">
        <v>24</v>
      </c>
      <c r="AN11" s="13" t="s">
        <v>1</v>
      </c>
      <c r="AR11" s="6"/>
      <c r="BE11" s="222"/>
      <c r="BS11" s="3" t="s">
        <v>6</v>
      </c>
    </row>
    <row r="12" spans="1:74" s="1" customFormat="1" ht="6.95" customHeight="1">
      <c r="B12" s="6"/>
      <c r="AR12" s="6"/>
      <c r="BE12" s="222"/>
      <c r="BS12" s="3" t="s">
        <v>6</v>
      </c>
    </row>
    <row r="13" spans="1:74" s="1" customFormat="1" ht="12" customHeight="1">
      <c r="B13" s="6"/>
      <c r="D13" s="12" t="s">
        <v>25</v>
      </c>
      <c r="AK13" s="12" t="s">
        <v>23</v>
      </c>
      <c r="AN13" s="15" t="s">
        <v>26</v>
      </c>
      <c r="AR13" s="6"/>
      <c r="BE13" s="222"/>
      <c r="BS13" s="3" t="s">
        <v>6</v>
      </c>
    </row>
    <row r="14" spans="1:74" ht="12.75">
      <c r="B14" s="6"/>
      <c r="E14" s="211" t="s">
        <v>26</v>
      </c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12" t="s">
        <v>24</v>
      </c>
      <c r="AN14" s="15" t="s">
        <v>26</v>
      </c>
      <c r="AR14" s="6"/>
      <c r="BE14" s="222"/>
      <c r="BS14" s="3" t="s">
        <v>6</v>
      </c>
    </row>
    <row r="15" spans="1:74" s="1" customFormat="1" ht="6.95" customHeight="1">
      <c r="B15" s="6"/>
      <c r="AR15" s="6"/>
      <c r="BE15" s="222"/>
      <c r="BS15" s="3" t="s">
        <v>3</v>
      </c>
    </row>
    <row r="16" spans="1:74" s="1" customFormat="1" ht="12" customHeight="1">
      <c r="B16" s="6"/>
      <c r="D16" s="12" t="s">
        <v>27</v>
      </c>
      <c r="AK16" s="12" t="s">
        <v>23</v>
      </c>
      <c r="AN16" s="13" t="s">
        <v>1</v>
      </c>
      <c r="AR16" s="6"/>
      <c r="BE16" s="222"/>
      <c r="BS16" s="3" t="s">
        <v>3</v>
      </c>
    </row>
    <row r="17" spans="1:71" s="1" customFormat="1" ht="18.399999999999999" customHeight="1">
      <c r="B17" s="6"/>
      <c r="E17" s="13" t="s">
        <v>19</v>
      </c>
      <c r="AK17" s="12" t="s">
        <v>24</v>
      </c>
      <c r="AN17" s="13" t="s">
        <v>1</v>
      </c>
      <c r="AR17" s="6"/>
      <c r="BE17" s="222"/>
      <c r="BS17" s="3" t="s">
        <v>28</v>
      </c>
    </row>
    <row r="18" spans="1:71" s="1" customFormat="1" ht="6.95" customHeight="1">
      <c r="B18" s="6"/>
      <c r="AR18" s="6"/>
      <c r="BE18" s="222"/>
      <c r="BS18" s="3" t="s">
        <v>29</v>
      </c>
    </row>
    <row r="19" spans="1:71" s="1" customFormat="1" ht="12" customHeight="1">
      <c r="B19" s="6"/>
      <c r="D19" s="12" t="s">
        <v>30</v>
      </c>
      <c r="AK19" s="12" t="s">
        <v>23</v>
      </c>
      <c r="AN19" s="13" t="s">
        <v>1</v>
      </c>
      <c r="AR19" s="6"/>
      <c r="BE19" s="222"/>
      <c r="BS19" s="3" t="s">
        <v>29</v>
      </c>
    </row>
    <row r="20" spans="1:71" s="1" customFormat="1" ht="18.399999999999999" customHeight="1">
      <c r="B20" s="6"/>
      <c r="E20" s="13" t="s">
        <v>19</v>
      </c>
      <c r="AK20" s="12" t="s">
        <v>24</v>
      </c>
      <c r="AN20" s="13" t="s">
        <v>1</v>
      </c>
      <c r="AR20" s="6"/>
      <c r="BE20" s="222"/>
      <c r="BS20" s="3" t="s">
        <v>28</v>
      </c>
    </row>
    <row r="21" spans="1:71" s="1" customFormat="1" ht="6.95" customHeight="1">
      <c r="B21" s="6"/>
      <c r="AR21" s="6"/>
      <c r="BE21" s="222"/>
    </row>
    <row r="22" spans="1:71" s="1" customFormat="1" ht="12" customHeight="1">
      <c r="B22" s="6"/>
      <c r="D22" s="12" t="s">
        <v>31</v>
      </c>
      <c r="AR22" s="6"/>
      <c r="BE22" s="222"/>
    </row>
    <row r="23" spans="1:71" s="1" customFormat="1" ht="16.5" customHeight="1">
      <c r="B23" s="6"/>
      <c r="E23" s="213" t="s">
        <v>1</v>
      </c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R23" s="6"/>
      <c r="BE23" s="222"/>
    </row>
    <row r="24" spans="1:71" s="1" customFormat="1" ht="6.95" customHeight="1">
      <c r="B24" s="6"/>
      <c r="AR24" s="6"/>
      <c r="BE24" s="222"/>
    </row>
    <row r="25" spans="1:71" s="1" customFormat="1" ht="6.95" customHeight="1">
      <c r="B25" s="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R25" s="6"/>
      <c r="BE25" s="222"/>
    </row>
    <row r="26" spans="1:71" s="17" customFormat="1" ht="25.9" customHeight="1">
      <c r="A26" s="18"/>
      <c r="B26" s="19"/>
      <c r="C26" s="18"/>
      <c r="D26" s="20" t="s">
        <v>32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25">
        <f>ROUND(AG94,2)</f>
        <v>0</v>
      </c>
      <c r="AL26" s="226"/>
      <c r="AM26" s="226"/>
      <c r="AN26" s="226"/>
      <c r="AO26" s="226"/>
      <c r="AP26" s="18"/>
      <c r="AQ26" s="18"/>
      <c r="AR26" s="19"/>
      <c r="BE26" s="222"/>
    </row>
    <row r="27" spans="1:71" s="17" customFormat="1" ht="6.95" customHeight="1">
      <c r="A27" s="18"/>
      <c r="B27" s="19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9"/>
      <c r="BE27" s="222"/>
    </row>
    <row r="28" spans="1:71" s="17" customFormat="1" ht="12.75">
      <c r="A28" s="18"/>
      <c r="B28" s="19"/>
      <c r="C28" s="18"/>
      <c r="D28" s="18"/>
      <c r="E28" s="18"/>
      <c r="F28" s="18"/>
      <c r="G28" s="18"/>
      <c r="H28" s="18"/>
      <c r="I28" s="18"/>
      <c r="J28" s="18"/>
      <c r="K28" s="18"/>
      <c r="L28" s="194" t="s">
        <v>33</v>
      </c>
      <c r="M28" s="194"/>
      <c r="N28" s="194"/>
      <c r="O28" s="194"/>
      <c r="P28" s="194"/>
      <c r="Q28" s="18"/>
      <c r="R28" s="18"/>
      <c r="S28" s="18"/>
      <c r="T28" s="18"/>
      <c r="U28" s="18"/>
      <c r="V28" s="18"/>
      <c r="W28" s="194" t="s">
        <v>34</v>
      </c>
      <c r="X28" s="194"/>
      <c r="Y28" s="194"/>
      <c r="Z28" s="194"/>
      <c r="AA28" s="194"/>
      <c r="AB28" s="194"/>
      <c r="AC28" s="194"/>
      <c r="AD28" s="194"/>
      <c r="AE28" s="194"/>
      <c r="AF28" s="18"/>
      <c r="AG28" s="18"/>
      <c r="AH28" s="18"/>
      <c r="AI28" s="18"/>
      <c r="AJ28" s="18"/>
      <c r="AK28" s="194" t="s">
        <v>35</v>
      </c>
      <c r="AL28" s="194"/>
      <c r="AM28" s="194"/>
      <c r="AN28" s="194"/>
      <c r="AO28" s="194"/>
      <c r="AP28" s="18"/>
      <c r="AQ28" s="18"/>
      <c r="AR28" s="19"/>
      <c r="BE28" s="222"/>
    </row>
    <row r="29" spans="1:71" s="22" customFormat="1" ht="14.45" customHeight="1">
      <c r="B29" s="23"/>
      <c r="D29" s="12" t="s">
        <v>36</v>
      </c>
      <c r="F29" s="24" t="s">
        <v>37</v>
      </c>
      <c r="L29" s="195">
        <v>0.2</v>
      </c>
      <c r="M29" s="189"/>
      <c r="N29" s="189"/>
      <c r="O29" s="189"/>
      <c r="P29" s="189"/>
      <c r="Q29" s="25"/>
      <c r="R29" s="25"/>
      <c r="S29" s="25"/>
      <c r="T29" s="25"/>
      <c r="U29" s="25"/>
      <c r="V29" s="25"/>
      <c r="W29" s="188">
        <f>ROUND(AZ94,2)</f>
        <v>0</v>
      </c>
      <c r="X29" s="189"/>
      <c r="Y29" s="189"/>
      <c r="Z29" s="189"/>
      <c r="AA29" s="189"/>
      <c r="AB29" s="189"/>
      <c r="AC29" s="189"/>
      <c r="AD29" s="189"/>
      <c r="AE29" s="189"/>
      <c r="AF29" s="25"/>
      <c r="AG29" s="25"/>
      <c r="AH29" s="25"/>
      <c r="AI29" s="25"/>
      <c r="AJ29" s="25"/>
      <c r="AK29" s="188">
        <f>ROUND(AV94,2)</f>
        <v>0</v>
      </c>
      <c r="AL29" s="189"/>
      <c r="AM29" s="189"/>
      <c r="AN29" s="189"/>
      <c r="AO29" s="189"/>
      <c r="AP29" s="25"/>
      <c r="AQ29" s="25"/>
      <c r="AR29" s="26"/>
      <c r="AS29" s="25"/>
      <c r="AT29" s="25"/>
      <c r="AU29" s="25"/>
      <c r="AV29" s="25"/>
      <c r="AW29" s="25"/>
      <c r="AX29" s="25"/>
      <c r="AY29" s="25"/>
      <c r="AZ29" s="25"/>
      <c r="BE29" s="223"/>
    </row>
    <row r="30" spans="1:71" s="22" customFormat="1" ht="14.45" customHeight="1">
      <c r="B30" s="23"/>
      <c r="F30" s="24" t="s">
        <v>38</v>
      </c>
      <c r="L30" s="195">
        <v>0.2</v>
      </c>
      <c r="M30" s="189"/>
      <c r="N30" s="189"/>
      <c r="O30" s="189"/>
      <c r="P30" s="189"/>
      <c r="Q30" s="25"/>
      <c r="R30" s="25"/>
      <c r="S30" s="25"/>
      <c r="T30" s="25"/>
      <c r="U30" s="25"/>
      <c r="V30" s="25"/>
      <c r="W30" s="188">
        <f>ROUND(BA94,2)</f>
        <v>0</v>
      </c>
      <c r="X30" s="189"/>
      <c r="Y30" s="189"/>
      <c r="Z30" s="189"/>
      <c r="AA30" s="189"/>
      <c r="AB30" s="189"/>
      <c r="AC30" s="189"/>
      <c r="AD30" s="189"/>
      <c r="AE30" s="189"/>
      <c r="AF30" s="25"/>
      <c r="AG30" s="25"/>
      <c r="AH30" s="25"/>
      <c r="AI30" s="25"/>
      <c r="AJ30" s="25"/>
      <c r="AK30" s="188">
        <f>ROUND(AW94,2)</f>
        <v>0</v>
      </c>
      <c r="AL30" s="189"/>
      <c r="AM30" s="189"/>
      <c r="AN30" s="189"/>
      <c r="AO30" s="189"/>
      <c r="AP30" s="25"/>
      <c r="AQ30" s="25"/>
      <c r="AR30" s="26"/>
      <c r="AS30" s="25"/>
      <c r="AT30" s="25"/>
      <c r="AU30" s="25"/>
      <c r="AV30" s="25"/>
      <c r="AW30" s="25"/>
      <c r="AX30" s="25"/>
      <c r="AY30" s="25"/>
      <c r="AZ30" s="25"/>
      <c r="BE30" s="223"/>
    </row>
    <row r="31" spans="1:71" s="22" customFormat="1" ht="14.45" hidden="1" customHeight="1">
      <c r="B31" s="23"/>
      <c r="F31" s="12" t="s">
        <v>39</v>
      </c>
      <c r="L31" s="209">
        <v>0.2</v>
      </c>
      <c r="M31" s="199"/>
      <c r="N31" s="199"/>
      <c r="O31" s="199"/>
      <c r="P31" s="199"/>
      <c r="W31" s="198">
        <f>ROUND(BB94,2)</f>
        <v>0</v>
      </c>
      <c r="X31" s="199"/>
      <c r="Y31" s="199"/>
      <c r="Z31" s="199"/>
      <c r="AA31" s="199"/>
      <c r="AB31" s="199"/>
      <c r="AC31" s="199"/>
      <c r="AD31" s="199"/>
      <c r="AE31" s="199"/>
      <c r="AK31" s="198">
        <v>0</v>
      </c>
      <c r="AL31" s="199"/>
      <c r="AM31" s="199"/>
      <c r="AN31" s="199"/>
      <c r="AO31" s="199"/>
      <c r="AR31" s="23"/>
      <c r="BE31" s="223"/>
    </row>
    <row r="32" spans="1:71" s="22" customFormat="1" ht="14.45" hidden="1" customHeight="1">
      <c r="B32" s="23"/>
      <c r="F32" s="12" t="s">
        <v>40</v>
      </c>
      <c r="L32" s="209">
        <v>0.2</v>
      </c>
      <c r="M32" s="199"/>
      <c r="N32" s="199"/>
      <c r="O32" s="199"/>
      <c r="P32" s="199"/>
      <c r="W32" s="198">
        <f>ROUND(BC94,2)</f>
        <v>0</v>
      </c>
      <c r="X32" s="199"/>
      <c r="Y32" s="199"/>
      <c r="Z32" s="199"/>
      <c r="AA32" s="199"/>
      <c r="AB32" s="199"/>
      <c r="AC32" s="199"/>
      <c r="AD32" s="199"/>
      <c r="AE32" s="199"/>
      <c r="AK32" s="198">
        <v>0</v>
      </c>
      <c r="AL32" s="199"/>
      <c r="AM32" s="199"/>
      <c r="AN32" s="199"/>
      <c r="AO32" s="199"/>
      <c r="AR32" s="23"/>
      <c r="BE32" s="223"/>
    </row>
    <row r="33" spans="1:57" s="22" customFormat="1" ht="14.45" hidden="1" customHeight="1">
      <c r="B33" s="23"/>
      <c r="F33" s="24" t="s">
        <v>41</v>
      </c>
      <c r="L33" s="195">
        <v>0</v>
      </c>
      <c r="M33" s="189"/>
      <c r="N33" s="189"/>
      <c r="O33" s="189"/>
      <c r="P33" s="189"/>
      <c r="Q33" s="25"/>
      <c r="R33" s="25"/>
      <c r="S33" s="25"/>
      <c r="T33" s="25"/>
      <c r="U33" s="25"/>
      <c r="V33" s="25"/>
      <c r="W33" s="188">
        <f>ROUND(BD94,2)</f>
        <v>0</v>
      </c>
      <c r="X33" s="189"/>
      <c r="Y33" s="189"/>
      <c r="Z33" s="189"/>
      <c r="AA33" s="189"/>
      <c r="AB33" s="189"/>
      <c r="AC33" s="189"/>
      <c r="AD33" s="189"/>
      <c r="AE33" s="189"/>
      <c r="AF33" s="25"/>
      <c r="AG33" s="25"/>
      <c r="AH33" s="25"/>
      <c r="AI33" s="25"/>
      <c r="AJ33" s="25"/>
      <c r="AK33" s="188">
        <v>0</v>
      </c>
      <c r="AL33" s="189"/>
      <c r="AM33" s="189"/>
      <c r="AN33" s="189"/>
      <c r="AO33" s="189"/>
      <c r="AP33" s="25"/>
      <c r="AQ33" s="25"/>
      <c r="AR33" s="26"/>
      <c r="AS33" s="25"/>
      <c r="AT33" s="25"/>
      <c r="AU33" s="25"/>
      <c r="AV33" s="25"/>
      <c r="AW33" s="25"/>
      <c r="AX33" s="25"/>
      <c r="AY33" s="25"/>
      <c r="AZ33" s="25"/>
      <c r="BE33" s="223"/>
    </row>
    <row r="34" spans="1:57" s="17" customFormat="1" ht="6.95" customHeight="1">
      <c r="A34" s="18"/>
      <c r="B34" s="19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9"/>
      <c r="BE34" s="222"/>
    </row>
    <row r="35" spans="1:57" s="17" customFormat="1" ht="25.9" customHeight="1">
      <c r="A35" s="18"/>
      <c r="B35" s="19"/>
      <c r="C35" s="27"/>
      <c r="D35" s="28" t="s">
        <v>42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30" t="s">
        <v>43</v>
      </c>
      <c r="U35" s="29"/>
      <c r="V35" s="29"/>
      <c r="W35" s="29"/>
      <c r="X35" s="200" t="s">
        <v>44</v>
      </c>
      <c r="Y35" s="201"/>
      <c r="Z35" s="201"/>
      <c r="AA35" s="201"/>
      <c r="AB35" s="201"/>
      <c r="AC35" s="29"/>
      <c r="AD35" s="29"/>
      <c r="AE35" s="29"/>
      <c r="AF35" s="29"/>
      <c r="AG35" s="29"/>
      <c r="AH35" s="29"/>
      <c r="AI35" s="29"/>
      <c r="AJ35" s="29"/>
      <c r="AK35" s="205">
        <f>SUM(AK26:AK33)</f>
        <v>0</v>
      </c>
      <c r="AL35" s="201"/>
      <c r="AM35" s="201"/>
      <c r="AN35" s="201"/>
      <c r="AO35" s="206"/>
      <c r="AP35" s="27"/>
      <c r="AQ35" s="27"/>
      <c r="AR35" s="19"/>
      <c r="BE35" s="18"/>
    </row>
    <row r="36" spans="1:57" s="17" customFormat="1" ht="6.95" customHeight="1">
      <c r="A36" s="18"/>
      <c r="B36" s="19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9"/>
      <c r="BE36" s="18"/>
    </row>
    <row r="37" spans="1:57" s="17" customFormat="1" ht="14.45" customHeight="1">
      <c r="A37" s="18"/>
      <c r="B37" s="19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9"/>
      <c r="BE37" s="18"/>
    </row>
    <row r="38" spans="1:57" s="1" customFormat="1" ht="14.45" customHeight="1">
      <c r="B38" s="6"/>
      <c r="AR38" s="6"/>
    </row>
    <row r="39" spans="1:57" s="1" customFormat="1" ht="14.45" customHeight="1">
      <c r="B39" s="6"/>
      <c r="AR39" s="6"/>
    </row>
    <row r="40" spans="1:57" s="1" customFormat="1" ht="14.45" customHeight="1">
      <c r="B40" s="6"/>
      <c r="AR40" s="6"/>
    </row>
    <row r="41" spans="1:57" s="1" customFormat="1" ht="14.45" customHeight="1">
      <c r="B41" s="6"/>
      <c r="AR41" s="6"/>
    </row>
    <row r="42" spans="1:57" s="1" customFormat="1" ht="14.45" customHeight="1">
      <c r="B42" s="6"/>
      <c r="AR42" s="6"/>
    </row>
    <row r="43" spans="1:57" s="1" customFormat="1" ht="14.45" customHeight="1">
      <c r="B43" s="6"/>
      <c r="AR43" s="6"/>
    </row>
    <row r="44" spans="1:57" s="1" customFormat="1" ht="14.45" customHeight="1">
      <c r="B44" s="6"/>
      <c r="AR44" s="6"/>
    </row>
    <row r="45" spans="1:57" s="1" customFormat="1" ht="14.45" customHeight="1">
      <c r="B45" s="6"/>
      <c r="AR45" s="6"/>
    </row>
    <row r="46" spans="1:57" s="1" customFormat="1" ht="14.45" customHeight="1">
      <c r="B46" s="6"/>
      <c r="AR46" s="6"/>
    </row>
    <row r="47" spans="1:57" s="1" customFormat="1" ht="14.45" customHeight="1">
      <c r="B47" s="6"/>
      <c r="AR47" s="6"/>
    </row>
    <row r="48" spans="1:57" s="1" customFormat="1" ht="14.45" customHeight="1">
      <c r="B48" s="6"/>
      <c r="AR48" s="6"/>
    </row>
    <row r="49" spans="1:57" s="17" customFormat="1" ht="14.45" customHeight="1">
      <c r="B49" s="31"/>
      <c r="D49" s="32" t="s">
        <v>45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2" t="s">
        <v>46</v>
      </c>
      <c r="AI49" s="33"/>
      <c r="AJ49" s="33"/>
      <c r="AK49" s="33"/>
      <c r="AL49" s="33"/>
      <c r="AM49" s="33"/>
      <c r="AN49" s="33"/>
      <c r="AO49" s="33"/>
      <c r="AR49" s="31"/>
    </row>
    <row r="50" spans="1:57">
      <c r="B50" s="6"/>
      <c r="AR50" s="6"/>
    </row>
    <row r="51" spans="1:57">
      <c r="B51" s="6"/>
      <c r="AR51" s="6"/>
    </row>
    <row r="52" spans="1:57">
      <c r="B52" s="6"/>
      <c r="AR52" s="6"/>
    </row>
    <row r="53" spans="1:57">
      <c r="B53" s="6"/>
      <c r="AR53" s="6"/>
    </row>
    <row r="54" spans="1:57">
      <c r="B54" s="6"/>
      <c r="AR54" s="6"/>
    </row>
    <row r="55" spans="1:57">
      <c r="B55" s="6"/>
      <c r="AR55" s="6"/>
    </row>
    <row r="56" spans="1:57">
      <c r="B56" s="6"/>
      <c r="AR56" s="6"/>
    </row>
    <row r="57" spans="1:57">
      <c r="B57" s="6"/>
      <c r="AR57" s="6"/>
    </row>
    <row r="58" spans="1:57">
      <c r="B58" s="6"/>
      <c r="AR58" s="6"/>
    </row>
    <row r="59" spans="1:57">
      <c r="B59" s="6"/>
      <c r="AR59" s="6"/>
    </row>
    <row r="60" spans="1:57" s="17" customFormat="1" ht="12.75">
      <c r="A60" s="18"/>
      <c r="B60" s="19"/>
      <c r="C60" s="18"/>
      <c r="D60" s="34" t="s">
        <v>47</v>
      </c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4" t="s">
        <v>48</v>
      </c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34" t="s">
        <v>47</v>
      </c>
      <c r="AI60" s="21"/>
      <c r="AJ60" s="21"/>
      <c r="AK60" s="21"/>
      <c r="AL60" s="21"/>
      <c r="AM60" s="34" t="s">
        <v>48</v>
      </c>
      <c r="AN60" s="21"/>
      <c r="AO60" s="21"/>
      <c r="AP60" s="18"/>
      <c r="AQ60" s="18"/>
      <c r="AR60" s="19"/>
      <c r="BE60" s="18"/>
    </row>
    <row r="61" spans="1:57">
      <c r="B61" s="6"/>
      <c r="AR61" s="6"/>
    </row>
    <row r="62" spans="1:57">
      <c r="B62" s="6"/>
      <c r="AR62" s="6"/>
    </row>
    <row r="63" spans="1:57">
      <c r="B63" s="6"/>
      <c r="AR63" s="6"/>
    </row>
    <row r="64" spans="1:57" s="17" customFormat="1" ht="12.75">
      <c r="A64" s="18"/>
      <c r="B64" s="19"/>
      <c r="C64" s="18"/>
      <c r="D64" s="32" t="s">
        <v>49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2" t="s">
        <v>50</v>
      </c>
      <c r="AI64" s="35"/>
      <c r="AJ64" s="35"/>
      <c r="AK64" s="35"/>
      <c r="AL64" s="35"/>
      <c r="AM64" s="35"/>
      <c r="AN64" s="35"/>
      <c r="AO64" s="35"/>
      <c r="AP64" s="18"/>
      <c r="AQ64" s="18"/>
      <c r="AR64" s="19"/>
      <c r="BE64" s="18"/>
    </row>
    <row r="65" spans="1:57">
      <c r="B65" s="6"/>
      <c r="AR65" s="6"/>
    </row>
    <row r="66" spans="1:57">
      <c r="B66" s="6"/>
      <c r="AR66" s="6"/>
    </row>
    <row r="67" spans="1:57">
      <c r="B67" s="6"/>
      <c r="AR67" s="6"/>
    </row>
    <row r="68" spans="1:57">
      <c r="B68" s="6"/>
      <c r="AR68" s="6"/>
    </row>
    <row r="69" spans="1:57">
      <c r="B69" s="6"/>
      <c r="AR69" s="6"/>
    </row>
    <row r="70" spans="1:57">
      <c r="B70" s="6"/>
      <c r="AR70" s="6"/>
    </row>
    <row r="71" spans="1:57">
      <c r="B71" s="6"/>
      <c r="AR71" s="6"/>
    </row>
    <row r="72" spans="1:57">
      <c r="B72" s="6"/>
      <c r="AR72" s="6"/>
    </row>
    <row r="73" spans="1:57">
      <c r="B73" s="6"/>
      <c r="AR73" s="6"/>
    </row>
    <row r="74" spans="1:57">
      <c r="B74" s="6"/>
      <c r="AR74" s="6"/>
    </row>
    <row r="75" spans="1:57" s="17" customFormat="1" ht="12.75">
      <c r="A75" s="18"/>
      <c r="B75" s="19"/>
      <c r="C75" s="18"/>
      <c r="D75" s="34" t="s">
        <v>47</v>
      </c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34" t="s">
        <v>48</v>
      </c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34" t="s">
        <v>47</v>
      </c>
      <c r="AI75" s="21"/>
      <c r="AJ75" s="21"/>
      <c r="AK75" s="21"/>
      <c r="AL75" s="21"/>
      <c r="AM75" s="34" t="s">
        <v>48</v>
      </c>
      <c r="AN75" s="21"/>
      <c r="AO75" s="21"/>
      <c r="AP75" s="18"/>
      <c r="AQ75" s="18"/>
      <c r="AR75" s="19"/>
      <c r="BE75" s="18"/>
    </row>
    <row r="76" spans="1:57" s="17" customFormat="1">
      <c r="A76" s="18"/>
      <c r="B76" s="19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9"/>
      <c r="BE76" s="18"/>
    </row>
    <row r="77" spans="1:57" s="17" customFormat="1" ht="6.95" customHeight="1">
      <c r="A77" s="18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19"/>
      <c r="BE77" s="18"/>
    </row>
    <row r="81" spans="1:91" s="17" customFormat="1" ht="6.95" customHeight="1">
      <c r="A81" s="18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19"/>
      <c r="BE81" s="18"/>
    </row>
    <row r="82" spans="1:91" s="17" customFormat="1" ht="24.95" customHeight="1">
      <c r="A82" s="18"/>
      <c r="B82" s="19"/>
      <c r="C82" s="7" t="s">
        <v>51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9"/>
      <c r="BE82" s="18"/>
    </row>
    <row r="83" spans="1:91" s="17" customFormat="1" ht="6.95" customHeight="1">
      <c r="A83" s="18"/>
      <c r="B83" s="19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9"/>
      <c r="BE83" s="18"/>
    </row>
    <row r="84" spans="1:91" s="40" customFormat="1" ht="12" customHeight="1">
      <c r="B84" s="41"/>
      <c r="C84" s="12" t="s">
        <v>11</v>
      </c>
      <c r="L84" s="40" t="str">
        <f>K5</f>
        <v>2023-03</v>
      </c>
      <c r="AR84" s="41"/>
    </row>
    <row r="85" spans="1:91" s="42" customFormat="1" ht="36.950000000000003" customHeight="1">
      <c r="B85" s="43"/>
      <c r="C85" s="44" t="s">
        <v>14</v>
      </c>
      <c r="L85" s="214" t="str">
        <f>K6</f>
        <v>Univerzita Komenského</v>
      </c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R85" s="43"/>
    </row>
    <row r="86" spans="1:91" s="17" customFormat="1" ht="6.95" customHeight="1">
      <c r="A86" s="18"/>
      <c r="B86" s="19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9"/>
      <c r="BE86" s="18"/>
    </row>
    <row r="87" spans="1:91" s="17" customFormat="1" ht="12" customHeight="1">
      <c r="A87" s="18"/>
      <c r="B87" s="19"/>
      <c r="C87" s="12" t="s">
        <v>18</v>
      </c>
      <c r="D87" s="18"/>
      <c r="E87" s="18"/>
      <c r="F87" s="18"/>
      <c r="G87" s="18"/>
      <c r="H87" s="18"/>
      <c r="I87" s="18"/>
      <c r="J87" s="18"/>
      <c r="K87" s="18"/>
      <c r="L87" s="45" t="str">
        <f>IF(K8="","",K8)</f>
        <v xml:space="preserve"> </v>
      </c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2" t="s">
        <v>20</v>
      </c>
      <c r="AJ87" s="18"/>
      <c r="AK87" s="18"/>
      <c r="AL87" s="18"/>
      <c r="AM87" s="229" t="str">
        <f>IF(AN8="","",AN8)</f>
        <v>11. 8. 2023</v>
      </c>
      <c r="AN87" s="229"/>
      <c r="AO87" s="18"/>
      <c r="AP87" s="18"/>
      <c r="AQ87" s="18"/>
      <c r="AR87" s="19"/>
      <c r="BE87" s="18"/>
    </row>
    <row r="88" spans="1:91" s="17" customFormat="1" ht="6.95" customHeight="1">
      <c r="A88" s="18"/>
      <c r="B88" s="19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9"/>
      <c r="BE88" s="18"/>
    </row>
    <row r="89" spans="1:91" s="17" customFormat="1" ht="15.2" customHeight="1">
      <c r="A89" s="18"/>
      <c r="B89" s="19"/>
      <c r="C89" s="12" t="s">
        <v>22</v>
      </c>
      <c r="D89" s="18"/>
      <c r="E89" s="18"/>
      <c r="F89" s="18"/>
      <c r="G89" s="18"/>
      <c r="H89" s="18"/>
      <c r="I89" s="18"/>
      <c r="J89" s="18"/>
      <c r="K89" s="18"/>
      <c r="L89" s="40" t="str">
        <f>IF(E11="","",E11)</f>
        <v xml:space="preserve"> </v>
      </c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2" t="s">
        <v>27</v>
      </c>
      <c r="AJ89" s="18"/>
      <c r="AK89" s="18"/>
      <c r="AL89" s="18"/>
      <c r="AM89" s="227" t="str">
        <f>IF(E17="","",E17)</f>
        <v xml:space="preserve"> </v>
      </c>
      <c r="AN89" s="228"/>
      <c r="AO89" s="228"/>
      <c r="AP89" s="228"/>
      <c r="AQ89" s="18"/>
      <c r="AR89" s="19"/>
      <c r="AS89" s="230" t="s">
        <v>52</v>
      </c>
      <c r="AT89" s="231"/>
      <c r="AU89" s="46"/>
      <c r="AV89" s="46"/>
      <c r="AW89" s="46"/>
      <c r="AX89" s="46"/>
      <c r="AY89" s="46"/>
      <c r="AZ89" s="46"/>
      <c r="BA89" s="46"/>
      <c r="BB89" s="46"/>
      <c r="BC89" s="46"/>
      <c r="BD89" s="47"/>
      <c r="BE89" s="18"/>
    </row>
    <row r="90" spans="1:91" s="17" customFormat="1" ht="15.2" customHeight="1">
      <c r="A90" s="18"/>
      <c r="B90" s="19"/>
      <c r="C90" s="12" t="s">
        <v>25</v>
      </c>
      <c r="D90" s="18"/>
      <c r="E90" s="18"/>
      <c r="F90" s="18"/>
      <c r="G90" s="18"/>
      <c r="H90" s="18"/>
      <c r="I90" s="18"/>
      <c r="J90" s="18"/>
      <c r="K90" s="18"/>
      <c r="L90" s="40" t="str">
        <f>IF(E14="Vyplň údaj","",E14)</f>
        <v/>
      </c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2" t="s">
        <v>30</v>
      </c>
      <c r="AJ90" s="18"/>
      <c r="AK90" s="18"/>
      <c r="AL90" s="18"/>
      <c r="AM90" s="227" t="str">
        <f>IF(E20="","",E20)</f>
        <v xml:space="preserve"> </v>
      </c>
      <c r="AN90" s="228"/>
      <c r="AO90" s="228"/>
      <c r="AP90" s="228"/>
      <c r="AQ90" s="18"/>
      <c r="AR90" s="19"/>
      <c r="AS90" s="232"/>
      <c r="AT90" s="233"/>
      <c r="AU90" s="48"/>
      <c r="AV90" s="48"/>
      <c r="AW90" s="48"/>
      <c r="AX90" s="48"/>
      <c r="AY90" s="48"/>
      <c r="AZ90" s="48"/>
      <c r="BA90" s="48"/>
      <c r="BB90" s="48"/>
      <c r="BC90" s="48"/>
      <c r="BD90" s="49"/>
      <c r="BE90" s="18"/>
    </row>
    <row r="91" spans="1:91" s="17" customFormat="1" ht="10.9" customHeight="1">
      <c r="A91" s="18"/>
      <c r="B91" s="19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9"/>
      <c r="AS91" s="232"/>
      <c r="AT91" s="233"/>
      <c r="AU91" s="48"/>
      <c r="AV91" s="48"/>
      <c r="AW91" s="48"/>
      <c r="AX91" s="48"/>
      <c r="AY91" s="48"/>
      <c r="AZ91" s="48"/>
      <c r="BA91" s="48"/>
      <c r="BB91" s="48"/>
      <c r="BC91" s="48"/>
      <c r="BD91" s="49"/>
      <c r="BE91" s="18"/>
    </row>
    <row r="92" spans="1:91" s="17" customFormat="1" ht="29.25" customHeight="1">
      <c r="A92" s="18"/>
      <c r="B92" s="19"/>
      <c r="C92" s="196" t="s">
        <v>53</v>
      </c>
      <c r="D92" s="197"/>
      <c r="E92" s="197"/>
      <c r="F92" s="197"/>
      <c r="G92" s="197"/>
      <c r="H92" s="50"/>
      <c r="I92" s="202" t="s">
        <v>54</v>
      </c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216" t="s">
        <v>55</v>
      </c>
      <c r="AH92" s="197"/>
      <c r="AI92" s="197"/>
      <c r="AJ92" s="197"/>
      <c r="AK92" s="197"/>
      <c r="AL92" s="197"/>
      <c r="AM92" s="197"/>
      <c r="AN92" s="202" t="s">
        <v>56</v>
      </c>
      <c r="AO92" s="197"/>
      <c r="AP92" s="224"/>
      <c r="AQ92" s="51" t="s">
        <v>57</v>
      </c>
      <c r="AR92" s="19"/>
      <c r="AS92" s="52" t="s">
        <v>58</v>
      </c>
      <c r="AT92" s="53" t="s">
        <v>59</v>
      </c>
      <c r="AU92" s="53" t="s">
        <v>60</v>
      </c>
      <c r="AV92" s="53" t="s">
        <v>61</v>
      </c>
      <c r="AW92" s="53" t="s">
        <v>62</v>
      </c>
      <c r="AX92" s="53" t="s">
        <v>63</v>
      </c>
      <c r="AY92" s="53" t="s">
        <v>64</v>
      </c>
      <c r="AZ92" s="53" t="s">
        <v>65</v>
      </c>
      <c r="BA92" s="53" t="s">
        <v>66</v>
      </c>
      <c r="BB92" s="53" t="s">
        <v>67</v>
      </c>
      <c r="BC92" s="53" t="s">
        <v>68</v>
      </c>
      <c r="BD92" s="54" t="s">
        <v>69</v>
      </c>
      <c r="BE92" s="18"/>
    </row>
    <row r="93" spans="1:91" s="17" customFormat="1" ht="10.9" customHeight="1">
      <c r="A93" s="18"/>
      <c r="B93" s="19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9"/>
      <c r="AS93" s="55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7"/>
      <c r="BE93" s="18"/>
    </row>
    <row r="94" spans="1:91" s="58" customFormat="1" ht="32.450000000000003" customHeight="1">
      <c r="B94" s="59"/>
      <c r="C94" s="60" t="s">
        <v>70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217">
        <f>ROUND(AG95+AG98+AG101+AG102,2)</f>
        <v>0</v>
      </c>
      <c r="AH94" s="217"/>
      <c r="AI94" s="217"/>
      <c r="AJ94" s="217"/>
      <c r="AK94" s="217"/>
      <c r="AL94" s="217"/>
      <c r="AM94" s="217"/>
      <c r="AN94" s="218">
        <f t="shared" ref="AN94:AN102" si="0">SUM(AG94,AT94)</f>
        <v>0</v>
      </c>
      <c r="AO94" s="218"/>
      <c r="AP94" s="218"/>
      <c r="AQ94" s="62" t="s">
        <v>1</v>
      </c>
      <c r="AR94" s="59"/>
      <c r="AS94" s="63">
        <f>ROUND(AS95+AS98+AS101+AS102,2)</f>
        <v>0</v>
      </c>
      <c r="AT94" s="64">
        <f t="shared" ref="AT94:AT102" si="1">ROUND(SUM(AV94:AW94),2)</f>
        <v>0</v>
      </c>
      <c r="AU94" s="65">
        <f>ROUND(AU95+AU98+AU101+AU102,5)</f>
        <v>0</v>
      </c>
      <c r="AV94" s="64">
        <f>ROUND(AZ94*L29,2)</f>
        <v>0</v>
      </c>
      <c r="AW94" s="64">
        <f>ROUND(BA94*L30,2)</f>
        <v>0</v>
      </c>
      <c r="AX94" s="64">
        <f>ROUND(BB94*L29,2)</f>
        <v>0</v>
      </c>
      <c r="AY94" s="64">
        <f>ROUND(BC94*L30,2)</f>
        <v>0</v>
      </c>
      <c r="AZ94" s="64">
        <f>ROUND(AZ95+AZ98+AZ101+AZ102,2)</f>
        <v>0</v>
      </c>
      <c r="BA94" s="64">
        <f>ROUND(BA95+BA98+BA101+BA102,2)</f>
        <v>0</v>
      </c>
      <c r="BB94" s="64">
        <f>ROUND(BB95+BB98+BB101+BB102,2)</f>
        <v>0</v>
      </c>
      <c r="BC94" s="64">
        <f>ROUND(BC95+BC98+BC101+BC102,2)</f>
        <v>0</v>
      </c>
      <c r="BD94" s="66">
        <f>ROUND(BD95+BD98+BD101+BD102,2)</f>
        <v>0</v>
      </c>
      <c r="BS94" s="67" t="s">
        <v>71</v>
      </c>
      <c r="BT94" s="67" t="s">
        <v>72</v>
      </c>
      <c r="BU94" s="68" t="s">
        <v>73</v>
      </c>
      <c r="BV94" s="67" t="s">
        <v>74</v>
      </c>
      <c r="BW94" s="67" t="s">
        <v>4</v>
      </c>
      <c r="BX94" s="67" t="s">
        <v>75</v>
      </c>
      <c r="CL94" s="67" t="s">
        <v>1</v>
      </c>
    </row>
    <row r="95" spans="1:91" s="69" customFormat="1" ht="24.75" customHeight="1">
      <c r="B95" s="70"/>
      <c r="C95" s="71"/>
      <c r="D95" s="187" t="s">
        <v>76</v>
      </c>
      <c r="E95" s="187"/>
      <c r="F95" s="187"/>
      <c r="G95" s="187"/>
      <c r="H95" s="187"/>
      <c r="I95" s="72"/>
      <c r="J95" s="186" t="s">
        <v>77</v>
      </c>
      <c r="K95" s="186"/>
      <c r="L95" s="186"/>
      <c r="M95" s="186"/>
      <c r="N95" s="186"/>
      <c r="O95" s="186"/>
      <c r="P95" s="186"/>
      <c r="Q95" s="186"/>
      <c r="R95" s="186"/>
      <c r="S95" s="186"/>
      <c r="T95" s="186"/>
      <c r="U95" s="186"/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  <c r="AF95" s="186"/>
      <c r="AG95" s="219">
        <f>ROUND(SUM(AG96:AG97),2)</f>
        <v>0</v>
      </c>
      <c r="AH95" s="208"/>
      <c r="AI95" s="208"/>
      <c r="AJ95" s="208"/>
      <c r="AK95" s="208"/>
      <c r="AL95" s="208"/>
      <c r="AM95" s="208"/>
      <c r="AN95" s="207">
        <f t="shared" si="0"/>
        <v>0</v>
      </c>
      <c r="AO95" s="208"/>
      <c r="AP95" s="208"/>
      <c r="AQ95" s="73" t="s">
        <v>78</v>
      </c>
      <c r="AR95" s="70"/>
      <c r="AS95" s="74">
        <f>ROUND(SUM(AS96:AS97),2)</f>
        <v>0</v>
      </c>
      <c r="AT95" s="75">
        <f t="shared" si="1"/>
        <v>0</v>
      </c>
      <c r="AU95" s="76">
        <f>ROUND(SUM(AU96:AU97),5)</f>
        <v>0</v>
      </c>
      <c r="AV95" s="75">
        <f>ROUND(AZ95*L29,2)</f>
        <v>0</v>
      </c>
      <c r="AW95" s="75">
        <f>ROUND(BA95*L30,2)</f>
        <v>0</v>
      </c>
      <c r="AX95" s="75">
        <f>ROUND(BB95*L29,2)</f>
        <v>0</v>
      </c>
      <c r="AY95" s="75">
        <f>ROUND(BC95*L30,2)</f>
        <v>0</v>
      </c>
      <c r="AZ95" s="75">
        <f>ROUND(SUM(AZ96:AZ97),2)</f>
        <v>0</v>
      </c>
      <c r="BA95" s="75">
        <f>ROUND(SUM(BA96:BA97),2)</f>
        <v>0</v>
      </c>
      <c r="BB95" s="75">
        <f>ROUND(SUM(BB96:BB97),2)</f>
        <v>0</v>
      </c>
      <c r="BC95" s="75">
        <f>ROUND(SUM(BC96:BC97),2)</f>
        <v>0</v>
      </c>
      <c r="BD95" s="77">
        <f>ROUND(SUM(BD96:BD97),2)</f>
        <v>0</v>
      </c>
      <c r="BS95" s="78" t="s">
        <v>71</v>
      </c>
      <c r="BT95" s="78" t="s">
        <v>79</v>
      </c>
      <c r="BU95" s="78" t="s">
        <v>73</v>
      </c>
      <c r="BV95" s="78" t="s">
        <v>74</v>
      </c>
      <c r="BW95" s="78" t="s">
        <v>80</v>
      </c>
      <c r="BX95" s="78" t="s">
        <v>4</v>
      </c>
      <c r="CL95" s="78" t="s">
        <v>1</v>
      </c>
      <c r="CM95" s="78" t="s">
        <v>72</v>
      </c>
    </row>
    <row r="96" spans="1:91" s="40" customFormat="1" ht="23.25" customHeight="1">
      <c r="A96" s="79" t="s">
        <v>81</v>
      </c>
      <c r="B96" s="41"/>
      <c r="C96" s="80"/>
      <c r="D96" s="80"/>
      <c r="E96" s="192" t="s">
        <v>82</v>
      </c>
      <c r="F96" s="192"/>
      <c r="G96" s="192"/>
      <c r="H96" s="192"/>
      <c r="I96" s="192"/>
      <c r="J96" s="80"/>
      <c r="K96" s="193" t="s">
        <v>83</v>
      </c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  <c r="AA96" s="193"/>
      <c r="AB96" s="193"/>
      <c r="AC96" s="193"/>
      <c r="AD96" s="193"/>
      <c r="AE96" s="193"/>
      <c r="AF96" s="193"/>
      <c r="AG96" s="190">
        <f>'2023-03-01-01 - Búracie p...'!J32</f>
        <v>0</v>
      </c>
      <c r="AH96" s="191"/>
      <c r="AI96" s="191"/>
      <c r="AJ96" s="191"/>
      <c r="AK96" s="191"/>
      <c r="AL96" s="191"/>
      <c r="AM96" s="191"/>
      <c r="AN96" s="190">
        <f t="shared" si="0"/>
        <v>0</v>
      </c>
      <c r="AO96" s="191"/>
      <c r="AP96" s="191"/>
      <c r="AQ96" s="81" t="s">
        <v>84</v>
      </c>
      <c r="AR96" s="41"/>
      <c r="AS96" s="82">
        <v>0</v>
      </c>
      <c r="AT96" s="83">
        <f t="shared" si="1"/>
        <v>0</v>
      </c>
      <c r="AU96" s="84">
        <f>'2023-03-01-01 - Búracie p...'!P128</f>
        <v>0</v>
      </c>
      <c r="AV96" s="83">
        <f>'2023-03-01-01 - Búracie p...'!J35</f>
        <v>0</v>
      </c>
      <c r="AW96" s="83">
        <f>'2023-03-01-01 - Búracie p...'!J36</f>
        <v>0</v>
      </c>
      <c r="AX96" s="83">
        <f>'2023-03-01-01 - Búracie p...'!J37</f>
        <v>0</v>
      </c>
      <c r="AY96" s="83">
        <f>'2023-03-01-01 - Búracie p...'!J38</f>
        <v>0</v>
      </c>
      <c r="AZ96" s="83">
        <f>'2023-03-01-01 - Búracie p...'!F35</f>
        <v>0</v>
      </c>
      <c r="BA96" s="83">
        <f>'2023-03-01-01 - Búracie p...'!F36</f>
        <v>0</v>
      </c>
      <c r="BB96" s="83">
        <f>'2023-03-01-01 - Búracie p...'!F37</f>
        <v>0</v>
      </c>
      <c r="BC96" s="83">
        <f>'2023-03-01-01 - Búracie p...'!F38</f>
        <v>0</v>
      </c>
      <c r="BD96" s="85">
        <f>'2023-03-01-01 - Búracie p...'!F39</f>
        <v>0</v>
      </c>
      <c r="BT96" s="13" t="s">
        <v>85</v>
      </c>
      <c r="BV96" s="13" t="s">
        <v>74</v>
      </c>
      <c r="BW96" s="13" t="s">
        <v>86</v>
      </c>
      <c r="BX96" s="13" t="s">
        <v>80</v>
      </c>
      <c r="CL96" s="13" t="s">
        <v>1</v>
      </c>
    </row>
    <row r="97" spans="1:91" s="40" customFormat="1" ht="23.25" customHeight="1">
      <c r="A97" s="79" t="s">
        <v>81</v>
      </c>
      <c r="B97" s="41"/>
      <c r="C97" s="80"/>
      <c r="D97" s="80"/>
      <c r="E97" s="192" t="s">
        <v>87</v>
      </c>
      <c r="F97" s="192"/>
      <c r="G97" s="192"/>
      <c r="H97" s="192"/>
      <c r="I97" s="192"/>
      <c r="J97" s="80"/>
      <c r="K97" s="193" t="s">
        <v>88</v>
      </c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  <c r="AA97" s="193"/>
      <c r="AB97" s="193"/>
      <c r="AC97" s="193"/>
      <c r="AD97" s="193"/>
      <c r="AE97" s="193"/>
      <c r="AF97" s="193"/>
      <c r="AG97" s="190">
        <f>'2023-03-01-02 - Dostavova...'!J32</f>
        <v>0</v>
      </c>
      <c r="AH97" s="191"/>
      <c r="AI97" s="191"/>
      <c r="AJ97" s="191"/>
      <c r="AK97" s="191"/>
      <c r="AL97" s="191"/>
      <c r="AM97" s="191"/>
      <c r="AN97" s="190">
        <f t="shared" si="0"/>
        <v>0</v>
      </c>
      <c r="AO97" s="191"/>
      <c r="AP97" s="191"/>
      <c r="AQ97" s="81" t="s">
        <v>84</v>
      </c>
      <c r="AR97" s="41"/>
      <c r="AS97" s="82">
        <v>0</v>
      </c>
      <c r="AT97" s="83">
        <f t="shared" si="1"/>
        <v>0</v>
      </c>
      <c r="AU97" s="84">
        <f>'2023-03-01-02 - Dostavova...'!P136</f>
        <v>0</v>
      </c>
      <c r="AV97" s="83">
        <f>'2023-03-01-02 - Dostavova...'!J35</f>
        <v>0</v>
      </c>
      <c r="AW97" s="83">
        <f>'2023-03-01-02 - Dostavova...'!J36</f>
        <v>0</v>
      </c>
      <c r="AX97" s="83">
        <f>'2023-03-01-02 - Dostavova...'!J37</f>
        <v>0</v>
      </c>
      <c r="AY97" s="83">
        <f>'2023-03-01-02 - Dostavova...'!J38</f>
        <v>0</v>
      </c>
      <c r="AZ97" s="83">
        <f>'2023-03-01-02 - Dostavova...'!F35</f>
        <v>0</v>
      </c>
      <c r="BA97" s="83">
        <f>'2023-03-01-02 - Dostavova...'!F36</f>
        <v>0</v>
      </c>
      <c r="BB97" s="83">
        <f>'2023-03-01-02 - Dostavova...'!F37</f>
        <v>0</v>
      </c>
      <c r="BC97" s="83">
        <f>'2023-03-01-02 - Dostavova...'!F38</f>
        <v>0</v>
      </c>
      <c r="BD97" s="85">
        <f>'2023-03-01-02 - Dostavova...'!F39</f>
        <v>0</v>
      </c>
      <c r="BT97" s="13" t="s">
        <v>85</v>
      </c>
      <c r="BV97" s="13" t="s">
        <v>74</v>
      </c>
      <c r="BW97" s="13" t="s">
        <v>89</v>
      </c>
      <c r="BX97" s="13" t="s">
        <v>80</v>
      </c>
      <c r="CL97" s="13" t="s">
        <v>1</v>
      </c>
    </row>
    <row r="98" spans="1:91" s="69" customFormat="1" ht="24.75" customHeight="1">
      <c r="B98" s="70"/>
      <c r="C98" s="71"/>
      <c r="D98" s="187" t="s">
        <v>90</v>
      </c>
      <c r="E98" s="187"/>
      <c r="F98" s="187"/>
      <c r="G98" s="187"/>
      <c r="H98" s="187"/>
      <c r="I98" s="72"/>
      <c r="J98" s="187" t="s">
        <v>91</v>
      </c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219">
        <f>ROUND(SUM(AG99:AG100),2)</f>
        <v>0</v>
      </c>
      <c r="AH98" s="208"/>
      <c r="AI98" s="208"/>
      <c r="AJ98" s="208"/>
      <c r="AK98" s="208"/>
      <c r="AL98" s="208"/>
      <c r="AM98" s="208"/>
      <c r="AN98" s="207">
        <f t="shared" si="0"/>
        <v>0</v>
      </c>
      <c r="AO98" s="208"/>
      <c r="AP98" s="208"/>
      <c r="AQ98" s="73" t="s">
        <v>78</v>
      </c>
      <c r="AR98" s="70"/>
      <c r="AS98" s="74">
        <f>ROUND(SUM(AS99:AS100),2)</f>
        <v>0</v>
      </c>
      <c r="AT98" s="75">
        <f t="shared" si="1"/>
        <v>0</v>
      </c>
      <c r="AU98" s="76">
        <f>ROUND(SUM(AU99:AU100),5)</f>
        <v>0</v>
      </c>
      <c r="AV98" s="75">
        <f>ROUND(AZ98*L29,2)</f>
        <v>0</v>
      </c>
      <c r="AW98" s="75">
        <f>ROUND(BA98*L30,2)</f>
        <v>0</v>
      </c>
      <c r="AX98" s="75">
        <f>ROUND(BB98*L29,2)</f>
        <v>0</v>
      </c>
      <c r="AY98" s="75">
        <f>ROUND(BC98*L30,2)</f>
        <v>0</v>
      </c>
      <c r="AZ98" s="75">
        <f>ROUND(SUM(AZ99:AZ100),2)</f>
        <v>0</v>
      </c>
      <c r="BA98" s="75">
        <f>ROUND(SUM(BA99:BA100),2)</f>
        <v>0</v>
      </c>
      <c r="BB98" s="75">
        <f>ROUND(SUM(BB99:BB100),2)</f>
        <v>0</v>
      </c>
      <c r="BC98" s="75">
        <f>ROUND(SUM(BC99:BC100),2)</f>
        <v>0</v>
      </c>
      <c r="BD98" s="77">
        <f>ROUND(SUM(BD99:BD100),2)</f>
        <v>0</v>
      </c>
      <c r="BS98" s="78" t="s">
        <v>71</v>
      </c>
      <c r="BT98" s="78" t="s">
        <v>79</v>
      </c>
      <c r="BU98" s="78" t="s">
        <v>73</v>
      </c>
      <c r="BV98" s="78" t="s">
        <v>74</v>
      </c>
      <c r="BW98" s="78" t="s">
        <v>92</v>
      </c>
      <c r="BX98" s="78" t="s">
        <v>4</v>
      </c>
      <c r="CL98" s="78" t="s">
        <v>1</v>
      </c>
      <c r="CM98" s="78" t="s">
        <v>72</v>
      </c>
    </row>
    <row r="99" spans="1:91" s="40" customFormat="1" ht="23.25" customHeight="1">
      <c r="A99" s="79" t="s">
        <v>81</v>
      </c>
      <c r="B99" s="41"/>
      <c r="C99" s="80"/>
      <c r="D99" s="80"/>
      <c r="E99" s="192" t="s">
        <v>93</v>
      </c>
      <c r="F99" s="192"/>
      <c r="G99" s="192"/>
      <c r="H99" s="192"/>
      <c r="I99" s="192"/>
      <c r="J99" s="80"/>
      <c r="K99" s="192" t="s">
        <v>83</v>
      </c>
      <c r="L99" s="192"/>
      <c r="M99" s="192"/>
      <c r="N99" s="192"/>
      <c r="O99" s="192"/>
      <c r="P99" s="192"/>
      <c r="Q99" s="192"/>
      <c r="R99" s="192"/>
      <c r="S99" s="192"/>
      <c r="T99" s="192"/>
      <c r="U99" s="192"/>
      <c r="V99" s="192"/>
      <c r="W99" s="192"/>
      <c r="X99" s="192"/>
      <c r="Y99" s="192"/>
      <c r="Z99" s="192"/>
      <c r="AA99" s="192"/>
      <c r="AB99" s="192"/>
      <c r="AC99" s="192"/>
      <c r="AD99" s="192"/>
      <c r="AE99" s="192"/>
      <c r="AF99" s="192"/>
      <c r="AG99" s="190">
        <f>'2023-03-03-01 - Búracie p...'!J32</f>
        <v>0</v>
      </c>
      <c r="AH99" s="191"/>
      <c r="AI99" s="191"/>
      <c r="AJ99" s="191"/>
      <c r="AK99" s="191"/>
      <c r="AL99" s="191"/>
      <c r="AM99" s="191"/>
      <c r="AN99" s="190">
        <f t="shared" si="0"/>
        <v>0</v>
      </c>
      <c r="AO99" s="191"/>
      <c r="AP99" s="191"/>
      <c r="AQ99" s="81" t="s">
        <v>84</v>
      </c>
      <c r="AR99" s="41"/>
      <c r="AS99" s="82">
        <v>0</v>
      </c>
      <c r="AT99" s="83">
        <f t="shared" si="1"/>
        <v>0</v>
      </c>
      <c r="AU99" s="84">
        <f>'2023-03-03-01 - Búracie p...'!P124</f>
        <v>0</v>
      </c>
      <c r="AV99" s="83">
        <f>'2023-03-03-01 - Búracie p...'!J35</f>
        <v>0</v>
      </c>
      <c r="AW99" s="83">
        <f>'2023-03-03-01 - Búracie p...'!J36</f>
        <v>0</v>
      </c>
      <c r="AX99" s="83">
        <f>'2023-03-03-01 - Búracie p...'!J37</f>
        <v>0</v>
      </c>
      <c r="AY99" s="83">
        <f>'2023-03-03-01 - Búracie p...'!J38</f>
        <v>0</v>
      </c>
      <c r="AZ99" s="83">
        <f>'2023-03-03-01 - Búracie p...'!F35</f>
        <v>0</v>
      </c>
      <c r="BA99" s="83">
        <f>'2023-03-03-01 - Búracie p...'!F36</f>
        <v>0</v>
      </c>
      <c r="BB99" s="83">
        <f>'2023-03-03-01 - Búracie p...'!F37</f>
        <v>0</v>
      </c>
      <c r="BC99" s="83">
        <f>'2023-03-03-01 - Búracie p...'!F38</f>
        <v>0</v>
      </c>
      <c r="BD99" s="85">
        <f>'2023-03-03-01 - Búracie p...'!F39</f>
        <v>0</v>
      </c>
      <c r="BT99" s="13" t="s">
        <v>85</v>
      </c>
      <c r="BV99" s="13" t="s">
        <v>74</v>
      </c>
      <c r="BW99" s="13" t="s">
        <v>94</v>
      </c>
      <c r="BX99" s="13" t="s">
        <v>92</v>
      </c>
      <c r="CL99" s="13" t="s">
        <v>1</v>
      </c>
    </row>
    <row r="100" spans="1:91" s="40" customFormat="1" ht="23.25" customHeight="1">
      <c r="A100" s="79" t="s">
        <v>81</v>
      </c>
      <c r="B100" s="41"/>
      <c r="C100" s="80"/>
      <c r="D100" s="80"/>
      <c r="E100" s="192" t="s">
        <v>95</v>
      </c>
      <c r="F100" s="192"/>
      <c r="G100" s="192"/>
      <c r="H100" s="192"/>
      <c r="I100" s="192"/>
      <c r="J100" s="80"/>
      <c r="K100" s="192" t="s">
        <v>96</v>
      </c>
      <c r="L100" s="192"/>
      <c r="M100" s="192"/>
      <c r="N100" s="192"/>
      <c r="O100" s="192"/>
      <c r="P100" s="192"/>
      <c r="Q100" s="192"/>
      <c r="R100" s="192"/>
      <c r="S100" s="192"/>
      <c r="T100" s="192"/>
      <c r="U100" s="192"/>
      <c r="V100" s="192"/>
      <c r="W100" s="192"/>
      <c r="X100" s="192"/>
      <c r="Y100" s="192"/>
      <c r="Z100" s="192"/>
      <c r="AA100" s="192"/>
      <c r="AB100" s="192"/>
      <c r="AC100" s="192"/>
      <c r="AD100" s="192"/>
      <c r="AE100" s="192"/>
      <c r="AF100" s="192"/>
      <c r="AG100" s="190">
        <f>'2023-03-03-02 - DOstavova...'!J32</f>
        <v>0</v>
      </c>
      <c r="AH100" s="191"/>
      <c r="AI100" s="191"/>
      <c r="AJ100" s="191"/>
      <c r="AK100" s="191"/>
      <c r="AL100" s="191"/>
      <c r="AM100" s="191"/>
      <c r="AN100" s="190">
        <f t="shared" si="0"/>
        <v>0</v>
      </c>
      <c r="AO100" s="191"/>
      <c r="AP100" s="191"/>
      <c r="AQ100" s="81" t="s">
        <v>84</v>
      </c>
      <c r="AR100" s="41"/>
      <c r="AS100" s="82">
        <v>0</v>
      </c>
      <c r="AT100" s="83">
        <f t="shared" si="1"/>
        <v>0</v>
      </c>
      <c r="AU100" s="84">
        <f>'2023-03-03-02 - DOstavova...'!P124</f>
        <v>0</v>
      </c>
      <c r="AV100" s="83">
        <f>'2023-03-03-02 - DOstavova...'!J35</f>
        <v>0</v>
      </c>
      <c r="AW100" s="83">
        <f>'2023-03-03-02 - DOstavova...'!J36</f>
        <v>0</v>
      </c>
      <c r="AX100" s="83">
        <f>'2023-03-03-02 - DOstavova...'!J37</f>
        <v>0</v>
      </c>
      <c r="AY100" s="83">
        <f>'2023-03-03-02 - DOstavova...'!J38</f>
        <v>0</v>
      </c>
      <c r="AZ100" s="83">
        <f>'2023-03-03-02 - DOstavova...'!F35</f>
        <v>0</v>
      </c>
      <c r="BA100" s="83">
        <f>'2023-03-03-02 - DOstavova...'!F36</f>
        <v>0</v>
      </c>
      <c r="BB100" s="83">
        <f>'2023-03-03-02 - DOstavova...'!F37</f>
        <v>0</v>
      </c>
      <c r="BC100" s="83">
        <f>'2023-03-03-02 - DOstavova...'!F38</f>
        <v>0</v>
      </c>
      <c r="BD100" s="85">
        <f>'2023-03-03-02 - DOstavova...'!F39</f>
        <v>0</v>
      </c>
      <c r="BT100" s="13" t="s">
        <v>85</v>
      </c>
      <c r="BV100" s="13" t="s">
        <v>74</v>
      </c>
      <c r="BW100" s="13" t="s">
        <v>97</v>
      </c>
      <c r="BX100" s="13" t="s">
        <v>92</v>
      </c>
      <c r="CL100" s="13" t="s">
        <v>1</v>
      </c>
    </row>
    <row r="101" spans="1:91" s="69" customFormat="1" ht="24.75" customHeight="1">
      <c r="A101" s="79" t="s">
        <v>81</v>
      </c>
      <c r="B101" s="70"/>
      <c r="C101" s="71"/>
      <c r="D101" s="187" t="s">
        <v>98</v>
      </c>
      <c r="E101" s="187"/>
      <c r="F101" s="187"/>
      <c r="G101" s="187"/>
      <c r="H101" s="187"/>
      <c r="I101" s="72"/>
      <c r="J101" s="186" t="s">
        <v>99</v>
      </c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6"/>
      <c r="V101" s="186"/>
      <c r="W101" s="186"/>
      <c r="X101" s="186"/>
      <c r="Y101" s="186"/>
      <c r="Z101" s="186"/>
      <c r="AA101" s="186"/>
      <c r="AB101" s="186"/>
      <c r="AC101" s="186"/>
      <c r="AD101" s="186"/>
      <c r="AE101" s="186"/>
      <c r="AF101" s="186"/>
      <c r="AG101" s="207">
        <f>'2023-03-04 - Bleskozvod '!J30</f>
        <v>0</v>
      </c>
      <c r="AH101" s="208"/>
      <c r="AI101" s="208"/>
      <c r="AJ101" s="208"/>
      <c r="AK101" s="208"/>
      <c r="AL101" s="208"/>
      <c r="AM101" s="208"/>
      <c r="AN101" s="207">
        <f t="shared" si="0"/>
        <v>0</v>
      </c>
      <c r="AO101" s="208"/>
      <c r="AP101" s="208"/>
      <c r="AQ101" s="73" t="s">
        <v>78</v>
      </c>
      <c r="AR101" s="70"/>
      <c r="AS101" s="74">
        <v>0</v>
      </c>
      <c r="AT101" s="75">
        <f t="shared" si="1"/>
        <v>0</v>
      </c>
      <c r="AU101" s="76">
        <f>'2023-03-04 - Bleskozvod '!P122</f>
        <v>0</v>
      </c>
      <c r="AV101" s="75">
        <f>'2023-03-04 - Bleskozvod '!J33</f>
        <v>0</v>
      </c>
      <c r="AW101" s="75">
        <f>'2023-03-04 - Bleskozvod '!J34</f>
        <v>0</v>
      </c>
      <c r="AX101" s="75">
        <f>'2023-03-04 - Bleskozvod '!J35</f>
        <v>0</v>
      </c>
      <c r="AY101" s="75">
        <f>'2023-03-04 - Bleskozvod '!J36</f>
        <v>0</v>
      </c>
      <c r="AZ101" s="75">
        <f>'2023-03-04 - Bleskozvod '!F33</f>
        <v>0</v>
      </c>
      <c r="BA101" s="75">
        <f>'2023-03-04 - Bleskozvod '!F34</f>
        <v>0</v>
      </c>
      <c r="BB101" s="75">
        <f>'2023-03-04 - Bleskozvod '!F35</f>
        <v>0</v>
      </c>
      <c r="BC101" s="75">
        <f>'2023-03-04 - Bleskozvod '!F36</f>
        <v>0</v>
      </c>
      <c r="BD101" s="77">
        <f>'2023-03-04 - Bleskozvod '!F37</f>
        <v>0</v>
      </c>
      <c r="BT101" s="78" t="s">
        <v>79</v>
      </c>
      <c r="BV101" s="78" t="s">
        <v>74</v>
      </c>
      <c r="BW101" s="78" t="s">
        <v>100</v>
      </c>
      <c r="BX101" s="78" t="s">
        <v>4</v>
      </c>
      <c r="CL101" s="78" t="s">
        <v>1</v>
      </c>
      <c r="CM101" s="78" t="s">
        <v>72</v>
      </c>
    </row>
    <row r="102" spans="1:91" s="69" customFormat="1" ht="24.75" customHeight="1">
      <c r="A102" s="79" t="s">
        <v>81</v>
      </c>
      <c r="B102" s="70"/>
      <c r="C102" s="71"/>
      <c r="D102" s="187" t="s">
        <v>101</v>
      </c>
      <c r="E102" s="187"/>
      <c r="F102" s="187"/>
      <c r="G102" s="187"/>
      <c r="H102" s="187"/>
      <c r="I102" s="72"/>
      <c r="J102" s="186" t="s">
        <v>102</v>
      </c>
      <c r="K102" s="186"/>
      <c r="L102" s="186"/>
      <c r="M102" s="186"/>
      <c r="N102" s="186"/>
      <c r="O102" s="186"/>
      <c r="P102" s="186"/>
      <c r="Q102" s="186"/>
      <c r="R102" s="186"/>
      <c r="S102" s="186"/>
      <c r="T102" s="186"/>
      <c r="U102" s="186"/>
      <c r="V102" s="186"/>
      <c r="W102" s="186"/>
      <c r="X102" s="186"/>
      <c r="Y102" s="186"/>
      <c r="Z102" s="186"/>
      <c r="AA102" s="186"/>
      <c r="AB102" s="186"/>
      <c r="AC102" s="186"/>
      <c r="AD102" s="186"/>
      <c r="AE102" s="186"/>
      <c r="AF102" s="186"/>
      <c r="AG102" s="207">
        <f>'2023-03-05 - Zariadenie s...'!J30</f>
        <v>0</v>
      </c>
      <c r="AH102" s="208"/>
      <c r="AI102" s="208"/>
      <c r="AJ102" s="208"/>
      <c r="AK102" s="208"/>
      <c r="AL102" s="208"/>
      <c r="AM102" s="208"/>
      <c r="AN102" s="207">
        <f t="shared" si="0"/>
        <v>0</v>
      </c>
      <c r="AO102" s="208"/>
      <c r="AP102" s="208"/>
      <c r="AQ102" s="73" t="s">
        <v>78</v>
      </c>
      <c r="AR102" s="70"/>
      <c r="AS102" s="86">
        <v>0</v>
      </c>
      <c r="AT102" s="87">
        <f t="shared" si="1"/>
        <v>0</v>
      </c>
      <c r="AU102" s="88">
        <f>'2023-03-05 - Zariadenie s...'!P118</f>
        <v>0</v>
      </c>
      <c r="AV102" s="87">
        <f>'2023-03-05 - Zariadenie s...'!J33</f>
        <v>0</v>
      </c>
      <c r="AW102" s="87">
        <f>'2023-03-05 - Zariadenie s...'!J34</f>
        <v>0</v>
      </c>
      <c r="AX102" s="87">
        <f>'2023-03-05 - Zariadenie s...'!J35</f>
        <v>0</v>
      </c>
      <c r="AY102" s="87">
        <f>'2023-03-05 - Zariadenie s...'!J36</f>
        <v>0</v>
      </c>
      <c r="AZ102" s="87">
        <f>'2023-03-05 - Zariadenie s...'!F33</f>
        <v>0</v>
      </c>
      <c r="BA102" s="87">
        <f>'2023-03-05 - Zariadenie s...'!F34</f>
        <v>0</v>
      </c>
      <c r="BB102" s="87">
        <f>'2023-03-05 - Zariadenie s...'!F35</f>
        <v>0</v>
      </c>
      <c r="BC102" s="87">
        <f>'2023-03-05 - Zariadenie s...'!F36</f>
        <v>0</v>
      </c>
      <c r="BD102" s="89">
        <f>'2023-03-05 - Zariadenie s...'!F37</f>
        <v>0</v>
      </c>
      <c r="BT102" s="78" t="s">
        <v>79</v>
      </c>
      <c r="BV102" s="78" t="s">
        <v>74</v>
      </c>
      <c r="BW102" s="78" t="s">
        <v>103</v>
      </c>
      <c r="BX102" s="78" t="s">
        <v>4</v>
      </c>
      <c r="CL102" s="78" t="s">
        <v>1</v>
      </c>
      <c r="CM102" s="78" t="s">
        <v>72</v>
      </c>
    </row>
    <row r="103" spans="1:91" s="17" customFormat="1" ht="30" customHeight="1">
      <c r="A103" s="18"/>
      <c r="B103" s="19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9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</row>
    <row r="104" spans="1:91" s="17" customFormat="1" ht="6.95" customHeight="1">
      <c r="A104" s="18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19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</row>
  </sheetData>
  <mergeCells count="70">
    <mergeCell ref="AR2:BE2"/>
    <mergeCell ref="BE5:BE34"/>
    <mergeCell ref="AG102:AM102"/>
    <mergeCell ref="AN92:AP92"/>
    <mergeCell ref="AK26:AO26"/>
    <mergeCell ref="AK28:AO28"/>
    <mergeCell ref="AK29:AO29"/>
    <mergeCell ref="AM90:AP90"/>
    <mergeCell ref="AN100:AP100"/>
    <mergeCell ref="AM87:AN87"/>
    <mergeCell ref="AM89:AP89"/>
    <mergeCell ref="AK32:AO32"/>
    <mergeCell ref="AK33:AO33"/>
    <mergeCell ref="AK30:AO30"/>
    <mergeCell ref="AK31:AO31"/>
    <mergeCell ref="AS89:AT91"/>
    <mergeCell ref="AN102:AP102"/>
    <mergeCell ref="AG94:AM94"/>
    <mergeCell ref="AN101:AP101"/>
    <mergeCell ref="AN95:AP95"/>
    <mergeCell ref="AG101:AM101"/>
    <mergeCell ref="AG100:AM100"/>
    <mergeCell ref="AN94:AP94"/>
    <mergeCell ref="AN99:AP99"/>
    <mergeCell ref="AG98:AM98"/>
    <mergeCell ref="AG95:AM95"/>
    <mergeCell ref="AG99:AM99"/>
    <mergeCell ref="AN97:AP97"/>
    <mergeCell ref="AG97:AM97"/>
    <mergeCell ref="K5:AJ5"/>
    <mergeCell ref="AK35:AO35"/>
    <mergeCell ref="AN98:AP98"/>
    <mergeCell ref="L32:P32"/>
    <mergeCell ref="L33:P33"/>
    <mergeCell ref="L31:P31"/>
    <mergeCell ref="K6:AJ6"/>
    <mergeCell ref="E14:AJ14"/>
    <mergeCell ref="E23:AN23"/>
    <mergeCell ref="D95:H95"/>
    <mergeCell ref="D98:H98"/>
    <mergeCell ref="L85:AJ85"/>
    <mergeCell ref="W32:AE32"/>
    <mergeCell ref="W33:AE33"/>
    <mergeCell ref="AG92:AM92"/>
    <mergeCell ref="AN96:AP96"/>
    <mergeCell ref="L28:P28"/>
    <mergeCell ref="W30:AE30"/>
    <mergeCell ref="L30:P30"/>
    <mergeCell ref="W28:AE28"/>
    <mergeCell ref="C92:G92"/>
    <mergeCell ref="L29:P29"/>
    <mergeCell ref="W31:AE31"/>
    <mergeCell ref="X35:AB35"/>
    <mergeCell ref="I92:AF92"/>
    <mergeCell ref="J95:AF95"/>
    <mergeCell ref="D102:H102"/>
    <mergeCell ref="W29:AE29"/>
    <mergeCell ref="AG96:AM96"/>
    <mergeCell ref="K100:AF100"/>
    <mergeCell ref="D101:H101"/>
    <mergeCell ref="E100:I100"/>
    <mergeCell ref="E96:I96"/>
    <mergeCell ref="J102:AF102"/>
    <mergeCell ref="J101:AF101"/>
    <mergeCell ref="K96:AF96"/>
    <mergeCell ref="E99:I99"/>
    <mergeCell ref="J98:AF98"/>
    <mergeCell ref="K99:AF99"/>
    <mergeCell ref="K97:AF97"/>
    <mergeCell ref="E97:I97"/>
  </mergeCells>
  <hyperlinks>
    <hyperlink ref="A96" location="'2023-03-01-01 - Búracie p...'!C2" display="/" xr:uid="{00000000-0004-0000-0000-000000000000}"/>
    <hyperlink ref="A97" location="'2023-03-01-02 - Dostavova...'!C2" display="/" xr:uid="{00000000-0004-0000-0000-000001000000}"/>
    <hyperlink ref="A99" location="'2023-03-03-01 - Búracie p...'!C2" display="/" xr:uid="{00000000-0004-0000-0000-000004000000}"/>
    <hyperlink ref="A100" location="'2023-03-03-02 - DOstavova...'!C2" display="/" xr:uid="{00000000-0004-0000-0000-000005000000}"/>
    <hyperlink ref="A101" location="'2023-03-04 - Bleskozvod '!C2" display="/" xr:uid="{00000000-0004-0000-0000-000006000000}"/>
    <hyperlink ref="A102" location="'2023-03-05 - Zariadenie s...'!C2" display="/" xr:uid="{00000000-0004-0000-0000-000007000000}"/>
  </hyperlinks>
  <pageMargins left="0.39374999999999999" right="0.39374999999999999" top="0.39374999999999999" bottom="0.39374999999999999" header="0" footer="0"/>
  <pageSetup paperSize="9" fitToHeight="100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63"/>
  <sheetViews>
    <sheetView showGridLines="0" tabSelected="1" workbookViewId="0">
      <selection activeCell="H159" sqref="H159"/>
    </sheetView>
  </sheetViews>
  <sheetFormatPr defaultColWidth="10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0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3" t="s">
        <v>86</v>
      </c>
    </row>
    <row r="3" spans="1:46" s="1" customFormat="1" ht="6.95" customHeight="1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72</v>
      </c>
    </row>
    <row r="4" spans="1:46" s="1" customFormat="1" ht="24.95" customHeight="1">
      <c r="B4" s="6"/>
      <c r="D4" s="7" t="s">
        <v>104</v>
      </c>
      <c r="L4" s="6"/>
      <c r="M4" s="90" t="s">
        <v>9</v>
      </c>
      <c r="AT4" s="3" t="s">
        <v>3</v>
      </c>
    </row>
    <row r="5" spans="1:46" s="1" customFormat="1" ht="6.95" customHeight="1">
      <c r="B5" s="6"/>
      <c r="L5" s="6"/>
    </row>
    <row r="6" spans="1:46" s="1" customFormat="1" ht="12" customHeight="1">
      <c r="B6" s="6"/>
      <c r="D6" s="12" t="s">
        <v>14</v>
      </c>
      <c r="L6" s="6"/>
    </row>
    <row r="7" spans="1:46" s="1" customFormat="1" ht="16.5" customHeight="1">
      <c r="B7" s="6"/>
      <c r="E7" s="234" t="str">
        <f>'Rekapitulácia stavby'!K6</f>
        <v>Univerzita Komenského</v>
      </c>
      <c r="F7" s="235"/>
      <c r="G7" s="235"/>
      <c r="H7" s="235"/>
      <c r="L7" s="6"/>
    </row>
    <row r="8" spans="1:46" s="1" customFormat="1" ht="12" customHeight="1">
      <c r="B8" s="6"/>
      <c r="D8" s="12" t="s">
        <v>105</v>
      </c>
      <c r="L8" s="6"/>
    </row>
    <row r="9" spans="1:46" s="17" customFormat="1" ht="16.5" customHeight="1">
      <c r="A9" s="18"/>
      <c r="B9" s="19"/>
      <c r="C9" s="18"/>
      <c r="D9" s="18"/>
      <c r="E9" s="234" t="s">
        <v>106</v>
      </c>
      <c r="F9" s="236"/>
      <c r="G9" s="236"/>
      <c r="H9" s="236"/>
      <c r="I9" s="18"/>
      <c r="J9" s="18"/>
      <c r="K9" s="18"/>
      <c r="L9" s="31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46" s="17" customFormat="1" ht="12" customHeight="1">
      <c r="A10" s="18"/>
      <c r="B10" s="19"/>
      <c r="C10" s="18"/>
      <c r="D10" s="12" t="s">
        <v>107</v>
      </c>
      <c r="E10" s="18"/>
      <c r="F10" s="18"/>
      <c r="G10" s="18"/>
      <c r="H10" s="18"/>
      <c r="I10" s="18"/>
      <c r="J10" s="18"/>
      <c r="K10" s="18"/>
      <c r="L10" s="31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46" s="17" customFormat="1" ht="16.5" customHeight="1">
      <c r="A11" s="18"/>
      <c r="B11" s="19"/>
      <c r="C11" s="18"/>
      <c r="D11" s="18"/>
      <c r="E11" s="214" t="s">
        <v>108</v>
      </c>
      <c r="F11" s="236"/>
      <c r="G11" s="236"/>
      <c r="H11" s="236"/>
      <c r="I11" s="18"/>
      <c r="J11" s="18"/>
      <c r="K11" s="18"/>
      <c r="L11" s="31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46" s="17" customFormat="1">
      <c r="A12" s="18"/>
      <c r="B12" s="19"/>
      <c r="C12" s="18"/>
      <c r="D12" s="18"/>
      <c r="E12" s="18"/>
      <c r="F12" s="18"/>
      <c r="G12" s="18"/>
      <c r="H12" s="18"/>
      <c r="I12" s="18"/>
      <c r="J12" s="18"/>
      <c r="K12" s="18"/>
      <c r="L12" s="31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46" s="17" customFormat="1" ht="12" customHeight="1">
      <c r="A13" s="18"/>
      <c r="B13" s="19"/>
      <c r="C13" s="18"/>
      <c r="D13" s="12" t="s">
        <v>16</v>
      </c>
      <c r="E13" s="18"/>
      <c r="F13" s="13" t="s">
        <v>1</v>
      </c>
      <c r="G13" s="18"/>
      <c r="H13" s="18"/>
      <c r="I13" s="12" t="s">
        <v>17</v>
      </c>
      <c r="J13" s="13" t="s">
        <v>1</v>
      </c>
      <c r="K13" s="18"/>
      <c r="L13" s="31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46" s="17" customFormat="1" ht="12" customHeight="1">
      <c r="A14" s="18"/>
      <c r="B14" s="19"/>
      <c r="C14" s="18"/>
      <c r="D14" s="12" t="s">
        <v>18</v>
      </c>
      <c r="E14" s="18"/>
      <c r="F14" s="13" t="s">
        <v>19</v>
      </c>
      <c r="G14" s="18"/>
      <c r="H14" s="18"/>
      <c r="I14" s="12" t="s">
        <v>20</v>
      </c>
      <c r="J14" s="91" t="str">
        <f>'Rekapitulácia stavby'!AN8</f>
        <v>11. 8. 2023</v>
      </c>
      <c r="K14" s="18"/>
      <c r="L14" s="31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46" s="17" customFormat="1" ht="10.9" customHeight="1">
      <c r="A15" s="18"/>
      <c r="B15" s="19"/>
      <c r="C15" s="18"/>
      <c r="D15" s="18"/>
      <c r="E15" s="18"/>
      <c r="F15" s="18"/>
      <c r="G15" s="18"/>
      <c r="H15" s="18"/>
      <c r="I15" s="18"/>
      <c r="J15" s="18"/>
      <c r="K15" s="18"/>
      <c r="L15" s="31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46" s="17" customFormat="1" ht="12" customHeight="1">
      <c r="A16" s="18"/>
      <c r="B16" s="19"/>
      <c r="C16" s="18"/>
      <c r="D16" s="12" t="s">
        <v>22</v>
      </c>
      <c r="E16" s="18"/>
      <c r="F16" s="18"/>
      <c r="G16" s="18"/>
      <c r="H16" s="18"/>
      <c r="I16" s="12" t="s">
        <v>23</v>
      </c>
      <c r="J16" s="13" t="s">
        <v>1</v>
      </c>
      <c r="K16" s="18"/>
      <c r="L16" s="31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1:31" s="17" customFormat="1" ht="18" customHeight="1">
      <c r="A17" s="18"/>
      <c r="B17" s="19"/>
      <c r="C17" s="18"/>
      <c r="D17" s="18"/>
      <c r="E17" s="13" t="s">
        <v>19</v>
      </c>
      <c r="F17" s="18"/>
      <c r="G17" s="18"/>
      <c r="H17" s="18"/>
      <c r="I17" s="12" t="s">
        <v>24</v>
      </c>
      <c r="J17" s="13" t="s">
        <v>1</v>
      </c>
      <c r="K17" s="18"/>
      <c r="L17" s="31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s="17" customFormat="1" ht="6.95" customHeight="1">
      <c r="A18" s="18"/>
      <c r="B18" s="19"/>
      <c r="C18" s="18"/>
      <c r="D18" s="18"/>
      <c r="E18" s="18"/>
      <c r="F18" s="18"/>
      <c r="G18" s="18"/>
      <c r="H18" s="18"/>
      <c r="I18" s="18"/>
      <c r="J18" s="18"/>
      <c r="K18" s="18"/>
      <c r="L18" s="31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s="17" customFormat="1" ht="12" customHeight="1">
      <c r="A19" s="18"/>
      <c r="B19" s="19"/>
      <c r="C19" s="18"/>
      <c r="D19" s="12" t="s">
        <v>25</v>
      </c>
      <c r="E19" s="18"/>
      <c r="F19" s="18"/>
      <c r="G19" s="18"/>
      <c r="H19" s="18"/>
      <c r="I19" s="12" t="s">
        <v>23</v>
      </c>
      <c r="J19" s="14" t="str">
        <f>'Rekapitulácia stavby'!AN13</f>
        <v>Vyplň údaj</v>
      </c>
      <c r="K19" s="18"/>
      <c r="L19" s="31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s="17" customFormat="1" ht="18" customHeight="1">
      <c r="A20" s="18"/>
      <c r="B20" s="19"/>
      <c r="C20" s="18"/>
      <c r="D20" s="18"/>
      <c r="E20" s="237" t="str">
        <f>'Rekapitulácia stavby'!E14</f>
        <v>Vyplň údaj</v>
      </c>
      <c r="F20" s="203"/>
      <c r="G20" s="203"/>
      <c r="H20" s="203"/>
      <c r="I20" s="12" t="s">
        <v>24</v>
      </c>
      <c r="J20" s="14" t="str">
        <f>'Rekapitulácia stavby'!AN14</f>
        <v>Vyplň údaj</v>
      </c>
      <c r="K20" s="18"/>
      <c r="L20" s="31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s="17" customFormat="1" ht="6.95" customHeight="1">
      <c r="A21" s="18"/>
      <c r="B21" s="19"/>
      <c r="C21" s="18"/>
      <c r="D21" s="18"/>
      <c r="E21" s="18"/>
      <c r="F21" s="18"/>
      <c r="G21" s="18"/>
      <c r="H21" s="18"/>
      <c r="I21" s="18"/>
      <c r="J21" s="18"/>
      <c r="K21" s="18"/>
      <c r="L21" s="31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 s="17" customFormat="1" ht="12" customHeight="1">
      <c r="A22" s="18"/>
      <c r="B22" s="19"/>
      <c r="C22" s="18"/>
      <c r="D22" s="12" t="s">
        <v>27</v>
      </c>
      <c r="E22" s="18"/>
      <c r="F22" s="18"/>
      <c r="G22" s="18"/>
      <c r="H22" s="18"/>
      <c r="I22" s="12" t="s">
        <v>23</v>
      </c>
      <c r="J22" s="13" t="s">
        <v>1</v>
      </c>
      <c r="K22" s="18"/>
      <c r="L22" s="31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1" s="17" customFormat="1" ht="18" customHeight="1">
      <c r="A23" s="18"/>
      <c r="B23" s="19"/>
      <c r="C23" s="18"/>
      <c r="D23" s="18"/>
      <c r="E23" s="13" t="s">
        <v>19</v>
      </c>
      <c r="F23" s="18"/>
      <c r="G23" s="18"/>
      <c r="H23" s="18"/>
      <c r="I23" s="12" t="s">
        <v>24</v>
      </c>
      <c r="J23" s="13" t="s">
        <v>1</v>
      </c>
      <c r="K23" s="18"/>
      <c r="L23" s="31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s="17" customFormat="1" ht="6.95" customHeight="1">
      <c r="A24" s="18"/>
      <c r="B24" s="19"/>
      <c r="C24" s="18"/>
      <c r="D24" s="18"/>
      <c r="E24" s="18"/>
      <c r="F24" s="18"/>
      <c r="G24" s="18"/>
      <c r="H24" s="18"/>
      <c r="I24" s="18"/>
      <c r="J24" s="18"/>
      <c r="K24" s="18"/>
      <c r="L24" s="31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s="17" customFormat="1" ht="12" customHeight="1">
      <c r="A25" s="18"/>
      <c r="B25" s="19"/>
      <c r="C25" s="18"/>
      <c r="D25" s="12" t="s">
        <v>30</v>
      </c>
      <c r="E25" s="18"/>
      <c r="F25" s="18"/>
      <c r="G25" s="18"/>
      <c r="H25" s="18"/>
      <c r="I25" s="12" t="s">
        <v>23</v>
      </c>
      <c r="J25" s="13" t="s">
        <v>1</v>
      </c>
      <c r="K25" s="18"/>
      <c r="L25" s="31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s="17" customFormat="1" ht="18" customHeight="1">
      <c r="A26" s="18"/>
      <c r="B26" s="19"/>
      <c r="C26" s="18"/>
      <c r="D26" s="18"/>
      <c r="E26" s="13" t="s">
        <v>19</v>
      </c>
      <c r="F26" s="18"/>
      <c r="G26" s="18"/>
      <c r="H26" s="18"/>
      <c r="I26" s="12" t="s">
        <v>24</v>
      </c>
      <c r="J26" s="13" t="s">
        <v>1</v>
      </c>
      <c r="K26" s="18"/>
      <c r="L26" s="31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s="17" customFormat="1" ht="6.95" customHeight="1">
      <c r="A27" s="18"/>
      <c r="B27" s="19"/>
      <c r="C27" s="18"/>
      <c r="D27" s="18"/>
      <c r="E27" s="18"/>
      <c r="F27" s="18"/>
      <c r="G27" s="18"/>
      <c r="H27" s="18"/>
      <c r="I27" s="18"/>
      <c r="J27" s="18"/>
      <c r="K27" s="18"/>
      <c r="L27" s="31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1:31" s="17" customFormat="1" ht="12" customHeight="1">
      <c r="A28" s="18"/>
      <c r="B28" s="19"/>
      <c r="C28" s="18"/>
      <c r="D28" s="12" t="s">
        <v>31</v>
      </c>
      <c r="E28" s="18"/>
      <c r="F28" s="18"/>
      <c r="G28" s="18"/>
      <c r="H28" s="18"/>
      <c r="I28" s="18"/>
      <c r="J28" s="18"/>
      <c r="K28" s="18"/>
      <c r="L28" s="31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s="92" customFormat="1" ht="16.5" customHeight="1">
      <c r="A29" s="93"/>
      <c r="B29" s="94"/>
      <c r="C29" s="93"/>
      <c r="D29" s="93"/>
      <c r="E29" s="213" t="s">
        <v>1</v>
      </c>
      <c r="F29" s="213"/>
      <c r="G29" s="213"/>
      <c r="H29" s="213"/>
      <c r="I29" s="93"/>
      <c r="J29" s="93"/>
      <c r="K29" s="93"/>
      <c r="L29" s="95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1" s="17" customFormat="1" ht="6.95" customHeight="1">
      <c r="A30" s="18"/>
      <c r="B30" s="19"/>
      <c r="C30" s="18"/>
      <c r="D30" s="18"/>
      <c r="E30" s="18"/>
      <c r="F30" s="18"/>
      <c r="G30" s="18"/>
      <c r="H30" s="18"/>
      <c r="I30" s="18"/>
      <c r="J30" s="18"/>
      <c r="K30" s="18"/>
      <c r="L30" s="31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s="17" customFormat="1" ht="6.95" customHeight="1">
      <c r="A31" s="18"/>
      <c r="B31" s="19"/>
      <c r="C31" s="18"/>
      <c r="D31" s="56"/>
      <c r="E31" s="56"/>
      <c r="F31" s="56"/>
      <c r="G31" s="56"/>
      <c r="H31" s="56"/>
      <c r="I31" s="56"/>
      <c r="J31" s="56"/>
      <c r="K31" s="56"/>
      <c r="L31" s="31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s="17" customFormat="1" ht="25.35" customHeight="1">
      <c r="A32" s="18"/>
      <c r="B32" s="19"/>
      <c r="C32" s="18"/>
      <c r="D32" s="96" t="s">
        <v>32</v>
      </c>
      <c r="E32" s="18"/>
      <c r="F32" s="18"/>
      <c r="G32" s="18"/>
      <c r="H32" s="18"/>
      <c r="I32" s="18"/>
      <c r="J32" s="97">
        <f>ROUND(J128,2)</f>
        <v>0</v>
      </c>
      <c r="K32" s="18"/>
      <c r="L32" s="31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31" s="17" customFormat="1" ht="6.95" customHeight="1">
      <c r="A33" s="18"/>
      <c r="B33" s="19"/>
      <c r="C33" s="18"/>
      <c r="D33" s="56"/>
      <c r="E33" s="56"/>
      <c r="F33" s="56"/>
      <c r="G33" s="56"/>
      <c r="H33" s="56"/>
      <c r="I33" s="56"/>
      <c r="J33" s="56"/>
      <c r="K33" s="56"/>
      <c r="L33" s="31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</row>
    <row r="34" spans="1:31" s="17" customFormat="1" ht="14.45" customHeight="1">
      <c r="A34" s="18"/>
      <c r="B34" s="19"/>
      <c r="C34" s="18"/>
      <c r="D34" s="18"/>
      <c r="E34" s="18"/>
      <c r="F34" s="98" t="s">
        <v>34</v>
      </c>
      <c r="G34" s="18"/>
      <c r="H34" s="18"/>
      <c r="I34" s="98" t="s">
        <v>33</v>
      </c>
      <c r="J34" s="98" t="s">
        <v>35</v>
      </c>
      <c r="K34" s="18"/>
      <c r="L34" s="31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spans="1:31" s="17" customFormat="1" ht="14.45" customHeight="1">
      <c r="A35" s="18"/>
      <c r="B35" s="19"/>
      <c r="C35" s="18"/>
      <c r="D35" s="99" t="s">
        <v>36</v>
      </c>
      <c r="E35" s="24" t="s">
        <v>37</v>
      </c>
      <c r="F35" s="100">
        <f>ROUND((SUM(BE128:BE162)),2)</f>
        <v>0</v>
      </c>
      <c r="G35" s="101"/>
      <c r="H35" s="101"/>
      <c r="I35" s="102">
        <v>0.2</v>
      </c>
      <c r="J35" s="100">
        <f>ROUND(((SUM(BE128:BE162))*I35),2)</f>
        <v>0</v>
      </c>
      <c r="K35" s="18"/>
      <c r="L35" s="31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</row>
    <row r="36" spans="1:31" s="17" customFormat="1" ht="14.45" customHeight="1">
      <c r="A36" s="18"/>
      <c r="B36" s="19"/>
      <c r="C36" s="18"/>
      <c r="D36" s="18"/>
      <c r="E36" s="24" t="s">
        <v>38</v>
      </c>
      <c r="F36" s="100">
        <f>ROUND((SUM(BF128:BF162)),2)</f>
        <v>0</v>
      </c>
      <c r="G36" s="101"/>
      <c r="H36" s="101"/>
      <c r="I36" s="102">
        <v>0.2</v>
      </c>
      <c r="J36" s="100">
        <f>ROUND(((SUM(BF128:BF162))*I36),2)</f>
        <v>0</v>
      </c>
      <c r="K36" s="18"/>
      <c r="L36" s="31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</row>
    <row r="37" spans="1:31" s="17" customFormat="1" ht="14.45" hidden="1" customHeight="1">
      <c r="A37" s="18"/>
      <c r="B37" s="19"/>
      <c r="C37" s="18"/>
      <c r="D37" s="18"/>
      <c r="E37" s="12" t="s">
        <v>39</v>
      </c>
      <c r="F37" s="103">
        <f>ROUND((SUM(BG128:BG162)),2)</f>
        <v>0</v>
      </c>
      <c r="G37" s="18"/>
      <c r="H37" s="18"/>
      <c r="I37" s="104">
        <v>0.2</v>
      </c>
      <c r="J37" s="103">
        <f>0</f>
        <v>0</v>
      </c>
      <c r="K37" s="18"/>
      <c r="L37" s="31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</row>
    <row r="38" spans="1:31" s="17" customFormat="1" ht="14.45" hidden="1" customHeight="1">
      <c r="A38" s="18"/>
      <c r="B38" s="19"/>
      <c r="C38" s="18"/>
      <c r="D38" s="18"/>
      <c r="E38" s="12" t="s">
        <v>40</v>
      </c>
      <c r="F38" s="103">
        <f>ROUND((SUM(BH128:BH162)),2)</f>
        <v>0</v>
      </c>
      <c r="G38" s="18"/>
      <c r="H38" s="18"/>
      <c r="I38" s="104">
        <v>0.2</v>
      </c>
      <c r="J38" s="103">
        <f>0</f>
        <v>0</v>
      </c>
      <c r="K38" s="18"/>
      <c r="L38" s="31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</row>
    <row r="39" spans="1:31" s="17" customFormat="1" ht="14.45" hidden="1" customHeight="1">
      <c r="A39" s="18"/>
      <c r="B39" s="19"/>
      <c r="C39" s="18"/>
      <c r="D39" s="18"/>
      <c r="E39" s="24" t="s">
        <v>41</v>
      </c>
      <c r="F39" s="100">
        <f>ROUND((SUM(BI128:BI162)),2)</f>
        <v>0</v>
      </c>
      <c r="G39" s="101"/>
      <c r="H39" s="101"/>
      <c r="I39" s="102">
        <v>0</v>
      </c>
      <c r="J39" s="100">
        <f>0</f>
        <v>0</v>
      </c>
      <c r="K39" s="18"/>
      <c r="L39" s="31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31" s="17" customFormat="1" ht="6.95" customHeight="1">
      <c r="A40" s="18"/>
      <c r="B40" s="19"/>
      <c r="C40" s="18"/>
      <c r="D40" s="18"/>
      <c r="E40" s="18"/>
      <c r="F40" s="18"/>
      <c r="G40" s="18"/>
      <c r="H40" s="18"/>
      <c r="I40" s="18"/>
      <c r="J40" s="18"/>
      <c r="K40" s="18"/>
      <c r="L40" s="31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</row>
    <row r="41" spans="1:31" s="17" customFormat="1" ht="25.35" customHeight="1">
      <c r="A41" s="18"/>
      <c r="B41" s="19"/>
      <c r="C41" s="105"/>
      <c r="D41" s="106" t="s">
        <v>42</v>
      </c>
      <c r="E41" s="50"/>
      <c r="F41" s="50"/>
      <c r="G41" s="107" t="s">
        <v>43</v>
      </c>
      <c r="H41" s="108" t="s">
        <v>44</v>
      </c>
      <c r="I41" s="50"/>
      <c r="J41" s="109">
        <f>SUM(J32:J39)</f>
        <v>0</v>
      </c>
      <c r="K41" s="110"/>
      <c r="L41" s="31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</row>
    <row r="42" spans="1:31" s="17" customFormat="1" ht="14.45" customHeight="1">
      <c r="A42" s="18"/>
      <c r="B42" s="19"/>
      <c r="C42" s="18"/>
      <c r="D42" s="18"/>
      <c r="E42" s="18"/>
      <c r="F42" s="18"/>
      <c r="G42" s="18"/>
      <c r="H42" s="18"/>
      <c r="I42" s="18"/>
      <c r="J42" s="18"/>
      <c r="K42" s="18"/>
      <c r="L42" s="31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</row>
    <row r="43" spans="1:31" s="1" customFormat="1" ht="14.45" customHeight="1">
      <c r="B43" s="6"/>
      <c r="L43" s="6"/>
    </row>
    <row r="44" spans="1:31" s="1" customFormat="1" ht="14.45" customHeight="1">
      <c r="B44" s="6"/>
      <c r="L44" s="6"/>
    </row>
    <row r="45" spans="1:31" s="1" customFormat="1" ht="14.45" customHeight="1">
      <c r="B45" s="6"/>
      <c r="L45" s="6"/>
    </row>
    <row r="46" spans="1:31" s="1" customFormat="1" ht="14.45" customHeight="1">
      <c r="B46" s="6"/>
      <c r="L46" s="6"/>
    </row>
    <row r="47" spans="1:31" s="1" customFormat="1" ht="14.45" customHeight="1">
      <c r="B47" s="6"/>
      <c r="L47" s="6"/>
    </row>
    <row r="48" spans="1:31" s="1" customFormat="1" ht="14.45" customHeight="1">
      <c r="B48" s="6"/>
      <c r="L48" s="6"/>
    </row>
    <row r="49" spans="1:31" s="1" customFormat="1" ht="14.45" customHeight="1">
      <c r="B49" s="6"/>
      <c r="L49" s="6"/>
    </row>
    <row r="50" spans="1:31" s="17" customFormat="1" ht="14.45" customHeight="1">
      <c r="B50" s="31"/>
      <c r="D50" s="32" t="s">
        <v>45</v>
      </c>
      <c r="E50" s="33"/>
      <c r="F50" s="33"/>
      <c r="G50" s="32" t="s">
        <v>46</v>
      </c>
      <c r="H50" s="33"/>
      <c r="I50" s="33"/>
      <c r="J50" s="33"/>
      <c r="K50" s="33"/>
      <c r="L50" s="31"/>
    </row>
    <row r="51" spans="1:31">
      <c r="B51" s="6"/>
      <c r="L51" s="6"/>
    </row>
    <row r="52" spans="1:31">
      <c r="B52" s="6"/>
      <c r="L52" s="6"/>
    </row>
    <row r="53" spans="1:31">
      <c r="B53" s="6"/>
      <c r="L53" s="6"/>
    </row>
    <row r="54" spans="1:31">
      <c r="B54" s="6"/>
      <c r="L54" s="6"/>
    </row>
    <row r="55" spans="1:31">
      <c r="B55" s="6"/>
      <c r="L55" s="6"/>
    </row>
    <row r="56" spans="1:31">
      <c r="B56" s="6"/>
      <c r="L56" s="6"/>
    </row>
    <row r="57" spans="1:31">
      <c r="B57" s="6"/>
      <c r="L57" s="6"/>
    </row>
    <row r="58" spans="1:31">
      <c r="B58" s="6"/>
      <c r="L58" s="6"/>
    </row>
    <row r="59" spans="1:31">
      <c r="B59" s="6"/>
      <c r="L59" s="6"/>
    </row>
    <row r="60" spans="1:31">
      <c r="B60" s="6"/>
      <c r="L60" s="6"/>
    </row>
    <row r="61" spans="1:31" s="17" customFormat="1" ht="12.75">
      <c r="A61" s="18"/>
      <c r="B61" s="19"/>
      <c r="C61" s="18"/>
      <c r="D61" s="34" t="s">
        <v>47</v>
      </c>
      <c r="E61" s="21"/>
      <c r="F61" s="111" t="s">
        <v>48</v>
      </c>
      <c r="G61" s="34" t="s">
        <v>47</v>
      </c>
      <c r="H61" s="21"/>
      <c r="I61" s="21"/>
      <c r="J61" s="112" t="s">
        <v>48</v>
      </c>
      <c r="K61" s="21"/>
      <c r="L61" s="31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1:31">
      <c r="B62" s="6"/>
      <c r="L62" s="6"/>
    </row>
    <row r="63" spans="1:31">
      <c r="B63" s="6"/>
      <c r="L63" s="6"/>
    </row>
    <row r="64" spans="1:31">
      <c r="B64" s="6"/>
      <c r="L64" s="6"/>
    </row>
    <row r="65" spans="1:31" s="17" customFormat="1" ht="12.75">
      <c r="A65" s="18"/>
      <c r="B65" s="19"/>
      <c r="C65" s="18"/>
      <c r="D65" s="32" t="s">
        <v>49</v>
      </c>
      <c r="E65" s="35"/>
      <c r="F65" s="35"/>
      <c r="G65" s="32" t="s">
        <v>50</v>
      </c>
      <c r="H65" s="35"/>
      <c r="I65" s="35"/>
      <c r="J65" s="35"/>
      <c r="K65" s="35"/>
      <c r="L65" s="31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</row>
    <row r="66" spans="1:31">
      <c r="B66" s="6"/>
      <c r="L66" s="6"/>
    </row>
    <row r="67" spans="1:31">
      <c r="B67" s="6"/>
      <c r="L67" s="6"/>
    </row>
    <row r="68" spans="1:31">
      <c r="B68" s="6"/>
      <c r="L68" s="6"/>
    </row>
    <row r="69" spans="1:31">
      <c r="B69" s="6"/>
      <c r="L69" s="6"/>
    </row>
    <row r="70" spans="1:31">
      <c r="B70" s="6"/>
      <c r="L70" s="6"/>
    </row>
    <row r="71" spans="1:31">
      <c r="B71" s="6"/>
      <c r="L71" s="6"/>
    </row>
    <row r="72" spans="1:31">
      <c r="B72" s="6"/>
      <c r="L72" s="6"/>
    </row>
    <row r="73" spans="1:31">
      <c r="B73" s="6"/>
      <c r="L73" s="6"/>
    </row>
    <row r="74" spans="1:31">
      <c r="B74" s="6"/>
      <c r="L74" s="6"/>
    </row>
    <row r="75" spans="1:31">
      <c r="B75" s="6"/>
      <c r="L75" s="6"/>
    </row>
    <row r="76" spans="1:31" s="17" customFormat="1" ht="12.75">
      <c r="A76" s="18"/>
      <c r="B76" s="19"/>
      <c r="C76" s="18"/>
      <c r="D76" s="34" t="s">
        <v>47</v>
      </c>
      <c r="E76" s="21"/>
      <c r="F76" s="111" t="s">
        <v>48</v>
      </c>
      <c r="G76" s="34" t="s">
        <v>47</v>
      </c>
      <c r="H76" s="21"/>
      <c r="I76" s="21"/>
      <c r="J76" s="112" t="s">
        <v>48</v>
      </c>
      <c r="K76" s="21"/>
      <c r="L76" s="31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</row>
    <row r="77" spans="1:31" s="17" customFormat="1" ht="14.45" customHeight="1">
      <c r="A77" s="18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1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</row>
    <row r="81" spans="1:31" s="17" customFormat="1" ht="6.95" hidden="1" customHeight="1">
      <c r="A81" s="18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1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</row>
    <row r="82" spans="1:31" s="17" customFormat="1" ht="24.95" hidden="1" customHeight="1">
      <c r="A82" s="18"/>
      <c r="B82" s="19"/>
      <c r="C82" s="7" t="s">
        <v>109</v>
      </c>
      <c r="D82" s="18"/>
      <c r="E82" s="18"/>
      <c r="F82" s="18"/>
      <c r="G82" s="18"/>
      <c r="H82" s="18"/>
      <c r="I82" s="18"/>
      <c r="J82" s="18"/>
      <c r="K82" s="18"/>
      <c r="L82" s="31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</row>
    <row r="83" spans="1:31" s="17" customFormat="1" ht="6.95" hidden="1" customHeight="1">
      <c r="A83" s="18"/>
      <c r="B83" s="19"/>
      <c r="C83" s="18"/>
      <c r="D83" s="18"/>
      <c r="E83" s="18"/>
      <c r="F83" s="18"/>
      <c r="G83" s="18"/>
      <c r="H83" s="18"/>
      <c r="I83" s="18"/>
      <c r="J83" s="18"/>
      <c r="K83" s="18"/>
      <c r="L83" s="31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</row>
    <row r="84" spans="1:31" s="17" customFormat="1" ht="12" hidden="1" customHeight="1">
      <c r="A84" s="18"/>
      <c r="B84" s="19"/>
      <c r="C84" s="12" t="s">
        <v>14</v>
      </c>
      <c r="D84" s="18"/>
      <c r="E84" s="18"/>
      <c r="F84" s="18"/>
      <c r="G84" s="18"/>
      <c r="H84" s="18"/>
      <c r="I84" s="18"/>
      <c r="J84" s="18"/>
      <c r="K84" s="18"/>
      <c r="L84" s="31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</row>
    <row r="85" spans="1:31" s="17" customFormat="1" ht="16.5" hidden="1" customHeight="1">
      <c r="A85" s="18"/>
      <c r="B85" s="19"/>
      <c r="C85" s="18"/>
      <c r="D85" s="18"/>
      <c r="E85" s="234" t="str">
        <f>E7</f>
        <v>Univerzita Komenského</v>
      </c>
      <c r="F85" s="235"/>
      <c r="G85" s="235"/>
      <c r="H85" s="235"/>
      <c r="I85" s="18"/>
      <c r="J85" s="18"/>
      <c r="K85" s="18"/>
      <c r="L85" s="31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</row>
    <row r="86" spans="1:31" s="1" customFormat="1" ht="12" hidden="1" customHeight="1">
      <c r="B86" s="6"/>
      <c r="C86" s="12" t="s">
        <v>105</v>
      </c>
      <c r="L86" s="6"/>
    </row>
    <row r="87" spans="1:31" s="17" customFormat="1" ht="16.5" hidden="1" customHeight="1">
      <c r="A87" s="18"/>
      <c r="B87" s="19"/>
      <c r="C87" s="18"/>
      <c r="D87" s="18"/>
      <c r="E87" s="234" t="s">
        <v>106</v>
      </c>
      <c r="F87" s="236"/>
      <c r="G87" s="236"/>
      <c r="H87" s="236"/>
      <c r="I87" s="18"/>
      <c r="J87" s="18"/>
      <c r="K87" s="18"/>
      <c r="L87" s="31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</row>
    <row r="88" spans="1:31" s="17" customFormat="1" ht="12" hidden="1" customHeight="1">
      <c r="A88" s="18"/>
      <c r="B88" s="19"/>
      <c r="C88" s="12" t="s">
        <v>107</v>
      </c>
      <c r="D88" s="18"/>
      <c r="E88" s="18"/>
      <c r="F88" s="18"/>
      <c r="G88" s="18"/>
      <c r="H88" s="18"/>
      <c r="I88" s="18"/>
      <c r="J88" s="18"/>
      <c r="K88" s="18"/>
      <c r="L88" s="31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</row>
    <row r="89" spans="1:31" s="17" customFormat="1" ht="16.5" hidden="1" customHeight="1">
      <c r="A89" s="18"/>
      <c r="B89" s="19"/>
      <c r="C89" s="18"/>
      <c r="D89" s="18"/>
      <c r="E89" s="214" t="str">
        <f>E11</f>
        <v xml:space="preserve">2023-03-01-01 - Búracie práce </v>
      </c>
      <c r="F89" s="236"/>
      <c r="G89" s="236"/>
      <c r="H89" s="236"/>
      <c r="I89" s="18"/>
      <c r="J89" s="18"/>
      <c r="K89" s="18"/>
      <c r="L89" s="31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</row>
    <row r="90" spans="1:31" s="17" customFormat="1" ht="6.95" hidden="1" customHeight="1">
      <c r="A90" s="18"/>
      <c r="B90" s="19"/>
      <c r="C90" s="18"/>
      <c r="D90" s="18"/>
      <c r="E90" s="18"/>
      <c r="F90" s="18"/>
      <c r="G90" s="18"/>
      <c r="H90" s="18"/>
      <c r="I90" s="18"/>
      <c r="J90" s="18"/>
      <c r="K90" s="18"/>
      <c r="L90" s="31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</row>
    <row r="91" spans="1:31" s="17" customFormat="1" ht="12" hidden="1" customHeight="1">
      <c r="A91" s="18"/>
      <c r="B91" s="19"/>
      <c r="C91" s="12" t="s">
        <v>18</v>
      </c>
      <c r="D91" s="18"/>
      <c r="E91" s="18"/>
      <c r="F91" s="13" t="str">
        <f>F14</f>
        <v xml:space="preserve"> </v>
      </c>
      <c r="G91" s="18"/>
      <c r="H91" s="18"/>
      <c r="I91" s="12" t="s">
        <v>20</v>
      </c>
      <c r="J91" s="91" t="str">
        <f>IF(J14="","",J14)</f>
        <v>11. 8. 2023</v>
      </c>
      <c r="K91" s="18"/>
      <c r="L91" s="31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</row>
    <row r="92" spans="1:31" s="17" customFormat="1" ht="6.95" hidden="1" customHeight="1">
      <c r="A92" s="18"/>
      <c r="B92" s="19"/>
      <c r="C92" s="18"/>
      <c r="D92" s="18"/>
      <c r="E92" s="18"/>
      <c r="F92" s="18"/>
      <c r="G92" s="18"/>
      <c r="H92" s="18"/>
      <c r="I92" s="18"/>
      <c r="J92" s="18"/>
      <c r="K92" s="18"/>
      <c r="L92" s="31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</row>
    <row r="93" spans="1:31" s="17" customFormat="1" ht="15.2" hidden="1" customHeight="1">
      <c r="A93" s="18"/>
      <c r="B93" s="19"/>
      <c r="C93" s="12" t="s">
        <v>22</v>
      </c>
      <c r="D93" s="18"/>
      <c r="E93" s="18"/>
      <c r="F93" s="13" t="str">
        <f>E17</f>
        <v xml:space="preserve"> </v>
      </c>
      <c r="G93" s="18"/>
      <c r="H93" s="18"/>
      <c r="I93" s="12" t="s">
        <v>27</v>
      </c>
      <c r="J93" s="113" t="str">
        <f>E23</f>
        <v xml:space="preserve"> </v>
      </c>
      <c r="K93" s="18"/>
      <c r="L93" s="31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</row>
    <row r="94" spans="1:31" s="17" customFormat="1" ht="15.2" hidden="1" customHeight="1">
      <c r="A94" s="18"/>
      <c r="B94" s="19"/>
      <c r="C94" s="12" t="s">
        <v>25</v>
      </c>
      <c r="D94" s="18"/>
      <c r="E94" s="18"/>
      <c r="F94" s="13" t="str">
        <f>IF(E20="","",E20)</f>
        <v>Vyplň údaj</v>
      </c>
      <c r="G94" s="18"/>
      <c r="H94" s="18"/>
      <c r="I94" s="12" t="s">
        <v>30</v>
      </c>
      <c r="J94" s="113" t="str">
        <f>E26</f>
        <v xml:space="preserve"> </v>
      </c>
      <c r="K94" s="18"/>
      <c r="L94" s="31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</row>
    <row r="95" spans="1:31" s="17" customFormat="1" ht="10.35" hidden="1" customHeight="1">
      <c r="A95" s="18"/>
      <c r="B95" s="19"/>
      <c r="C95" s="18"/>
      <c r="D95" s="18"/>
      <c r="E95" s="18"/>
      <c r="F95" s="18"/>
      <c r="G95" s="18"/>
      <c r="H95" s="18"/>
      <c r="I95" s="18"/>
      <c r="J95" s="18"/>
      <c r="K95" s="18"/>
      <c r="L95" s="31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</row>
    <row r="96" spans="1:31" s="17" customFormat="1" ht="29.25" hidden="1" customHeight="1">
      <c r="A96" s="18"/>
      <c r="B96" s="19"/>
      <c r="C96" s="114" t="s">
        <v>110</v>
      </c>
      <c r="D96" s="105"/>
      <c r="E96" s="105"/>
      <c r="F96" s="105"/>
      <c r="G96" s="105"/>
      <c r="H96" s="105"/>
      <c r="I96" s="105"/>
      <c r="J96" s="115" t="s">
        <v>111</v>
      </c>
      <c r="K96" s="105"/>
      <c r="L96" s="31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</row>
    <row r="97" spans="1:47" s="17" customFormat="1" ht="10.35" hidden="1" customHeight="1">
      <c r="A97" s="18"/>
      <c r="B97" s="19"/>
      <c r="C97" s="18"/>
      <c r="D97" s="18"/>
      <c r="E97" s="18"/>
      <c r="F97" s="18"/>
      <c r="G97" s="18"/>
      <c r="H97" s="18"/>
      <c r="I97" s="18"/>
      <c r="J97" s="18"/>
      <c r="K97" s="18"/>
      <c r="L97" s="31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</row>
    <row r="98" spans="1:47" s="17" customFormat="1" ht="22.9" hidden="1" customHeight="1">
      <c r="A98" s="18"/>
      <c r="B98" s="19"/>
      <c r="C98" s="116" t="s">
        <v>112</v>
      </c>
      <c r="D98" s="18"/>
      <c r="E98" s="18"/>
      <c r="F98" s="18"/>
      <c r="G98" s="18"/>
      <c r="H98" s="18"/>
      <c r="I98" s="18"/>
      <c r="J98" s="97">
        <f>J128</f>
        <v>0</v>
      </c>
      <c r="K98" s="18"/>
      <c r="L98" s="31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U98" s="3" t="s">
        <v>113</v>
      </c>
    </row>
    <row r="99" spans="1:47" s="117" customFormat="1" ht="24.95" hidden="1" customHeight="1">
      <c r="B99" s="118"/>
      <c r="D99" s="119" t="s">
        <v>114</v>
      </c>
      <c r="E99" s="120"/>
      <c r="F99" s="120"/>
      <c r="G99" s="120"/>
      <c r="H99" s="120"/>
      <c r="I99" s="120"/>
      <c r="J99" s="121">
        <f>J129</f>
        <v>0</v>
      </c>
      <c r="L99" s="118"/>
    </row>
    <row r="100" spans="1:47" s="80" customFormat="1" ht="19.899999999999999" hidden="1" customHeight="1">
      <c r="B100" s="122"/>
      <c r="D100" s="123" t="s">
        <v>115</v>
      </c>
      <c r="E100" s="124"/>
      <c r="F100" s="124"/>
      <c r="G100" s="124"/>
      <c r="H100" s="124"/>
      <c r="I100" s="124"/>
      <c r="J100" s="125">
        <f>J130</f>
        <v>0</v>
      </c>
      <c r="L100" s="122"/>
    </row>
    <row r="101" spans="1:47" s="80" customFormat="1" ht="19.899999999999999" hidden="1" customHeight="1">
      <c r="B101" s="122"/>
      <c r="D101" s="123" t="s">
        <v>116</v>
      </c>
      <c r="E101" s="124"/>
      <c r="F101" s="124"/>
      <c r="G101" s="124"/>
      <c r="H101" s="124"/>
      <c r="I101" s="124"/>
      <c r="J101" s="125">
        <f>J152</f>
        <v>0</v>
      </c>
      <c r="L101" s="122"/>
    </row>
    <row r="102" spans="1:47" s="117" customFormat="1" ht="24.95" hidden="1" customHeight="1">
      <c r="B102" s="118"/>
      <c r="D102" s="119" t="s">
        <v>117</v>
      </c>
      <c r="E102" s="120"/>
      <c r="F102" s="120"/>
      <c r="G102" s="120"/>
      <c r="H102" s="120"/>
      <c r="I102" s="120"/>
      <c r="J102" s="121">
        <f>J154</f>
        <v>0</v>
      </c>
      <c r="L102" s="118"/>
    </row>
    <row r="103" spans="1:47" s="80" customFormat="1" ht="19.899999999999999" hidden="1" customHeight="1">
      <c r="B103" s="122"/>
      <c r="D103" s="123" t="s">
        <v>118</v>
      </c>
      <c r="E103" s="124"/>
      <c r="F103" s="124"/>
      <c r="G103" s="124"/>
      <c r="H103" s="124"/>
      <c r="I103" s="124"/>
      <c r="J103" s="125">
        <f>J155</f>
        <v>0</v>
      </c>
      <c r="L103" s="122"/>
    </row>
    <row r="104" spans="1:47" s="80" customFormat="1" ht="19.899999999999999" hidden="1" customHeight="1">
      <c r="B104" s="122"/>
      <c r="D104" s="123" t="s">
        <v>119</v>
      </c>
      <c r="E104" s="124"/>
      <c r="F104" s="124"/>
      <c r="G104" s="124"/>
      <c r="H104" s="124"/>
      <c r="I104" s="124"/>
      <c r="J104" s="125">
        <f>J157</f>
        <v>0</v>
      </c>
      <c r="L104" s="122"/>
    </row>
    <row r="105" spans="1:47" s="117" customFormat="1" ht="24.95" hidden="1" customHeight="1">
      <c r="B105" s="118"/>
      <c r="D105" s="119" t="s">
        <v>120</v>
      </c>
      <c r="E105" s="120"/>
      <c r="F105" s="120"/>
      <c r="G105" s="120"/>
      <c r="H105" s="120"/>
      <c r="I105" s="120"/>
      <c r="J105" s="121">
        <f>J160</f>
        <v>0</v>
      </c>
      <c r="L105" s="118"/>
    </row>
    <row r="106" spans="1:47" s="80" customFormat="1" ht="19.899999999999999" hidden="1" customHeight="1">
      <c r="B106" s="122"/>
      <c r="D106" s="123" t="s">
        <v>121</v>
      </c>
      <c r="E106" s="124"/>
      <c r="F106" s="124"/>
      <c r="G106" s="124"/>
      <c r="H106" s="124"/>
      <c r="I106" s="124"/>
      <c r="J106" s="125">
        <f>J161</f>
        <v>0</v>
      </c>
      <c r="L106" s="122"/>
    </row>
    <row r="107" spans="1:47" s="17" customFormat="1" ht="21.75" hidden="1" customHeight="1">
      <c r="A107" s="18"/>
      <c r="B107" s="19"/>
      <c r="C107" s="18"/>
      <c r="D107" s="18"/>
      <c r="E107" s="18"/>
      <c r="F107" s="18"/>
      <c r="G107" s="18"/>
      <c r="H107" s="18"/>
      <c r="I107" s="18"/>
      <c r="J107" s="18"/>
      <c r="K107" s="18"/>
      <c r="L107" s="31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</row>
    <row r="108" spans="1:47" s="17" customFormat="1" ht="6.95" hidden="1" customHeight="1">
      <c r="A108" s="18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31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</row>
    <row r="109" spans="1:47" hidden="1"/>
    <row r="110" spans="1:47" hidden="1"/>
    <row r="111" spans="1:47" hidden="1"/>
    <row r="112" spans="1:47" s="17" customFormat="1" ht="6.95" customHeight="1">
      <c r="A112" s="18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31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</row>
    <row r="113" spans="1:63" s="17" customFormat="1" ht="24.95" customHeight="1">
      <c r="A113" s="18"/>
      <c r="B113" s="19"/>
      <c r="C113" s="7" t="s">
        <v>122</v>
      </c>
      <c r="D113" s="18"/>
      <c r="E113" s="18"/>
      <c r="F113" s="18"/>
      <c r="G113" s="18"/>
      <c r="H113" s="18"/>
      <c r="I113" s="18"/>
      <c r="J113" s="18"/>
      <c r="K113" s="18"/>
      <c r="L113" s="31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</row>
    <row r="114" spans="1:63" s="17" customFormat="1" ht="6.95" customHeight="1">
      <c r="A114" s="18"/>
      <c r="B114" s="19"/>
      <c r="C114" s="18"/>
      <c r="D114" s="18"/>
      <c r="E114" s="18"/>
      <c r="F114" s="18"/>
      <c r="G114" s="18"/>
      <c r="H114" s="18"/>
      <c r="I114" s="18"/>
      <c r="J114" s="18"/>
      <c r="K114" s="18"/>
      <c r="L114" s="31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</row>
    <row r="115" spans="1:63" s="17" customFormat="1" ht="12" customHeight="1">
      <c r="A115" s="18"/>
      <c r="B115" s="19"/>
      <c r="C115" s="12" t="s">
        <v>14</v>
      </c>
      <c r="D115" s="18"/>
      <c r="E115" s="18"/>
      <c r="F115" s="18"/>
      <c r="G115" s="18"/>
      <c r="H115" s="18"/>
      <c r="I115" s="18"/>
      <c r="J115" s="18"/>
      <c r="K115" s="18"/>
      <c r="L115" s="31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</row>
    <row r="116" spans="1:63" s="17" customFormat="1" ht="16.5" customHeight="1">
      <c r="A116" s="18"/>
      <c r="B116" s="19"/>
      <c r="C116" s="18"/>
      <c r="D116" s="18"/>
      <c r="E116" s="234" t="str">
        <f>E7</f>
        <v>Univerzita Komenského</v>
      </c>
      <c r="F116" s="235"/>
      <c r="G116" s="235"/>
      <c r="H116" s="235"/>
      <c r="I116" s="18"/>
      <c r="J116" s="18"/>
      <c r="K116" s="18"/>
      <c r="L116" s="31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</row>
    <row r="117" spans="1:63" s="1" customFormat="1" ht="12" customHeight="1">
      <c r="B117" s="6"/>
      <c r="C117" s="12" t="s">
        <v>105</v>
      </c>
      <c r="L117" s="6"/>
    </row>
    <row r="118" spans="1:63" s="17" customFormat="1" ht="16.5" customHeight="1">
      <c r="A118" s="18"/>
      <c r="B118" s="19"/>
      <c r="C118" s="18"/>
      <c r="D118" s="18"/>
      <c r="E118" s="234" t="s">
        <v>106</v>
      </c>
      <c r="F118" s="236"/>
      <c r="G118" s="236"/>
      <c r="H118" s="236"/>
      <c r="I118" s="18"/>
      <c r="J118" s="18"/>
      <c r="K118" s="18"/>
      <c r="L118" s="31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</row>
    <row r="119" spans="1:63" s="17" customFormat="1" ht="12" customHeight="1">
      <c r="A119" s="18"/>
      <c r="B119" s="19"/>
      <c r="C119" s="12" t="s">
        <v>107</v>
      </c>
      <c r="D119" s="18"/>
      <c r="E119" s="18"/>
      <c r="F119" s="18"/>
      <c r="G119" s="18"/>
      <c r="H119" s="18"/>
      <c r="I119" s="18"/>
      <c r="J119" s="18"/>
      <c r="K119" s="18"/>
      <c r="L119" s="31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</row>
    <row r="120" spans="1:63" s="17" customFormat="1" ht="16.5" customHeight="1">
      <c r="A120" s="18"/>
      <c r="B120" s="19"/>
      <c r="C120" s="18"/>
      <c r="D120" s="18"/>
      <c r="E120" s="214" t="str">
        <f>E11</f>
        <v xml:space="preserve">2023-03-01-01 - Búracie práce </v>
      </c>
      <c r="F120" s="236"/>
      <c r="G120" s="236"/>
      <c r="H120" s="236"/>
      <c r="I120" s="18"/>
      <c r="J120" s="18"/>
      <c r="K120" s="18"/>
      <c r="L120" s="31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</row>
    <row r="121" spans="1:63" s="17" customFormat="1" ht="6.95" customHeight="1">
      <c r="A121" s="18"/>
      <c r="B121" s="19"/>
      <c r="C121" s="18"/>
      <c r="D121" s="18"/>
      <c r="E121" s="18"/>
      <c r="F121" s="18"/>
      <c r="G121" s="18"/>
      <c r="H121" s="18"/>
      <c r="I121" s="18"/>
      <c r="J121" s="18"/>
      <c r="K121" s="18"/>
      <c r="L121" s="31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</row>
    <row r="122" spans="1:63" s="17" customFormat="1" ht="12" customHeight="1">
      <c r="A122" s="18"/>
      <c r="B122" s="19"/>
      <c r="C122" s="12" t="s">
        <v>18</v>
      </c>
      <c r="D122" s="18"/>
      <c r="E122" s="18"/>
      <c r="F122" s="13" t="str">
        <f>F14</f>
        <v xml:space="preserve"> </v>
      </c>
      <c r="G122" s="18"/>
      <c r="H122" s="18"/>
      <c r="I122" s="12" t="s">
        <v>20</v>
      </c>
      <c r="J122" s="91" t="str">
        <f>IF(J14="","",J14)</f>
        <v>11. 8. 2023</v>
      </c>
      <c r="K122" s="18"/>
      <c r="L122" s="31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</row>
    <row r="123" spans="1:63" s="17" customFormat="1" ht="6.95" customHeight="1">
      <c r="A123" s="18"/>
      <c r="B123" s="19"/>
      <c r="C123" s="18"/>
      <c r="D123" s="18"/>
      <c r="E123" s="18"/>
      <c r="F123" s="18"/>
      <c r="G123" s="18"/>
      <c r="H123" s="18"/>
      <c r="I123" s="18"/>
      <c r="J123" s="18"/>
      <c r="K123" s="18"/>
      <c r="L123" s="31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</row>
    <row r="124" spans="1:63" s="17" customFormat="1" ht="15.2" customHeight="1">
      <c r="A124" s="18"/>
      <c r="B124" s="19"/>
      <c r="C124" s="12" t="s">
        <v>22</v>
      </c>
      <c r="D124" s="18"/>
      <c r="E124" s="18"/>
      <c r="F124" s="13" t="str">
        <f>E17</f>
        <v xml:space="preserve"> </v>
      </c>
      <c r="G124" s="18"/>
      <c r="H124" s="18"/>
      <c r="I124" s="12" t="s">
        <v>27</v>
      </c>
      <c r="J124" s="113" t="str">
        <f>E23</f>
        <v xml:space="preserve"> </v>
      </c>
      <c r="K124" s="18"/>
      <c r="L124" s="31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</row>
    <row r="125" spans="1:63" s="17" customFormat="1" ht="15.2" customHeight="1">
      <c r="A125" s="18"/>
      <c r="B125" s="19"/>
      <c r="C125" s="12" t="s">
        <v>25</v>
      </c>
      <c r="D125" s="18"/>
      <c r="E125" s="18"/>
      <c r="F125" s="13" t="str">
        <f>IF(E20="","",E20)</f>
        <v>Vyplň údaj</v>
      </c>
      <c r="G125" s="18"/>
      <c r="H125" s="18"/>
      <c r="I125" s="12" t="s">
        <v>30</v>
      </c>
      <c r="J125" s="113" t="str">
        <f>E26</f>
        <v xml:space="preserve"> </v>
      </c>
      <c r="K125" s="18"/>
      <c r="L125" s="31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</row>
    <row r="126" spans="1:63" s="17" customFormat="1" ht="10.35" customHeight="1">
      <c r="A126" s="18"/>
      <c r="B126" s="19"/>
      <c r="C126" s="18"/>
      <c r="D126" s="18"/>
      <c r="E126" s="18"/>
      <c r="F126" s="18"/>
      <c r="G126" s="18"/>
      <c r="H126" s="18"/>
      <c r="I126" s="18"/>
      <c r="J126" s="18"/>
      <c r="K126" s="18"/>
      <c r="L126" s="31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</row>
    <row r="127" spans="1:63" s="126" customFormat="1" ht="29.25" customHeight="1">
      <c r="A127" s="127"/>
      <c r="B127" s="128"/>
      <c r="C127" s="129" t="s">
        <v>123</v>
      </c>
      <c r="D127" s="130" t="s">
        <v>57</v>
      </c>
      <c r="E127" s="130" t="s">
        <v>53</v>
      </c>
      <c r="F127" s="130" t="s">
        <v>54</v>
      </c>
      <c r="G127" s="130" t="s">
        <v>124</v>
      </c>
      <c r="H127" s="130" t="s">
        <v>125</v>
      </c>
      <c r="I127" s="130" t="s">
        <v>126</v>
      </c>
      <c r="J127" s="131" t="s">
        <v>111</v>
      </c>
      <c r="K127" s="132" t="s">
        <v>127</v>
      </c>
      <c r="L127" s="133"/>
      <c r="M127" s="52" t="s">
        <v>1</v>
      </c>
      <c r="N127" s="53" t="s">
        <v>36</v>
      </c>
      <c r="O127" s="53" t="s">
        <v>128</v>
      </c>
      <c r="P127" s="53" t="s">
        <v>129</v>
      </c>
      <c r="Q127" s="53" t="s">
        <v>130</v>
      </c>
      <c r="R127" s="53" t="s">
        <v>131</v>
      </c>
      <c r="S127" s="53" t="s">
        <v>132</v>
      </c>
      <c r="T127" s="54" t="s">
        <v>133</v>
      </c>
      <c r="U127" s="127"/>
      <c r="V127" s="127"/>
      <c r="W127" s="127"/>
      <c r="X127" s="127"/>
      <c r="Y127" s="127"/>
      <c r="Z127" s="127"/>
      <c r="AA127" s="127"/>
      <c r="AB127" s="127"/>
      <c r="AC127" s="127"/>
      <c r="AD127" s="127"/>
      <c r="AE127" s="127"/>
    </row>
    <row r="128" spans="1:63" s="17" customFormat="1" ht="22.9" customHeight="1">
      <c r="A128" s="18"/>
      <c r="B128" s="19"/>
      <c r="C128" s="60" t="s">
        <v>112</v>
      </c>
      <c r="D128" s="18"/>
      <c r="E128" s="18"/>
      <c r="F128" s="18"/>
      <c r="G128" s="18"/>
      <c r="H128" s="18"/>
      <c r="I128" s="18"/>
      <c r="J128" s="134">
        <f>BK128</f>
        <v>0</v>
      </c>
      <c r="K128" s="18"/>
      <c r="L128" s="19"/>
      <c r="M128" s="55"/>
      <c r="N128" s="46"/>
      <c r="O128" s="56"/>
      <c r="P128" s="135">
        <f>P129+P154+P160</f>
        <v>0</v>
      </c>
      <c r="Q128" s="56"/>
      <c r="R128" s="135">
        <f>R129+R154+R160</f>
        <v>6.770471399999999</v>
      </c>
      <c r="S128" s="56"/>
      <c r="T128" s="136">
        <f>T129+T154+T160</f>
        <v>8.7138349999999996</v>
      </c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T128" s="3" t="s">
        <v>71</v>
      </c>
      <c r="AU128" s="3" t="s">
        <v>113</v>
      </c>
      <c r="BK128" s="137">
        <f>BK129+BK154+BK160</f>
        <v>0</v>
      </c>
    </row>
    <row r="129" spans="1:65" s="138" customFormat="1" ht="25.9" customHeight="1">
      <c r="B129" s="139"/>
      <c r="D129" s="140" t="s">
        <v>71</v>
      </c>
      <c r="E129" s="141" t="s">
        <v>134</v>
      </c>
      <c r="F129" s="141" t="s">
        <v>135</v>
      </c>
      <c r="I129" s="142"/>
      <c r="J129" s="143">
        <f>BK129</f>
        <v>0</v>
      </c>
      <c r="L129" s="139"/>
      <c r="M129" s="144"/>
      <c r="N129" s="145"/>
      <c r="O129" s="145"/>
      <c r="P129" s="146">
        <f>P130+P152</f>
        <v>0</v>
      </c>
      <c r="Q129" s="145"/>
      <c r="R129" s="146">
        <f>R130+R152</f>
        <v>6.770471399999999</v>
      </c>
      <c r="S129" s="145"/>
      <c r="T129" s="147">
        <f>T130+T152</f>
        <v>8.1811550000000004</v>
      </c>
      <c r="AR129" s="140" t="s">
        <v>79</v>
      </c>
      <c r="AT129" s="148" t="s">
        <v>71</v>
      </c>
      <c r="AU129" s="148" t="s">
        <v>72</v>
      </c>
      <c r="AY129" s="140" t="s">
        <v>136</v>
      </c>
      <c r="BK129" s="149">
        <f>BK130+BK152</f>
        <v>0</v>
      </c>
    </row>
    <row r="130" spans="1:65" s="138" customFormat="1" ht="22.9" customHeight="1">
      <c r="B130" s="139"/>
      <c r="D130" s="140" t="s">
        <v>71</v>
      </c>
      <c r="E130" s="150" t="s">
        <v>137</v>
      </c>
      <c r="F130" s="150" t="s">
        <v>138</v>
      </c>
      <c r="I130" s="142"/>
      <c r="J130" s="151">
        <f>BK130</f>
        <v>0</v>
      </c>
      <c r="L130" s="139"/>
      <c r="M130" s="144"/>
      <c r="N130" s="145"/>
      <c r="O130" s="145"/>
      <c r="P130" s="146">
        <f>SUM(P131:P151)</f>
        <v>0</v>
      </c>
      <c r="Q130" s="145"/>
      <c r="R130" s="146">
        <f>SUM(R131:R151)</f>
        <v>6.770471399999999</v>
      </c>
      <c r="S130" s="145"/>
      <c r="T130" s="147">
        <f>SUM(T131:T151)</f>
        <v>8.1811550000000004</v>
      </c>
      <c r="AR130" s="140" t="s">
        <v>79</v>
      </c>
      <c r="AT130" s="148" t="s">
        <v>71</v>
      </c>
      <c r="AU130" s="148" t="s">
        <v>79</v>
      </c>
      <c r="AY130" s="140" t="s">
        <v>136</v>
      </c>
      <c r="BK130" s="149">
        <f>SUM(BK131:BK151)</f>
        <v>0</v>
      </c>
    </row>
    <row r="131" spans="1:65" s="17" customFormat="1" ht="33" customHeight="1">
      <c r="A131" s="18"/>
      <c r="B131" s="152"/>
      <c r="C131" s="238" t="s">
        <v>139</v>
      </c>
      <c r="D131" s="238" t="s">
        <v>140</v>
      </c>
      <c r="E131" s="243" t="s">
        <v>141</v>
      </c>
      <c r="F131" s="244" t="s">
        <v>142</v>
      </c>
      <c r="G131" s="241" t="s">
        <v>143</v>
      </c>
      <c r="H131" s="242">
        <v>131.66999999999999</v>
      </c>
      <c r="I131" s="154"/>
      <c r="J131" s="153">
        <f>ROUND(I131*H131,3)</f>
        <v>0</v>
      </c>
      <c r="K131" s="155"/>
      <c r="L131" s="19"/>
      <c r="M131" s="156" t="s">
        <v>1</v>
      </c>
      <c r="N131" s="157" t="s">
        <v>38</v>
      </c>
      <c r="O131" s="48"/>
      <c r="P131" s="158">
        <f>O131*H131</f>
        <v>0</v>
      </c>
      <c r="Q131" s="158">
        <v>2.571E-2</v>
      </c>
      <c r="R131" s="158">
        <f>Q131*H131</f>
        <v>3.3852356999999995</v>
      </c>
      <c r="S131" s="158">
        <v>0</v>
      </c>
      <c r="T131" s="159">
        <f>S131*H131</f>
        <v>0</v>
      </c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R131" s="160" t="s">
        <v>144</v>
      </c>
      <c r="AT131" s="160" t="s">
        <v>140</v>
      </c>
      <c r="AU131" s="160" t="s">
        <v>85</v>
      </c>
      <c r="AY131" s="3" t="s">
        <v>136</v>
      </c>
      <c r="BE131" s="161">
        <f>IF(N131="základná",J131,0)</f>
        <v>0</v>
      </c>
      <c r="BF131" s="161">
        <f>IF(N131="znížená",J131,0)</f>
        <v>0</v>
      </c>
      <c r="BG131" s="161">
        <f>IF(N131="zákl. prenesená",J131,0)</f>
        <v>0</v>
      </c>
      <c r="BH131" s="161">
        <f>IF(N131="zníž. prenesená",J131,0)</f>
        <v>0</v>
      </c>
      <c r="BI131" s="161">
        <f>IF(N131="nulová",J131,0)</f>
        <v>0</v>
      </c>
      <c r="BJ131" s="3" t="s">
        <v>85</v>
      </c>
      <c r="BK131" s="162">
        <f>ROUND(I131*H131,3)</f>
        <v>0</v>
      </c>
      <c r="BL131" s="3" t="s">
        <v>144</v>
      </c>
      <c r="BM131" s="160" t="s">
        <v>145</v>
      </c>
    </row>
    <row r="132" spans="1:65" s="163" customFormat="1">
      <c r="B132" s="164"/>
      <c r="D132" s="165" t="s">
        <v>146</v>
      </c>
      <c r="E132" s="166" t="s">
        <v>1</v>
      </c>
      <c r="F132" s="167" t="s">
        <v>147</v>
      </c>
      <c r="H132" s="168">
        <v>131.66999999999999</v>
      </c>
      <c r="I132" s="169"/>
      <c r="L132" s="164"/>
      <c r="M132" s="170"/>
      <c r="N132" s="171"/>
      <c r="O132" s="171"/>
      <c r="P132" s="171"/>
      <c r="Q132" s="171"/>
      <c r="R132" s="171"/>
      <c r="S132" s="171"/>
      <c r="T132" s="172"/>
      <c r="AT132" s="166" t="s">
        <v>146</v>
      </c>
      <c r="AU132" s="166" t="s">
        <v>85</v>
      </c>
      <c r="AV132" s="163" t="s">
        <v>85</v>
      </c>
      <c r="AW132" s="163" t="s">
        <v>28</v>
      </c>
      <c r="AX132" s="163" t="s">
        <v>79</v>
      </c>
      <c r="AY132" s="166" t="s">
        <v>136</v>
      </c>
    </row>
    <row r="133" spans="1:65" s="17" customFormat="1" ht="44.25" customHeight="1">
      <c r="A133" s="18"/>
      <c r="B133" s="152"/>
      <c r="C133" s="238" t="s">
        <v>148</v>
      </c>
      <c r="D133" s="238" t="s">
        <v>140</v>
      </c>
      <c r="E133" s="243" t="s">
        <v>149</v>
      </c>
      <c r="F133" s="244" t="s">
        <v>150</v>
      </c>
      <c r="G133" s="241" t="s">
        <v>143</v>
      </c>
      <c r="H133" s="242">
        <v>131.66999999999999</v>
      </c>
      <c r="I133" s="154"/>
      <c r="J133" s="153">
        <f>ROUND(I133*H133,3)</f>
        <v>0</v>
      </c>
      <c r="K133" s="155"/>
      <c r="L133" s="19"/>
      <c r="M133" s="156" t="s">
        <v>1</v>
      </c>
      <c r="N133" s="157" t="s">
        <v>38</v>
      </c>
      <c r="O133" s="48"/>
      <c r="P133" s="158">
        <f>O133*H133</f>
        <v>0</v>
      </c>
      <c r="Q133" s="158">
        <v>0</v>
      </c>
      <c r="R133" s="158">
        <f>Q133*H133</f>
        <v>0</v>
      </c>
      <c r="S133" s="158">
        <v>0</v>
      </c>
      <c r="T133" s="159">
        <f>S133*H133</f>
        <v>0</v>
      </c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R133" s="160" t="s">
        <v>144</v>
      </c>
      <c r="AT133" s="160" t="s">
        <v>140</v>
      </c>
      <c r="AU133" s="160" t="s">
        <v>85</v>
      </c>
      <c r="AY133" s="3" t="s">
        <v>136</v>
      </c>
      <c r="BE133" s="161">
        <f>IF(N133="základná",J133,0)</f>
        <v>0</v>
      </c>
      <c r="BF133" s="161">
        <f>IF(N133="znížená",J133,0)</f>
        <v>0</v>
      </c>
      <c r="BG133" s="161">
        <f>IF(N133="zákl. prenesená",J133,0)</f>
        <v>0</v>
      </c>
      <c r="BH133" s="161">
        <f>IF(N133="zníž. prenesená",J133,0)</f>
        <v>0</v>
      </c>
      <c r="BI133" s="161">
        <f>IF(N133="nulová",J133,0)</f>
        <v>0</v>
      </c>
      <c r="BJ133" s="3" t="s">
        <v>85</v>
      </c>
      <c r="BK133" s="162">
        <f>ROUND(I133*H133,3)</f>
        <v>0</v>
      </c>
      <c r="BL133" s="3" t="s">
        <v>144</v>
      </c>
      <c r="BM133" s="160" t="s">
        <v>151</v>
      </c>
    </row>
    <row r="134" spans="1:65" s="163" customFormat="1">
      <c r="B134" s="164"/>
      <c r="D134" s="165" t="s">
        <v>146</v>
      </c>
      <c r="E134" s="166" t="s">
        <v>1</v>
      </c>
      <c r="F134" s="167" t="s">
        <v>152</v>
      </c>
      <c r="H134" s="168">
        <v>131.66999999999999</v>
      </c>
      <c r="I134" s="169"/>
      <c r="L134" s="164"/>
      <c r="M134" s="170"/>
      <c r="N134" s="171"/>
      <c r="O134" s="171"/>
      <c r="P134" s="171"/>
      <c r="Q134" s="171"/>
      <c r="R134" s="171"/>
      <c r="S134" s="171"/>
      <c r="T134" s="172"/>
      <c r="AT134" s="166" t="s">
        <v>146</v>
      </c>
      <c r="AU134" s="166" t="s">
        <v>85</v>
      </c>
      <c r="AV134" s="163" t="s">
        <v>85</v>
      </c>
      <c r="AW134" s="163" t="s">
        <v>28</v>
      </c>
      <c r="AX134" s="163" t="s">
        <v>79</v>
      </c>
      <c r="AY134" s="166" t="s">
        <v>136</v>
      </c>
    </row>
    <row r="135" spans="1:65" s="17" customFormat="1" ht="33" customHeight="1">
      <c r="A135" s="18"/>
      <c r="B135" s="152"/>
      <c r="C135" s="238" t="s">
        <v>153</v>
      </c>
      <c r="D135" s="238" t="s">
        <v>140</v>
      </c>
      <c r="E135" s="243" t="s">
        <v>154</v>
      </c>
      <c r="F135" s="244" t="s">
        <v>155</v>
      </c>
      <c r="G135" s="241" t="s">
        <v>143</v>
      </c>
      <c r="H135" s="242">
        <v>131.66999999999999</v>
      </c>
      <c r="I135" s="154"/>
      <c r="J135" s="153">
        <f t="shared" ref="J135:J151" si="0">ROUND(I135*H135,3)</f>
        <v>0</v>
      </c>
      <c r="K135" s="155"/>
      <c r="L135" s="19"/>
      <c r="M135" s="156" t="s">
        <v>1</v>
      </c>
      <c r="N135" s="157" t="s">
        <v>38</v>
      </c>
      <c r="O135" s="48"/>
      <c r="P135" s="158">
        <f t="shared" ref="P135:P151" si="1">O135*H135</f>
        <v>0</v>
      </c>
      <c r="Q135" s="158">
        <v>2.571E-2</v>
      </c>
      <c r="R135" s="158">
        <f t="shared" ref="R135:R151" si="2">Q135*H135</f>
        <v>3.3852356999999995</v>
      </c>
      <c r="S135" s="158">
        <v>0</v>
      </c>
      <c r="T135" s="159">
        <f t="shared" ref="T135:T151" si="3">S135*H135</f>
        <v>0</v>
      </c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R135" s="160" t="s">
        <v>144</v>
      </c>
      <c r="AT135" s="160" t="s">
        <v>140</v>
      </c>
      <c r="AU135" s="160" t="s">
        <v>85</v>
      </c>
      <c r="AY135" s="3" t="s">
        <v>136</v>
      </c>
      <c r="BE135" s="161">
        <f t="shared" ref="BE135:BE151" si="4">IF(N135="základná",J135,0)</f>
        <v>0</v>
      </c>
      <c r="BF135" s="161">
        <f t="shared" ref="BF135:BF151" si="5">IF(N135="znížená",J135,0)</f>
        <v>0</v>
      </c>
      <c r="BG135" s="161">
        <f t="shared" ref="BG135:BG151" si="6">IF(N135="zákl. prenesená",J135,0)</f>
        <v>0</v>
      </c>
      <c r="BH135" s="161">
        <f t="shared" ref="BH135:BH151" si="7">IF(N135="zníž. prenesená",J135,0)</f>
        <v>0</v>
      </c>
      <c r="BI135" s="161">
        <f t="shared" ref="BI135:BI151" si="8">IF(N135="nulová",J135,0)</f>
        <v>0</v>
      </c>
      <c r="BJ135" s="3" t="s">
        <v>85</v>
      </c>
      <c r="BK135" s="162">
        <f t="shared" ref="BK135:BK151" si="9">ROUND(I135*H135,3)</f>
        <v>0</v>
      </c>
      <c r="BL135" s="3" t="s">
        <v>144</v>
      </c>
      <c r="BM135" s="160" t="s">
        <v>156</v>
      </c>
    </row>
    <row r="136" spans="1:65" s="17" customFormat="1" ht="16.5" customHeight="1">
      <c r="A136" s="18"/>
      <c r="B136" s="152"/>
      <c r="C136" s="238" t="s">
        <v>157</v>
      </c>
      <c r="D136" s="238" t="s">
        <v>140</v>
      </c>
      <c r="E136" s="239" t="s">
        <v>158</v>
      </c>
      <c r="F136" s="240" t="s">
        <v>159</v>
      </c>
      <c r="G136" s="241" t="s">
        <v>143</v>
      </c>
      <c r="H136" s="242">
        <v>343.8</v>
      </c>
      <c r="I136" s="154"/>
      <c r="J136" s="153">
        <f t="shared" si="0"/>
        <v>0</v>
      </c>
      <c r="K136" s="155"/>
      <c r="L136" s="19"/>
      <c r="M136" s="156" t="s">
        <v>1</v>
      </c>
      <c r="N136" s="157" t="s">
        <v>38</v>
      </c>
      <c r="O136" s="4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R136" s="160" t="s">
        <v>144</v>
      </c>
      <c r="AT136" s="160" t="s">
        <v>140</v>
      </c>
      <c r="AU136" s="160" t="s">
        <v>85</v>
      </c>
      <c r="AY136" s="3" t="s">
        <v>136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3" t="s">
        <v>85</v>
      </c>
      <c r="BK136" s="162">
        <f t="shared" si="9"/>
        <v>0</v>
      </c>
      <c r="BL136" s="3" t="s">
        <v>144</v>
      </c>
      <c r="BM136" s="160" t="s">
        <v>160</v>
      </c>
    </row>
    <row r="137" spans="1:65" s="17" customFormat="1" ht="24.2" customHeight="1">
      <c r="A137" s="18"/>
      <c r="B137" s="152"/>
      <c r="C137" s="238" t="s">
        <v>161</v>
      </c>
      <c r="D137" s="238" t="s">
        <v>140</v>
      </c>
      <c r="E137" s="239" t="s">
        <v>162</v>
      </c>
      <c r="F137" s="240" t="s">
        <v>163</v>
      </c>
      <c r="G137" s="241" t="s">
        <v>164</v>
      </c>
      <c r="H137" s="242">
        <v>72</v>
      </c>
      <c r="I137" s="154"/>
      <c r="J137" s="153">
        <f t="shared" si="0"/>
        <v>0</v>
      </c>
      <c r="K137" s="155"/>
      <c r="L137" s="19"/>
      <c r="M137" s="156" t="s">
        <v>1</v>
      </c>
      <c r="N137" s="157" t="s">
        <v>38</v>
      </c>
      <c r="O137" s="48"/>
      <c r="P137" s="158">
        <f t="shared" si="1"/>
        <v>0</v>
      </c>
      <c r="Q137" s="158">
        <v>0</v>
      </c>
      <c r="R137" s="158">
        <f t="shared" si="2"/>
        <v>0</v>
      </c>
      <c r="S137" s="158">
        <v>1.4999999999999999E-2</v>
      </c>
      <c r="T137" s="159">
        <f t="shared" si="3"/>
        <v>1.08</v>
      </c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R137" s="160" t="s">
        <v>144</v>
      </c>
      <c r="AT137" s="160" t="s">
        <v>140</v>
      </c>
      <c r="AU137" s="160" t="s">
        <v>85</v>
      </c>
      <c r="AY137" s="3" t="s">
        <v>136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3" t="s">
        <v>85</v>
      </c>
      <c r="BK137" s="162">
        <f t="shared" si="9"/>
        <v>0</v>
      </c>
      <c r="BL137" s="3" t="s">
        <v>144</v>
      </c>
      <c r="BM137" s="160" t="s">
        <v>165</v>
      </c>
    </row>
    <row r="138" spans="1:65" s="17" customFormat="1" ht="21.75" customHeight="1">
      <c r="A138" s="18"/>
      <c r="B138" s="152"/>
      <c r="C138" s="238" t="s">
        <v>85</v>
      </c>
      <c r="D138" s="238" t="s">
        <v>140</v>
      </c>
      <c r="E138" s="239" t="s">
        <v>166</v>
      </c>
      <c r="F138" s="240" t="s">
        <v>167</v>
      </c>
      <c r="G138" s="241" t="s">
        <v>168</v>
      </c>
      <c r="H138" s="242">
        <v>230.4</v>
      </c>
      <c r="I138" s="154"/>
      <c r="J138" s="153">
        <f t="shared" si="0"/>
        <v>0</v>
      </c>
      <c r="K138" s="155"/>
      <c r="L138" s="19"/>
      <c r="M138" s="156" t="s">
        <v>1</v>
      </c>
      <c r="N138" s="157" t="s">
        <v>38</v>
      </c>
      <c r="O138" s="48"/>
      <c r="P138" s="158">
        <f t="shared" si="1"/>
        <v>0</v>
      </c>
      <c r="Q138" s="158">
        <v>0</v>
      </c>
      <c r="R138" s="158">
        <f t="shared" si="2"/>
        <v>0</v>
      </c>
      <c r="S138" s="158">
        <v>5.0000000000000001E-3</v>
      </c>
      <c r="T138" s="159">
        <f t="shared" si="3"/>
        <v>1.1520000000000001</v>
      </c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R138" s="160" t="s">
        <v>144</v>
      </c>
      <c r="AT138" s="160" t="s">
        <v>140</v>
      </c>
      <c r="AU138" s="160" t="s">
        <v>85</v>
      </c>
      <c r="AY138" s="3" t="s">
        <v>136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3" t="s">
        <v>85</v>
      </c>
      <c r="BK138" s="162">
        <f t="shared" si="9"/>
        <v>0</v>
      </c>
      <c r="BL138" s="3" t="s">
        <v>144</v>
      </c>
      <c r="BM138" s="160" t="s">
        <v>169</v>
      </c>
    </row>
    <row r="139" spans="1:65" s="17" customFormat="1" ht="21.75" customHeight="1">
      <c r="A139" s="18"/>
      <c r="B139" s="152"/>
      <c r="C139" s="238" t="s">
        <v>79</v>
      </c>
      <c r="D139" s="238" t="s">
        <v>140</v>
      </c>
      <c r="E139" s="239" t="s">
        <v>170</v>
      </c>
      <c r="F139" s="240" t="s">
        <v>171</v>
      </c>
      <c r="G139" s="241" t="s">
        <v>143</v>
      </c>
      <c r="H139" s="242">
        <v>165</v>
      </c>
      <c r="I139" s="154"/>
      <c r="J139" s="153">
        <f t="shared" si="0"/>
        <v>0</v>
      </c>
      <c r="K139" s="155"/>
      <c r="L139" s="19"/>
      <c r="M139" s="156" t="s">
        <v>1</v>
      </c>
      <c r="N139" s="157" t="s">
        <v>38</v>
      </c>
      <c r="O139" s="48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R139" s="160" t="s">
        <v>172</v>
      </c>
      <c r="AT139" s="160" t="s">
        <v>140</v>
      </c>
      <c r="AU139" s="160" t="s">
        <v>85</v>
      </c>
      <c r="AY139" s="3" t="s">
        <v>136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3" t="s">
        <v>85</v>
      </c>
      <c r="BK139" s="162">
        <f t="shared" si="9"/>
        <v>0</v>
      </c>
      <c r="BL139" s="3" t="s">
        <v>172</v>
      </c>
      <c r="BM139" s="160" t="s">
        <v>173</v>
      </c>
    </row>
    <row r="140" spans="1:65" s="17" customFormat="1" ht="24.2" customHeight="1">
      <c r="A140" s="18"/>
      <c r="B140" s="152"/>
      <c r="C140" s="238" t="s">
        <v>144</v>
      </c>
      <c r="D140" s="238" t="s">
        <v>140</v>
      </c>
      <c r="E140" s="239" t="s">
        <v>174</v>
      </c>
      <c r="F140" s="240" t="s">
        <v>175</v>
      </c>
      <c r="G140" s="241" t="s">
        <v>164</v>
      </c>
      <c r="H140" s="242">
        <v>6</v>
      </c>
      <c r="I140" s="154"/>
      <c r="J140" s="153">
        <f t="shared" si="0"/>
        <v>0</v>
      </c>
      <c r="K140" s="155"/>
      <c r="L140" s="19"/>
      <c r="M140" s="156" t="s">
        <v>1</v>
      </c>
      <c r="N140" s="157" t="s">
        <v>38</v>
      </c>
      <c r="O140" s="48"/>
      <c r="P140" s="158">
        <f t="shared" si="1"/>
        <v>0</v>
      </c>
      <c r="Q140" s="158">
        <v>0</v>
      </c>
      <c r="R140" s="158">
        <f t="shared" si="2"/>
        <v>0</v>
      </c>
      <c r="S140" s="158">
        <v>6.0000000000000001E-3</v>
      </c>
      <c r="T140" s="159">
        <f t="shared" si="3"/>
        <v>3.6000000000000004E-2</v>
      </c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R140" s="160" t="s">
        <v>144</v>
      </c>
      <c r="AT140" s="160" t="s">
        <v>140</v>
      </c>
      <c r="AU140" s="160" t="s">
        <v>85</v>
      </c>
      <c r="AY140" s="3" t="s">
        <v>136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3" t="s">
        <v>85</v>
      </c>
      <c r="BK140" s="162">
        <f t="shared" si="9"/>
        <v>0</v>
      </c>
      <c r="BL140" s="3" t="s">
        <v>144</v>
      </c>
      <c r="BM140" s="160" t="s">
        <v>176</v>
      </c>
    </row>
    <row r="141" spans="1:65" s="17" customFormat="1" ht="16.5" customHeight="1">
      <c r="A141" s="18"/>
      <c r="B141" s="152"/>
      <c r="C141" s="238" t="s">
        <v>177</v>
      </c>
      <c r="D141" s="238" t="s">
        <v>140</v>
      </c>
      <c r="E141" s="239" t="s">
        <v>178</v>
      </c>
      <c r="F141" s="240" t="s">
        <v>179</v>
      </c>
      <c r="G141" s="241" t="s">
        <v>164</v>
      </c>
      <c r="H141" s="242">
        <v>2</v>
      </c>
      <c r="I141" s="154"/>
      <c r="J141" s="153">
        <f t="shared" si="0"/>
        <v>0</v>
      </c>
      <c r="K141" s="155"/>
      <c r="L141" s="19"/>
      <c r="M141" s="156" t="s">
        <v>1</v>
      </c>
      <c r="N141" s="157" t="s">
        <v>38</v>
      </c>
      <c r="O141" s="48"/>
      <c r="P141" s="158">
        <f t="shared" si="1"/>
        <v>0</v>
      </c>
      <c r="Q141" s="158">
        <v>0</v>
      </c>
      <c r="R141" s="158">
        <f t="shared" si="2"/>
        <v>0</v>
      </c>
      <c r="S141" s="158">
        <v>6.0000000000000001E-3</v>
      </c>
      <c r="T141" s="159">
        <f t="shared" si="3"/>
        <v>1.2E-2</v>
      </c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R141" s="160" t="s">
        <v>144</v>
      </c>
      <c r="AT141" s="160" t="s">
        <v>140</v>
      </c>
      <c r="AU141" s="160" t="s">
        <v>85</v>
      </c>
      <c r="AY141" s="3" t="s">
        <v>136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3" t="s">
        <v>85</v>
      </c>
      <c r="BK141" s="162">
        <f t="shared" si="9"/>
        <v>0</v>
      </c>
      <c r="BL141" s="3" t="s">
        <v>144</v>
      </c>
      <c r="BM141" s="160" t="s">
        <v>180</v>
      </c>
    </row>
    <row r="142" spans="1:65" s="17" customFormat="1" ht="21.75" customHeight="1">
      <c r="A142" s="18"/>
      <c r="B142" s="152"/>
      <c r="C142" s="238" t="s">
        <v>181</v>
      </c>
      <c r="D142" s="238" t="s">
        <v>140</v>
      </c>
      <c r="E142" s="239" t="s">
        <v>182</v>
      </c>
      <c r="F142" s="240" t="s">
        <v>183</v>
      </c>
      <c r="G142" s="241" t="s">
        <v>164</v>
      </c>
      <c r="H142" s="242">
        <v>1</v>
      </c>
      <c r="I142" s="154"/>
      <c r="J142" s="153">
        <f t="shared" si="0"/>
        <v>0</v>
      </c>
      <c r="K142" s="155"/>
      <c r="L142" s="19"/>
      <c r="M142" s="156" t="s">
        <v>1</v>
      </c>
      <c r="N142" s="157" t="s">
        <v>38</v>
      </c>
      <c r="O142" s="48"/>
      <c r="P142" s="158">
        <f t="shared" si="1"/>
        <v>0</v>
      </c>
      <c r="Q142" s="158">
        <v>0</v>
      </c>
      <c r="R142" s="158">
        <f t="shared" si="2"/>
        <v>0</v>
      </c>
      <c r="S142" s="158">
        <v>6.0000000000000001E-3</v>
      </c>
      <c r="T142" s="159">
        <f t="shared" si="3"/>
        <v>6.0000000000000001E-3</v>
      </c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R142" s="160" t="s">
        <v>144</v>
      </c>
      <c r="AT142" s="160" t="s">
        <v>140</v>
      </c>
      <c r="AU142" s="160" t="s">
        <v>85</v>
      </c>
      <c r="AY142" s="3" t="s">
        <v>136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3" t="s">
        <v>85</v>
      </c>
      <c r="BK142" s="162">
        <f t="shared" si="9"/>
        <v>0</v>
      </c>
      <c r="BL142" s="3" t="s">
        <v>144</v>
      </c>
      <c r="BM142" s="160" t="s">
        <v>184</v>
      </c>
    </row>
    <row r="143" spans="1:65" s="17" customFormat="1" ht="33" customHeight="1">
      <c r="A143" s="18"/>
      <c r="B143" s="152"/>
      <c r="C143" s="238" t="s">
        <v>185</v>
      </c>
      <c r="D143" s="238" t="s">
        <v>140</v>
      </c>
      <c r="E143" s="239" t="s">
        <v>186</v>
      </c>
      <c r="F143" s="240" t="s">
        <v>187</v>
      </c>
      <c r="G143" s="241" t="s">
        <v>143</v>
      </c>
      <c r="H143" s="242">
        <v>143.4</v>
      </c>
      <c r="I143" s="154"/>
      <c r="J143" s="153">
        <f t="shared" si="0"/>
        <v>0</v>
      </c>
      <c r="K143" s="155"/>
      <c r="L143" s="19"/>
      <c r="M143" s="156" t="s">
        <v>1</v>
      </c>
      <c r="N143" s="157" t="s">
        <v>38</v>
      </c>
      <c r="O143" s="48"/>
      <c r="P143" s="158">
        <f t="shared" si="1"/>
        <v>0</v>
      </c>
      <c r="Q143" s="158">
        <v>0</v>
      </c>
      <c r="R143" s="158">
        <f t="shared" si="2"/>
        <v>0</v>
      </c>
      <c r="S143" s="158">
        <v>0.02</v>
      </c>
      <c r="T143" s="159">
        <f t="shared" si="3"/>
        <v>2.8680000000000003</v>
      </c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R143" s="160" t="s">
        <v>144</v>
      </c>
      <c r="AT143" s="160" t="s">
        <v>140</v>
      </c>
      <c r="AU143" s="160" t="s">
        <v>85</v>
      </c>
      <c r="AY143" s="3" t="s">
        <v>136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3" t="s">
        <v>85</v>
      </c>
      <c r="BK143" s="162">
        <f t="shared" si="9"/>
        <v>0</v>
      </c>
      <c r="BL143" s="3" t="s">
        <v>144</v>
      </c>
      <c r="BM143" s="160" t="s">
        <v>188</v>
      </c>
    </row>
    <row r="144" spans="1:65" s="17" customFormat="1" ht="37.9" customHeight="1">
      <c r="A144" s="18"/>
      <c r="B144" s="152"/>
      <c r="C144" s="238" t="s">
        <v>189</v>
      </c>
      <c r="D144" s="238" t="s">
        <v>140</v>
      </c>
      <c r="E144" s="239" t="s">
        <v>190</v>
      </c>
      <c r="F144" s="240" t="s">
        <v>191</v>
      </c>
      <c r="G144" s="241" t="s">
        <v>143</v>
      </c>
      <c r="H144" s="242">
        <v>374.298</v>
      </c>
      <c r="I144" s="154"/>
      <c r="J144" s="153">
        <f t="shared" si="0"/>
        <v>0</v>
      </c>
      <c r="K144" s="155"/>
      <c r="L144" s="19"/>
      <c r="M144" s="156" t="s">
        <v>1</v>
      </c>
      <c r="N144" s="157" t="s">
        <v>38</v>
      </c>
      <c r="O144" s="48"/>
      <c r="P144" s="158">
        <f t="shared" si="1"/>
        <v>0</v>
      </c>
      <c r="Q144" s="158">
        <v>0</v>
      </c>
      <c r="R144" s="158">
        <f t="shared" si="2"/>
        <v>0</v>
      </c>
      <c r="S144" s="158">
        <v>5.0000000000000001E-3</v>
      </c>
      <c r="T144" s="159">
        <f t="shared" si="3"/>
        <v>1.8714900000000001</v>
      </c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R144" s="160" t="s">
        <v>144</v>
      </c>
      <c r="AT144" s="160" t="s">
        <v>140</v>
      </c>
      <c r="AU144" s="160" t="s">
        <v>85</v>
      </c>
      <c r="AY144" s="3" t="s">
        <v>136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3" t="s">
        <v>85</v>
      </c>
      <c r="BK144" s="162">
        <f t="shared" si="9"/>
        <v>0</v>
      </c>
      <c r="BL144" s="3" t="s">
        <v>144</v>
      </c>
      <c r="BM144" s="160" t="s">
        <v>192</v>
      </c>
    </row>
    <row r="145" spans="1:65" s="17" customFormat="1" ht="24.2" customHeight="1">
      <c r="A145" s="18"/>
      <c r="B145" s="152"/>
      <c r="C145" s="238" t="s">
        <v>193</v>
      </c>
      <c r="D145" s="238" t="s">
        <v>140</v>
      </c>
      <c r="E145" s="239" t="s">
        <v>194</v>
      </c>
      <c r="F145" s="240" t="s">
        <v>195</v>
      </c>
      <c r="G145" s="241" t="s">
        <v>143</v>
      </c>
      <c r="H145" s="242">
        <v>12.984999999999999</v>
      </c>
      <c r="I145" s="154"/>
      <c r="J145" s="153">
        <f t="shared" si="0"/>
        <v>0</v>
      </c>
      <c r="K145" s="155"/>
      <c r="L145" s="19"/>
      <c r="M145" s="156" t="s">
        <v>1</v>
      </c>
      <c r="N145" s="157" t="s">
        <v>38</v>
      </c>
      <c r="O145" s="48"/>
      <c r="P145" s="158">
        <f t="shared" si="1"/>
        <v>0</v>
      </c>
      <c r="Q145" s="158">
        <v>0</v>
      </c>
      <c r="R145" s="158">
        <f t="shared" si="2"/>
        <v>0</v>
      </c>
      <c r="S145" s="158">
        <v>8.8999999999999996E-2</v>
      </c>
      <c r="T145" s="159">
        <f t="shared" si="3"/>
        <v>1.1556649999999999</v>
      </c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R145" s="160" t="s">
        <v>144</v>
      </c>
      <c r="AT145" s="160" t="s">
        <v>140</v>
      </c>
      <c r="AU145" s="160" t="s">
        <v>85</v>
      </c>
      <c r="AY145" s="3" t="s">
        <v>136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3" t="s">
        <v>85</v>
      </c>
      <c r="BK145" s="162">
        <f t="shared" si="9"/>
        <v>0</v>
      </c>
      <c r="BL145" s="3" t="s">
        <v>144</v>
      </c>
      <c r="BM145" s="160" t="s">
        <v>196</v>
      </c>
    </row>
    <row r="146" spans="1:65" s="17" customFormat="1" ht="24.2" customHeight="1">
      <c r="A146" s="18"/>
      <c r="B146" s="152"/>
      <c r="C146" s="238" t="s">
        <v>197</v>
      </c>
      <c r="D146" s="238" t="s">
        <v>140</v>
      </c>
      <c r="E146" s="239" t="s">
        <v>198</v>
      </c>
      <c r="F146" s="240" t="s">
        <v>199</v>
      </c>
      <c r="G146" s="241" t="s">
        <v>200</v>
      </c>
      <c r="H146" s="242">
        <v>10.680999999999999</v>
      </c>
      <c r="I146" s="154"/>
      <c r="J146" s="153">
        <f t="shared" si="0"/>
        <v>0</v>
      </c>
      <c r="K146" s="155"/>
      <c r="L146" s="19"/>
      <c r="M146" s="156" t="s">
        <v>1</v>
      </c>
      <c r="N146" s="157" t="s">
        <v>38</v>
      </c>
      <c r="O146" s="48"/>
      <c r="P146" s="158">
        <f t="shared" si="1"/>
        <v>0</v>
      </c>
      <c r="Q146" s="158">
        <v>0</v>
      </c>
      <c r="R146" s="158">
        <f t="shared" si="2"/>
        <v>0</v>
      </c>
      <c r="S146" s="158">
        <v>0</v>
      </c>
      <c r="T146" s="159">
        <f t="shared" si="3"/>
        <v>0</v>
      </c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R146" s="160" t="s">
        <v>144</v>
      </c>
      <c r="AT146" s="160" t="s">
        <v>140</v>
      </c>
      <c r="AU146" s="160" t="s">
        <v>85</v>
      </c>
      <c r="AY146" s="3" t="s">
        <v>136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3" t="s">
        <v>85</v>
      </c>
      <c r="BK146" s="162">
        <f t="shared" si="9"/>
        <v>0</v>
      </c>
      <c r="BL146" s="3" t="s">
        <v>144</v>
      </c>
      <c r="BM146" s="160" t="s">
        <v>201</v>
      </c>
    </row>
    <row r="147" spans="1:65" s="17" customFormat="1" ht="21.75" customHeight="1">
      <c r="A147" s="18"/>
      <c r="B147" s="152"/>
      <c r="C147" s="238" t="s">
        <v>202</v>
      </c>
      <c r="D147" s="238" t="s">
        <v>140</v>
      </c>
      <c r="E147" s="239" t="s">
        <v>203</v>
      </c>
      <c r="F147" s="240" t="s">
        <v>204</v>
      </c>
      <c r="G147" s="241" t="s">
        <v>200</v>
      </c>
      <c r="H147" s="242">
        <v>10.680999999999999</v>
      </c>
      <c r="I147" s="154"/>
      <c r="J147" s="153">
        <f t="shared" si="0"/>
        <v>0</v>
      </c>
      <c r="K147" s="155"/>
      <c r="L147" s="19"/>
      <c r="M147" s="156" t="s">
        <v>1</v>
      </c>
      <c r="N147" s="157" t="s">
        <v>38</v>
      </c>
      <c r="O147" s="48"/>
      <c r="P147" s="158">
        <f t="shared" si="1"/>
        <v>0</v>
      </c>
      <c r="Q147" s="158">
        <v>0</v>
      </c>
      <c r="R147" s="158">
        <f t="shared" si="2"/>
        <v>0</v>
      </c>
      <c r="S147" s="158">
        <v>0</v>
      </c>
      <c r="T147" s="159">
        <f t="shared" si="3"/>
        <v>0</v>
      </c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R147" s="160" t="s">
        <v>144</v>
      </c>
      <c r="AT147" s="160" t="s">
        <v>140</v>
      </c>
      <c r="AU147" s="160" t="s">
        <v>85</v>
      </c>
      <c r="AY147" s="3" t="s">
        <v>136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3" t="s">
        <v>85</v>
      </c>
      <c r="BK147" s="162">
        <f t="shared" si="9"/>
        <v>0</v>
      </c>
      <c r="BL147" s="3" t="s">
        <v>144</v>
      </c>
      <c r="BM147" s="160" t="s">
        <v>205</v>
      </c>
    </row>
    <row r="148" spans="1:65" s="17" customFormat="1" ht="24.2" customHeight="1">
      <c r="A148" s="18"/>
      <c r="B148" s="152"/>
      <c r="C148" s="238" t="s">
        <v>206</v>
      </c>
      <c r="D148" s="238" t="s">
        <v>140</v>
      </c>
      <c r="E148" s="239" t="s">
        <v>207</v>
      </c>
      <c r="F148" s="240" t="s">
        <v>208</v>
      </c>
      <c r="G148" s="241" t="s">
        <v>200</v>
      </c>
      <c r="H148" s="242">
        <v>10.680999999999999</v>
      </c>
      <c r="I148" s="154"/>
      <c r="J148" s="153">
        <f t="shared" si="0"/>
        <v>0</v>
      </c>
      <c r="K148" s="155"/>
      <c r="L148" s="19"/>
      <c r="M148" s="156" t="s">
        <v>1</v>
      </c>
      <c r="N148" s="157" t="s">
        <v>38</v>
      </c>
      <c r="O148" s="48"/>
      <c r="P148" s="158">
        <f t="shared" si="1"/>
        <v>0</v>
      </c>
      <c r="Q148" s="158">
        <v>0</v>
      </c>
      <c r="R148" s="158">
        <f t="shared" si="2"/>
        <v>0</v>
      </c>
      <c r="S148" s="158">
        <v>0</v>
      </c>
      <c r="T148" s="159">
        <f t="shared" si="3"/>
        <v>0</v>
      </c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R148" s="160" t="s">
        <v>144</v>
      </c>
      <c r="AT148" s="160" t="s">
        <v>140</v>
      </c>
      <c r="AU148" s="160" t="s">
        <v>85</v>
      </c>
      <c r="AY148" s="3" t="s">
        <v>136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3" t="s">
        <v>85</v>
      </c>
      <c r="BK148" s="162">
        <f t="shared" si="9"/>
        <v>0</v>
      </c>
      <c r="BL148" s="3" t="s">
        <v>144</v>
      </c>
      <c r="BM148" s="160" t="s">
        <v>209</v>
      </c>
    </row>
    <row r="149" spans="1:65" s="17" customFormat="1" ht="24.2" customHeight="1">
      <c r="A149" s="18"/>
      <c r="B149" s="152"/>
      <c r="C149" s="238" t="s">
        <v>210</v>
      </c>
      <c r="D149" s="238" t="s">
        <v>140</v>
      </c>
      <c r="E149" s="239" t="s">
        <v>211</v>
      </c>
      <c r="F149" s="240" t="s">
        <v>212</v>
      </c>
      <c r="G149" s="241" t="s">
        <v>200</v>
      </c>
      <c r="H149" s="242">
        <v>5.8949999999999996</v>
      </c>
      <c r="I149" s="154"/>
      <c r="J149" s="153">
        <f t="shared" si="0"/>
        <v>0</v>
      </c>
      <c r="K149" s="155"/>
      <c r="L149" s="19"/>
      <c r="M149" s="156" t="s">
        <v>1</v>
      </c>
      <c r="N149" s="157" t="s">
        <v>38</v>
      </c>
      <c r="O149" s="48"/>
      <c r="P149" s="158">
        <f t="shared" si="1"/>
        <v>0</v>
      </c>
      <c r="Q149" s="158">
        <v>0</v>
      </c>
      <c r="R149" s="158">
        <f t="shared" si="2"/>
        <v>0</v>
      </c>
      <c r="S149" s="158">
        <v>0</v>
      </c>
      <c r="T149" s="159">
        <f t="shared" si="3"/>
        <v>0</v>
      </c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R149" s="160" t="s">
        <v>144</v>
      </c>
      <c r="AT149" s="160" t="s">
        <v>140</v>
      </c>
      <c r="AU149" s="160" t="s">
        <v>85</v>
      </c>
      <c r="AY149" s="3" t="s">
        <v>136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3" t="s">
        <v>85</v>
      </c>
      <c r="BK149" s="162">
        <f t="shared" si="9"/>
        <v>0</v>
      </c>
      <c r="BL149" s="3" t="s">
        <v>144</v>
      </c>
      <c r="BM149" s="160" t="s">
        <v>213</v>
      </c>
    </row>
    <row r="150" spans="1:65" s="17" customFormat="1" ht="24.2" customHeight="1">
      <c r="A150" s="18"/>
      <c r="B150" s="152"/>
      <c r="C150" s="238" t="s">
        <v>214</v>
      </c>
      <c r="D150" s="238" t="s">
        <v>140</v>
      </c>
      <c r="E150" s="239" t="s">
        <v>215</v>
      </c>
      <c r="F150" s="240" t="s">
        <v>216</v>
      </c>
      <c r="G150" s="241" t="s">
        <v>200</v>
      </c>
      <c r="H150" s="242">
        <v>2.5</v>
      </c>
      <c r="I150" s="154"/>
      <c r="J150" s="153">
        <f t="shared" si="0"/>
        <v>0</v>
      </c>
      <c r="K150" s="155"/>
      <c r="L150" s="19"/>
      <c r="M150" s="156" t="s">
        <v>1</v>
      </c>
      <c r="N150" s="157" t="s">
        <v>38</v>
      </c>
      <c r="O150" s="48"/>
      <c r="P150" s="158">
        <f t="shared" si="1"/>
        <v>0</v>
      </c>
      <c r="Q150" s="158">
        <v>0</v>
      </c>
      <c r="R150" s="158">
        <f t="shared" si="2"/>
        <v>0</v>
      </c>
      <c r="S150" s="158">
        <v>0</v>
      </c>
      <c r="T150" s="159">
        <f t="shared" si="3"/>
        <v>0</v>
      </c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R150" s="160" t="s">
        <v>144</v>
      </c>
      <c r="AT150" s="160" t="s">
        <v>140</v>
      </c>
      <c r="AU150" s="160" t="s">
        <v>85</v>
      </c>
      <c r="AY150" s="3" t="s">
        <v>136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3" t="s">
        <v>85</v>
      </c>
      <c r="BK150" s="162">
        <f t="shared" si="9"/>
        <v>0</v>
      </c>
      <c r="BL150" s="3" t="s">
        <v>144</v>
      </c>
      <c r="BM150" s="160" t="s">
        <v>217</v>
      </c>
    </row>
    <row r="151" spans="1:65" s="17" customFormat="1" ht="24.2" customHeight="1">
      <c r="A151" s="18"/>
      <c r="B151" s="152"/>
      <c r="C151" s="238" t="s">
        <v>218</v>
      </c>
      <c r="D151" s="238" t="s">
        <v>140</v>
      </c>
      <c r="E151" s="239" t="s">
        <v>219</v>
      </c>
      <c r="F151" s="240" t="s">
        <v>220</v>
      </c>
      <c r="G151" s="241" t="s">
        <v>200</v>
      </c>
      <c r="H151" s="242">
        <v>2.286</v>
      </c>
      <c r="I151" s="154"/>
      <c r="J151" s="153">
        <f t="shared" si="0"/>
        <v>0</v>
      </c>
      <c r="K151" s="155"/>
      <c r="L151" s="19"/>
      <c r="M151" s="156" t="s">
        <v>1</v>
      </c>
      <c r="N151" s="157" t="s">
        <v>38</v>
      </c>
      <c r="O151" s="48"/>
      <c r="P151" s="158">
        <f t="shared" si="1"/>
        <v>0</v>
      </c>
      <c r="Q151" s="158">
        <v>0</v>
      </c>
      <c r="R151" s="158">
        <f t="shared" si="2"/>
        <v>0</v>
      </c>
      <c r="S151" s="158">
        <v>0</v>
      </c>
      <c r="T151" s="159">
        <f t="shared" si="3"/>
        <v>0</v>
      </c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R151" s="160" t="s">
        <v>144</v>
      </c>
      <c r="AT151" s="160" t="s">
        <v>140</v>
      </c>
      <c r="AU151" s="160" t="s">
        <v>85</v>
      </c>
      <c r="AY151" s="3" t="s">
        <v>136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3" t="s">
        <v>85</v>
      </c>
      <c r="BK151" s="162">
        <f t="shared" si="9"/>
        <v>0</v>
      </c>
      <c r="BL151" s="3" t="s">
        <v>144</v>
      </c>
      <c r="BM151" s="160" t="s">
        <v>221</v>
      </c>
    </row>
    <row r="152" spans="1:65" s="138" customFormat="1" ht="22.9" customHeight="1">
      <c r="B152" s="139"/>
      <c r="D152" s="140" t="s">
        <v>71</v>
      </c>
      <c r="E152" s="150" t="s">
        <v>222</v>
      </c>
      <c r="F152" s="150" t="s">
        <v>223</v>
      </c>
      <c r="I152" s="142"/>
      <c r="J152" s="151">
        <f>BK152</f>
        <v>0</v>
      </c>
      <c r="L152" s="139"/>
      <c r="M152" s="144"/>
      <c r="N152" s="145"/>
      <c r="O152" s="145"/>
      <c r="P152" s="146">
        <f>P153</f>
        <v>0</v>
      </c>
      <c r="Q152" s="145"/>
      <c r="R152" s="146">
        <f>R153</f>
        <v>0</v>
      </c>
      <c r="S152" s="145"/>
      <c r="T152" s="147">
        <f>T153</f>
        <v>0</v>
      </c>
      <c r="AR152" s="140" t="s">
        <v>79</v>
      </c>
      <c r="AT152" s="148" t="s">
        <v>71</v>
      </c>
      <c r="AU152" s="148" t="s">
        <v>79</v>
      </c>
      <c r="AY152" s="140" t="s">
        <v>136</v>
      </c>
      <c r="BK152" s="149">
        <f>BK153</f>
        <v>0</v>
      </c>
    </row>
    <row r="153" spans="1:65" s="17" customFormat="1" ht="24.2" customHeight="1">
      <c r="A153" s="18"/>
      <c r="B153" s="152"/>
      <c r="C153" s="238" t="s">
        <v>7</v>
      </c>
      <c r="D153" s="238" t="s">
        <v>140</v>
      </c>
      <c r="E153" s="239" t="s">
        <v>224</v>
      </c>
      <c r="F153" s="240" t="s">
        <v>225</v>
      </c>
      <c r="G153" s="241" t="s">
        <v>200</v>
      </c>
      <c r="H153" s="242">
        <v>10.680999999999999</v>
      </c>
      <c r="I153" s="154"/>
      <c r="J153" s="153">
        <f>ROUND(I153*H153,3)</f>
        <v>0</v>
      </c>
      <c r="K153" s="155"/>
      <c r="L153" s="19"/>
      <c r="M153" s="156" t="s">
        <v>1</v>
      </c>
      <c r="N153" s="157" t="s">
        <v>38</v>
      </c>
      <c r="O153" s="48"/>
      <c r="P153" s="158">
        <f>O153*H153</f>
        <v>0</v>
      </c>
      <c r="Q153" s="158">
        <v>0</v>
      </c>
      <c r="R153" s="158">
        <f>Q153*H153</f>
        <v>0</v>
      </c>
      <c r="S153" s="158">
        <v>0</v>
      </c>
      <c r="T153" s="159">
        <f>S153*H153</f>
        <v>0</v>
      </c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R153" s="160" t="s">
        <v>144</v>
      </c>
      <c r="AT153" s="160" t="s">
        <v>140</v>
      </c>
      <c r="AU153" s="160" t="s">
        <v>85</v>
      </c>
      <c r="AY153" s="3" t="s">
        <v>136</v>
      </c>
      <c r="BE153" s="161">
        <f>IF(N153="základná",J153,0)</f>
        <v>0</v>
      </c>
      <c r="BF153" s="161">
        <f>IF(N153="znížená",J153,0)</f>
        <v>0</v>
      </c>
      <c r="BG153" s="161">
        <f>IF(N153="zákl. prenesená",J153,0)</f>
        <v>0</v>
      </c>
      <c r="BH153" s="161">
        <f>IF(N153="zníž. prenesená",J153,0)</f>
        <v>0</v>
      </c>
      <c r="BI153" s="161">
        <f>IF(N153="nulová",J153,0)</f>
        <v>0</v>
      </c>
      <c r="BJ153" s="3" t="s">
        <v>85</v>
      </c>
      <c r="BK153" s="162">
        <f>ROUND(I153*H153,3)</f>
        <v>0</v>
      </c>
      <c r="BL153" s="3" t="s">
        <v>144</v>
      </c>
      <c r="BM153" s="160" t="s">
        <v>226</v>
      </c>
    </row>
    <row r="154" spans="1:65" s="138" customFormat="1" ht="25.9" customHeight="1">
      <c r="B154" s="139"/>
      <c r="D154" s="140" t="s">
        <v>71</v>
      </c>
      <c r="E154" s="141" t="s">
        <v>227</v>
      </c>
      <c r="F154" s="141" t="s">
        <v>228</v>
      </c>
      <c r="I154" s="142"/>
      <c r="J154" s="143">
        <f>BK154</f>
        <v>0</v>
      </c>
      <c r="L154" s="139"/>
      <c r="M154" s="144"/>
      <c r="N154" s="145"/>
      <c r="O154" s="145"/>
      <c r="P154" s="146">
        <f>P155+P157</f>
        <v>0</v>
      </c>
      <c r="Q154" s="145"/>
      <c r="R154" s="146">
        <f>R155+R157</f>
        <v>0</v>
      </c>
      <c r="S154" s="145"/>
      <c r="T154" s="147">
        <f>T155+T157</f>
        <v>0.53268000000000004</v>
      </c>
      <c r="AR154" s="140" t="s">
        <v>85</v>
      </c>
      <c r="AT154" s="148" t="s">
        <v>71</v>
      </c>
      <c r="AU154" s="148" t="s">
        <v>72</v>
      </c>
      <c r="AY154" s="140" t="s">
        <v>136</v>
      </c>
      <c r="BK154" s="149">
        <f>BK155+BK157</f>
        <v>0</v>
      </c>
    </row>
    <row r="155" spans="1:65" s="138" customFormat="1" ht="22.9" customHeight="1">
      <c r="B155" s="139"/>
      <c r="D155" s="140" t="s">
        <v>71</v>
      </c>
      <c r="E155" s="150" t="s">
        <v>229</v>
      </c>
      <c r="F155" s="150" t="s">
        <v>230</v>
      </c>
      <c r="I155" s="142"/>
      <c r="J155" s="151">
        <f>BK155</f>
        <v>0</v>
      </c>
      <c r="L155" s="139"/>
      <c r="M155" s="144"/>
      <c r="N155" s="145"/>
      <c r="O155" s="145"/>
      <c r="P155" s="146">
        <f>P156</f>
        <v>0</v>
      </c>
      <c r="Q155" s="145"/>
      <c r="R155" s="146">
        <f>R156</f>
        <v>0</v>
      </c>
      <c r="S155" s="145"/>
      <c r="T155" s="147">
        <f>T156</f>
        <v>0.48468</v>
      </c>
      <c r="AR155" s="140" t="s">
        <v>85</v>
      </c>
      <c r="AT155" s="148" t="s">
        <v>71</v>
      </c>
      <c r="AU155" s="148" t="s">
        <v>79</v>
      </c>
      <c r="AY155" s="140" t="s">
        <v>136</v>
      </c>
      <c r="BK155" s="149">
        <f>BK156</f>
        <v>0</v>
      </c>
    </row>
    <row r="156" spans="1:65" s="17" customFormat="1" ht="37.9" customHeight="1">
      <c r="A156" s="18"/>
      <c r="B156" s="152"/>
      <c r="C156" s="238" t="s">
        <v>231</v>
      </c>
      <c r="D156" s="238" t="s">
        <v>140</v>
      </c>
      <c r="E156" s="239" t="s">
        <v>232</v>
      </c>
      <c r="F156" s="240" t="s">
        <v>233</v>
      </c>
      <c r="G156" s="241" t="s">
        <v>168</v>
      </c>
      <c r="H156" s="242">
        <v>115.4</v>
      </c>
      <c r="I156" s="154"/>
      <c r="J156" s="153">
        <f>ROUND(I156*H156,3)</f>
        <v>0</v>
      </c>
      <c r="K156" s="155"/>
      <c r="L156" s="19"/>
      <c r="M156" s="156" t="s">
        <v>1</v>
      </c>
      <c r="N156" s="157" t="s">
        <v>38</v>
      </c>
      <c r="O156" s="48"/>
      <c r="P156" s="158">
        <f>O156*H156</f>
        <v>0</v>
      </c>
      <c r="Q156" s="158">
        <v>0</v>
      </c>
      <c r="R156" s="158">
        <f>Q156*H156</f>
        <v>0</v>
      </c>
      <c r="S156" s="158">
        <v>4.1999999999999997E-3</v>
      </c>
      <c r="T156" s="159">
        <f>S156*H156</f>
        <v>0.48468</v>
      </c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R156" s="160" t="s">
        <v>210</v>
      </c>
      <c r="AT156" s="160" t="s">
        <v>140</v>
      </c>
      <c r="AU156" s="160" t="s">
        <v>85</v>
      </c>
      <c r="AY156" s="3" t="s">
        <v>136</v>
      </c>
      <c r="BE156" s="161">
        <f>IF(N156="základná",J156,0)</f>
        <v>0</v>
      </c>
      <c r="BF156" s="161">
        <f>IF(N156="znížená",J156,0)</f>
        <v>0</v>
      </c>
      <c r="BG156" s="161">
        <f>IF(N156="zákl. prenesená",J156,0)</f>
        <v>0</v>
      </c>
      <c r="BH156" s="161">
        <f>IF(N156="zníž. prenesená",J156,0)</f>
        <v>0</v>
      </c>
      <c r="BI156" s="161">
        <f>IF(N156="nulová",J156,0)</f>
        <v>0</v>
      </c>
      <c r="BJ156" s="3" t="s">
        <v>85</v>
      </c>
      <c r="BK156" s="162">
        <f>ROUND(I156*H156,3)</f>
        <v>0</v>
      </c>
      <c r="BL156" s="3" t="s">
        <v>210</v>
      </c>
      <c r="BM156" s="160" t="s">
        <v>234</v>
      </c>
    </row>
    <row r="157" spans="1:65" s="138" customFormat="1" ht="22.9" customHeight="1">
      <c r="B157" s="139"/>
      <c r="D157" s="140" t="s">
        <v>71</v>
      </c>
      <c r="E157" s="150" t="s">
        <v>235</v>
      </c>
      <c r="F157" s="150" t="s">
        <v>236</v>
      </c>
      <c r="I157" s="142"/>
      <c r="J157" s="151">
        <f>BK157</f>
        <v>0</v>
      </c>
      <c r="L157" s="139"/>
      <c r="M157" s="144"/>
      <c r="N157" s="145"/>
      <c r="O157" s="145"/>
      <c r="P157" s="146">
        <f>SUM(P158:P159)</f>
        <v>0</v>
      </c>
      <c r="Q157" s="145"/>
      <c r="R157" s="146">
        <f>SUM(R158:R159)</f>
        <v>0</v>
      </c>
      <c r="S157" s="145"/>
      <c r="T157" s="147">
        <f>SUM(T158:T159)</f>
        <v>4.8000000000000001E-2</v>
      </c>
      <c r="AR157" s="140" t="s">
        <v>85</v>
      </c>
      <c r="AT157" s="148" t="s">
        <v>71</v>
      </c>
      <c r="AU157" s="148" t="s">
        <v>79</v>
      </c>
      <c r="AY157" s="140" t="s">
        <v>136</v>
      </c>
      <c r="BK157" s="149">
        <f>SUM(BK158:BK159)</f>
        <v>0</v>
      </c>
    </row>
    <row r="158" spans="1:65" s="17" customFormat="1" ht="24.2" customHeight="1">
      <c r="A158" s="18"/>
      <c r="B158" s="152"/>
      <c r="C158" s="238" t="s">
        <v>237</v>
      </c>
      <c r="D158" s="238" t="s">
        <v>140</v>
      </c>
      <c r="E158" s="239" t="s">
        <v>238</v>
      </c>
      <c r="F158" s="240" t="s">
        <v>239</v>
      </c>
      <c r="G158" s="241" t="s">
        <v>164</v>
      </c>
      <c r="H158" s="242">
        <v>6</v>
      </c>
      <c r="I158" s="154"/>
      <c r="J158" s="153">
        <f>ROUND(I158*H158,3)</f>
        <v>0</v>
      </c>
      <c r="K158" s="155"/>
      <c r="L158" s="19"/>
      <c r="M158" s="156" t="s">
        <v>1</v>
      </c>
      <c r="N158" s="157" t="s">
        <v>38</v>
      </c>
      <c r="O158" s="48"/>
      <c r="P158" s="158">
        <f>O158*H158</f>
        <v>0</v>
      </c>
      <c r="Q158" s="158">
        <v>0</v>
      </c>
      <c r="R158" s="158">
        <f>Q158*H158</f>
        <v>0</v>
      </c>
      <c r="S158" s="158">
        <v>8.0000000000000002E-3</v>
      </c>
      <c r="T158" s="159">
        <f>S158*H158</f>
        <v>4.8000000000000001E-2</v>
      </c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R158" s="160" t="s">
        <v>210</v>
      </c>
      <c r="AT158" s="160" t="s">
        <v>140</v>
      </c>
      <c r="AU158" s="160" t="s">
        <v>85</v>
      </c>
      <c r="AY158" s="3" t="s">
        <v>136</v>
      </c>
      <c r="BE158" s="161">
        <f>IF(N158="základná",J158,0)</f>
        <v>0</v>
      </c>
      <c r="BF158" s="161">
        <f>IF(N158="znížená",J158,0)</f>
        <v>0</v>
      </c>
      <c r="BG158" s="161">
        <f>IF(N158="zákl. prenesená",J158,0)</f>
        <v>0</v>
      </c>
      <c r="BH158" s="161">
        <f>IF(N158="zníž. prenesená",J158,0)</f>
        <v>0</v>
      </c>
      <c r="BI158" s="161">
        <f>IF(N158="nulová",J158,0)</f>
        <v>0</v>
      </c>
      <c r="BJ158" s="3" t="s">
        <v>85</v>
      </c>
      <c r="BK158" s="162">
        <f>ROUND(I158*H158,3)</f>
        <v>0</v>
      </c>
      <c r="BL158" s="3" t="s">
        <v>210</v>
      </c>
      <c r="BM158" s="160" t="s">
        <v>240</v>
      </c>
    </row>
    <row r="159" spans="1:65" s="17" customFormat="1" ht="24.2" customHeight="1">
      <c r="A159" s="18"/>
      <c r="B159" s="152"/>
      <c r="C159" s="238" t="s">
        <v>241</v>
      </c>
      <c r="D159" s="238" t="s">
        <v>140</v>
      </c>
      <c r="E159" s="239" t="s">
        <v>242</v>
      </c>
      <c r="F159" s="240" t="s">
        <v>243</v>
      </c>
      <c r="G159" s="241" t="s">
        <v>244</v>
      </c>
      <c r="H159" s="154"/>
      <c r="I159" s="154"/>
      <c r="J159" s="153">
        <f>ROUND(I159*H159,3)</f>
        <v>0</v>
      </c>
      <c r="K159" s="155"/>
      <c r="L159" s="19"/>
      <c r="M159" s="156" t="s">
        <v>1</v>
      </c>
      <c r="N159" s="157" t="s">
        <v>38</v>
      </c>
      <c r="O159" s="48"/>
      <c r="P159" s="158">
        <f>O159*H159</f>
        <v>0</v>
      </c>
      <c r="Q159" s="158">
        <v>0</v>
      </c>
      <c r="R159" s="158">
        <f>Q159*H159</f>
        <v>0</v>
      </c>
      <c r="S159" s="158">
        <v>0</v>
      </c>
      <c r="T159" s="159">
        <f>S159*H159</f>
        <v>0</v>
      </c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R159" s="160" t="s">
        <v>210</v>
      </c>
      <c r="AT159" s="160" t="s">
        <v>140</v>
      </c>
      <c r="AU159" s="160" t="s">
        <v>85</v>
      </c>
      <c r="AY159" s="3" t="s">
        <v>136</v>
      </c>
      <c r="BE159" s="161">
        <f>IF(N159="základná",J159,0)</f>
        <v>0</v>
      </c>
      <c r="BF159" s="161">
        <f>IF(N159="znížená",J159,0)</f>
        <v>0</v>
      </c>
      <c r="BG159" s="161">
        <f>IF(N159="zákl. prenesená",J159,0)</f>
        <v>0</v>
      </c>
      <c r="BH159" s="161">
        <f>IF(N159="zníž. prenesená",J159,0)</f>
        <v>0</v>
      </c>
      <c r="BI159" s="161">
        <f>IF(N159="nulová",J159,0)</f>
        <v>0</v>
      </c>
      <c r="BJ159" s="3" t="s">
        <v>85</v>
      </c>
      <c r="BK159" s="162">
        <f>ROUND(I159*H159,3)</f>
        <v>0</v>
      </c>
      <c r="BL159" s="3" t="s">
        <v>210</v>
      </c>
      <c r="BM159" s="160" t="s">
        <v>245</v>
      </c>
    </row>
    <row r="160" spans="1:65" s="138" customFormat="1" ht="25.9" customHeight="1">
      <c r="B160" s="139"/>
      <c r="D160" s="140" t="s">
        <v>71</v>
      </c>
      <c r="E160" s="141" t="s">
        <v>246</v>
      </c>
      <c r="F160" s="141" t="s">
        <v>247</v>
      </c>
      <c r="I160" s="142"/>
      <c r="J160" s="143">
        <f>BK160</f>
        <v>0</v>
      </c>
      <c r="L160" s="139"/>
      <c r="M160" s="144"/>
      <c r="N160" s="145"/>
      <c r="O160" s="145"/>
      <c r="P160" s="146">
        <f>P161</f>
        <v>0</v>
      </c>
      <c r="Q160" s="145"/>
      <c r="R160" s="146">
        <f>R161</f>
        <v>0</v>
      </c>
      <c r="S160" s="145"/>
      <c r="T160" s="147">
        <f>T161</f>
        <v>0</v>
      </c>
      <c r="AR160" s="140" t="s">
        <v>161</v>
      </c>
      <c r="AT160" s="148" t="s">
        <v>71</v>
      </c>
      <c r="AU160" s="148" t="s">
        <v>72</v>
      </c>
      <c r="AY160" s="140" t="s">
        <v>136</v>
      </c>
      <c r="BK160" s="149">
        <f>BK161</f>
        <v>0</v>
      </c>
    </row>
    <row r="161" spans="1:65" s="138" customFormat="1" ht="22.9" customHeight="1">
      <c r="B161" s="139"/>
      <c r="D161" s="140" t="s">
        <v>71</v>
      </c>
      <c r="E161" s="150" t="s">
        <v>248</v>
      </c>
      <c r="F161" s="150" t="s">
        <v>249</v>
      </c>
      <c r="I161" s="142"/>
      <c r="J161" s="151">
        <f>BK161</f>
        <v>0</v>
      </c>
      <c r="L161" s="139"/>
      <c r="M161" s="144"/>
      <c r="N161" s="145"/>
      <c r="O161" s="145"/>
      <c r="P161" s="146">
        <f>P162</f>
        <v>0</v>
      </c>
      <c r="Q161" s="145"/>
      <c r="R161" s="146">
        <f>R162</f>
        <v>0</v>
      </c>
      <c r="S161" s="145"/>
      <c r="T161" s="147">
        <f>T162</f>
        <v>0</v>
      </c>
      <c r="AR161" s="140" t="s">
        <v>161</v>
      </c>
      <c r="AT161" s="148" t="s">
        <v>71</v>
      </c>
      <c r="AU161" s="148" t="s">
        <v>79</v>
      </c>
      <c r="AY161" s="140" t="s">
        <v>136</v>
      </c>
      <c r="BK161" s="149">
        <f>BK162</f>
        <v>0</v>
      </c>
    </row>
    <row r="162" spans="1:65" s="17" customFormat="1" ht="24.2" customHeight="1">
      <c r="A162" s="18"/>
      <c r="B162" s="152"/>
      <c r="C162" s="238" t="s">
        <v>250</v>
      </c>
      <c r="D162" s="238" t="s">
        <v>140</v>
      </c>
      <c r="E162" s="239" t="s">
        <v>251</v>
      </c>
      <c r="F162" s="240" t="s">
        <v>252</v>
      </c>
      <c r="G162" s="241" t="s">
        <v>164</v>
      </c>
      <c r="H162" s="242">
        <v>1</v>
      </c>
      <c r="I162" s="154"/>
      <c r="J162" s="153">
        <f>ROUND(I162*H162,3)</f>
        <v>0</v>
      </c>
      <c r="K162" s="155"/>
      <c r="L162" s="19"/>
      <c r="M162" s="173" t="s">
        <v>1</v>
      </c>
      <c r="N162" s="174" t="s">
        <v>38</v>
      </c>
      <c r="O162" s="175"/>
      <c r="P162" s="176">
        <f>O162*H162</f>
        <v>0</v>
      </c>
      <c r="Q162" s="176">
        <v>0</v>
      </c>
      <c r="R162" s="176">
        <f>Q162*H162</f>
        <v>0</v>
      </c>
      <c r="S162" s="176">
        <v>0</v>
      </c>
      <c r="T162" s="177">
        <f>S162*H162</f>
        <v>0</v>
      </c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R162" s="160" t="s">
        <v>253</v>
      </c>
      <c r="AT162" s="160" t="s">
        <v>140</v>
      </c>
      <c r="AU162" s="160" t="s">
        <v>85</v>
      </c>
      <c r="AY162" s="3" t="s">
        <v>136</v>
      </c>
      <c r="BE162" s="161">
        <f>IF(N162="základná",J162,0)</f>
        <v>0</v>
      </c>
      <c r="BF162" s="161">
        <f>IF(N162="znížená",J162,0)</f>
        <v>0</v>
      </c>
      <c r="BG162" s="161">
        <f>IF(N162="zákl. prenesená",J162,0)</f>
        <v>0</v>
      </c>
      <c r="BH162" s="161">
        <f>IF(N162="zníž. prenesená",J162,0)</f>
        <v>0</v>
      </c>
      <c r="BI162" s="161">
        <f>IF(N162="nulová",J162,0)</f>
        <v>0</v>
      </c>
      <c r="BJ162" s="3" t="s">
        <v>85</v>
      </c>
      <c r="BK162" s="162">
        <f>ROUND(I162*H162,3)</f>
        <v>0</v>
      </c>
      <c r="BL162" s="3" t="s">
        <v>253</v>
      </c>
      <c r="BM162" s="160" t="s">
        <v>254</v>
      </c>
    </row>
    <row r="163" spans="1:65" s="17" customFormat="1" ht="6.95" customHeight="1">
      <c r="A163" s="18"/>
      <c r="B163" s="36"/>
      <c r="C163" s="37"/>
      <c r="D163" s="37"/>
      <c r="E163" s="37"/>
      <c r="F163" s="37"/>
      <c r="G163" s="37"/>
      <c r="H163" s="37"/>
      <c r="I163" s="37"/>
      <c r="J163" s="37"/>
      <c r="K163" s="37"/>
      <c r="L163" s="19"/>
      <c r="M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</row>
  </sheetData>
  <sheetProtection algorithmName="SHA-512" hashValue="FMMCiYLhycrIwzV68RN4wpxC4uR+Xue8K6b5tgHilaSFK9XI26sVOigjrOXiNt7QKkwFcQzPJ07P/m8cutGPIQ==" saltValue="PQssmkc3r0LGZv7TiqyCLg==" spinCount="100000" sheet="1" objects="1" scenarios="1"/>
  <autoFilter ref="C127:K162" xr:uid="{00000000-0009-0000-0000-000001000000}"/>
  <mergeCells count="12">
    <mergeCell ref="E120:H120"/>
    <mergeCell ref="E85:H85"/>
    <mergeCell ref="E87:H87"/>
    <mergeCell ref="E89:H89"/>
    <mergeCell ref="E116:H116"/>
    <mergeCell ref="E118:H118"/>
    <mergeCell ref="E29:H29"/>
    <mergeCell ref="L2:V2"/>
    <mergeCell ref="E7:H7"/>
    <mergeCell ref="E9:H9"/>
    <mergeCell ref="E11:H11"/>
    <mergeCell ref="E20:H20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11"/>
  <sheetViews>
    <sheetView showGridLines="0" topLeftCell="A156" workbookViewId="0">
      <selection activeCell="H199" sqref="H199"/>
    </sheetView>
  </sheetViews>
  <sheetFormatPr defaultColWidth="10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0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3" t="s">
        <v>89</v>
      </c>
    </row>
    <row r="3" spans="1:46" s="1" customFormat="1" ht="6.95" customHeight="1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72</v>
      </c>
    </row>
    <row r="4" spans="1:46" s="1" customFormat="1" ht="24.95" customHeight="1">
      <c r="B4" s="6"/>
      <c r="D4" s="7" t="s">
        <v>104</v>
      </c>
      <c r="L4" s="6"/>
      <c r="M4" s="90" t="s">
        <v>9</v>
      </c>
      <c r="AT4" s="3" t="s">
        <v>3</v>
      </c>
    </row>
    <row r="5" spans="1:46" s="1" customFormat="1" ht="6.95" customHeight="1">
      <c r="B5" s="6"/>
      <c r="L5" s="6"/>
    </row>
    <row r="6" spans="1:46" s="1" customFormat="1" ht="12" customHeight="1">
      <c r="B6" s="6"/>
      <c r="D6" s="12" t="s">
        <v>14</v>
      </c>
      <c r="L6" s="6"/>
    </row>
    <row r="7" spans="1:46" s="1" customFormat="1" ht="16.5" customHeight="1">
      <c r="B7" s="6"/>
      <c r="E7" s="234" t="str">
        <f>'Rekapitulácia stavby'!K6</f>
        <v>Univerzita Komenského</v>
      </c>
      <c r="F7" s="235"/>
      <c r="G7" s="235"/>
      <c r="H7" s="235"/>
      <c r="L7" s="6"/>
    </row>
    <row r="8" spans="1:46" s="1" customFormat="1" ht="12" customHeight="1">
      <c r="B8" s="6"/>
      <c r="D8" s="12" t="s">
        <v>105</v>
      </c>
      <c r="L8" s="6"/>
    </row>
    <row r="9" spans="1:46" s="17" customFormat="1" ht="16.5" customHeight="1">
      <c r="A9" s="18"/>
      <c r="B9" s="19"/>
      <c r="C9" s="18"/>
      <c r="D9" s="18"/>
      <c r="E9" s="234" t="s">
        <v>106</v>
      </c>
      <c r="F9" s="236"/>
      <c r="G9" s="236"/>
      <c r="H9" s="236"/>
      <c r="I9" s="18"/>
      <c r="J9" s="18"/>
      <c r="K9" s="18"/>
      <c r="L9" s="31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46" s="17" customFormat="1" ht="12" customHeight="1">
      <c r="A10" s="18"/>
      <c r="B10" s="19"/>
      <c r="C10" s="18"/>
      <c r="D10" s="12" t="s">
        <v>107</v>
      </c>
      <c r="E10" s="18"/>
      <c r="F10" s="18"/>
      <c r="G10" s="18"/>
      <c r="H10" s="18"/>
      <c r="I10" s="18"/>
      <c r="J10" s="18"/>
      <c r="K10" s="18"/>
      <c r="L10" s="31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46" s="17" customFormat="1" ht="16.5" customHeight="1">
      <c r="A11" s="18"/>
      <c r="B11" s="19"/>
      <c r="C11" s="18"/>
      <c r="D11" s="18"/>
      <c r="E11" s="214" t="s">
        <v>255</v>
      </c>
      <c r="F11" s="236"/>
      <c r="G11" s="236"/>
      <c r="H11" s="236"/>
      <c r="I11" s="18"/>
      <c r="J11" s="18"/>
      <c r="K11" s="18"/>
      <c r="L11" s="31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46" s="17" customFormat="1">
      <c r="A12" s="18"/>
      <c r="B12" s="19"/>
      <c r="C12" s="18"/>
      <c r="D12" s="18"/>
      <c r="E12" s="18"/>
      <c r="F12" s="18"/>
      <c r="G12" s="18"/>
      <c r="H12" s="18"/>
      <c r="I12" s="18"/>
      <c r="J12" s="18"/>
      <c r="K12" s="18"/>
      <c r="L12" s="31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46" s="17" customFormat="1" ht="12" customHeight="1">
      <c r="A13" s="18"/>
      <c r="B13" s="19"/>
      <c r="C13" s="18"/>
      <c r="D13" s="12" t="s">
        <v>16</v>
      </c>
      <c r="E13" s="18"/>
      <c r="F13" s="13" t="s">
        <v>1</v>
      </c>
      <c r="G13" s="18"/>
      <c r="H13" s="18"/>
      <c r="I13" s="12" t="s">
        <v>17</v>
      </c>
      <c r="J13" s="13" t="s">
        <v>1</v>
      </c>
      <c r="K13" s="18"/>
      <c r="L13" s="31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46" s="17" customFormat="1" ht="12" customHeight="1">
      <c r="A14" s="18"/>
      <c r="B14" s="19"/>
      <c r="C14" s="18"/>
      <c r="D14" s="12" t="s">
        <v>18</v>
      </c>
      <c r="E14" s="18"/>
      <c r="F14" s="13" t="s">
        <v>19</v>
      </c>
      <c r="G14" s="18"/>
      <c r="H14" s="18"/>
      <c r="I14" s="12" t="s">
        <v>20</v>
      </c>
      <c r="J14" s="91" t="str">
        <f>'Rekapitulácia stavby'!AN8</f>
        <v>11. 8. 2023</v>
      </c>
      <c r="K14" s="18"/>
      <c r="L14" s="31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46" s="17" customFormat="1" ht="10.9" customHeight="1">
      <c r="A15" s="18"/>
      <c r="B15" s="19"/>
      <c r="C15" s="18"/>
      <c r="D15" s="18"/>
      <c r="E15" s="18"/>
      <c r="F15" s="18"/>
      <c r="G15" s="18"/>
      <c r="H15" s="18"/>
      <c r="I15" s="18"/>
      <c r="J15" s="18"/>
      <c r="K15" s="18"/>
      <c r="L15" s="31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46" s="17" customFormat="1" ht="12" customHeight="1">
      <c r="A16" s="18"/>
      <c r="B16" s="19"/>
      <c r="C16" s="18"/>
      <c r="D16" s="12" t="s">
        <v>22</v>
      </c>
      <c r="E16" s="18"/>
      <c r="F16" s="18"/>
      <c r="G16" s="18"/>
      <c r="H16" s="18"/>
      <c r="I16" s="12" t="s">
        <v>23</v>
      </c>
      <c r="J16" s="13" t="s">
        <v>1</v>
      </c>
      <c r="K16" s="18"/>
      <c r="L16" s="31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1:31" s="17" customFormat="1" ht="18" customHeight="1">
      <c r="A17" s="18"/>
      <c r="B17" s="19"/>
      <c r="C17" s="18"/>
      <c r="D17" s="18"/>
      <c r="E17" s="13" t="s">
        <v>19</v>
      </c>
      <c r="F17" s="18"/>
      <c r="G17" s="18"/>
      <c r="H17" s="18"/>
      <c r="I17" s="12" t="s">
        <v>24</v>
      </c>
      <c r="J17" s="13" t="s">
        <v>1</v>
      </c>
      <c r="K17" s="18"/>
      <c r="L17" s="31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s="17" customFormat="1" ht="6.95" customHeight="1">
      <c r="A18" s="18"/>
      <c r="B18" s="19"/>
      <c r="C18" s="18"/>
      <c r="D18" s="18"/>
      <c r="E18" s="18"/>
      <c r="F18" s="18"/>
      <c r="G18" s="18"/>
      <c r="H18" s="18"/>
      <c r="I18" s="18"/>
      <c r="J18" s="18"/>
      <c r="K18" s="18"/>
      <c r="L18" s="31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s="17" customFormat="1" ht="12" customHeight="1">
      <c r="A19" s="18"/>
      <c r="B19" s="19"/>
      <c r="C19" s="18"/>
      <c r="D19" s="12" t="s">
        <v>25</v>
      </c>
      <c r="E19" s="18"/>
      <c r="F19" s="18"/>
      <c r="G19" s="18"/>
      <c r="H19" s="18"/>
      <c r="I19" s="12" t="s">
        <v>23</v>
      </c>
      <c r="J19" s="14" t="str">
        <f>'Rekapitulácia stavby'!AN13</f>
        <v>Vyplň údaj</v>
      </c>
      <c r="K19" s="18"/>
      <c r="L19" s="31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s="17" customFormat="1" ht="18" customHeight="1">
      <c r="A20" s="18"/>
      <c r="B20" s="19"/>
      <c r="C20" s="18"/>
      <c r="D20" s="18"/>
      <c r="E20" s="237" t="str">
        <f>'Rekapitulácia stavby'!E14</f>
        <v>Vyplň údaj</v>
      </c>
      <c r="F20" s="203"/>
      <c r="G20" s="203"/>
      <c r="H20" s="203"/>
      <c r="I20" s="12" t="s">
        <v>24</v>
      </c>
      <c r="J20" s="14" t="str">
        <f>'Rekapitulácia stavby'!AN14</f>
        <v>Vyplň údaj</v>
      </c>
      <c r="K20" s="18"/>
      <c r="L20" s="31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s="17" customFormat="1" ht="6.95" customHeight="1">
      <c r="A21" s="18"/>
      <c r="B21" s="19"/>
      <c r="C21" s="18"/>
      <c r="D21" s="18"/>
      <c r="E21" s="18"/>
      <c r="F21" s="18"/>
      <c r="G21" s="18"/>
      <c r="H21" s="18"/>
      <c r="I21" s="18"/>
      <c r="J21" s="18"/>
      <c r="K21" s="18"/>
      <c r="L21" s="31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 s="17" customFormat="1" ht="12" customHeight="1">
      <c r="A22" s="18"/>
      <c r="B22" s="19"/>
      <c r="C22" s="18"/>
      <c r="D22" s="12" t="s">
        <v>27</v>
      </c>
      <c r="E22" s="18"/>
      <c r="F22" s="18"/>
      <c r="G22" s="18"/>
      <c r="H22" s="18"/>
      <c r="I22" s="12" t="s">
        <v>23</v>
      </c>
      <c r="J22" s="13" t="s">
        <v>1</v>
      </c>
      <c r="K22" s="18"/>
      <c r="L22" s="31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1" s="17" customFormat="1" ht="18" customHeight="1">
      <c r="A23" s="18"/>
      <c r="B23" s="19"/>
      <c r="C23" s="18"/>
      <c r="D23" s="18"/>
      <c r="E23" s="13" t="s">
        <v>19</v>
      </c>
      <c r="F23" s="18"/>
      <c r="G23" s="18"/>
      <c r="H23" s="18"/>
      <c r="I23" s="12" t="s">
        <v>24</v>
      </c>
      <c r="J23" s="13" t="s">
        <v>1</v>
      </c>
      <c r="K23" s="18"/>
      <c r="L23" s="31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s="17" customFormat="1" ht="6.95" customHeight="1">
      <c r="A24" s="18"/>
      <c r="B24" s="19"/>
      <c r="C24" s="18"/>
      <c r="D24" s="18"/>
      <c r="E24" s="18"/>
      <c r="F24" s="18"/>
      <c r="G24" s="18"/>
      <c r="H24" s="18"/>
      <c r="I24" s="18"/>
      <c r="J24" s="18"/>
      <c r="K24" s="18"/>
      <c r="L24" s="31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s="17" customFormat="1" ht="12" customHeight="1">
      <c r="A25" s="18"/>
      <c r="B25" s="19"/>
      <c r="C25" s="18"/>
      <c r="D25" s="12" t="s">
        <v>30</v>
      </c>
      <c r="E25" s="18"/>
      <c r="F25" s="18"/>
      <c r="G25" s="18"/>
      <c r="H25" s="18"/>
      <c r="I25" s="12" t="s">
        <v>23</v>
      </c>
      <c r="J25" s="13" t="s">
        <v>1</v>
      </c>
      <c r="K25" s="18"/>
      <c r="L25" s="31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s="17" customFormat="1" ht="18" customHeight="1">
      <c r="A26" s="18"/>
      <c r="B26" s="19"/>
      <c r="C26" s="18"/>
      <c r="D26" s="18"/>
      <c r="E26" s="13" t="s">
        <v>19</v>
      </c>
      <c r="F26" s="18"/>
      <c r="G26" s="18"/>
      <c r="H26" s="18"/>
      <c r="I26" s="12" t="s">
        <v>24</v>
      </c>
      <c r="J26" s="13" t="s">
        <v>1</v>
      </c>
      <c r="K26" s="18"/>
      <c r="L26" s="31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s="17" customFormat="1" ht="6.95" customHeight="1">
      <c r="A27" s="18"/>
      <c r="B27" s="19"/>
      <c r="C27" s="18"/>
      <c r="D27" s="18"/>
      <c r="E27" s="18"/>
      <c r="F27" s="18"/>
      <c r="G27" s="18"/>
      <c r="H27" s="18"/>
      <c r="I27" s="18"/>
      <c r="J27" s="18"/>
      <c r="K27" s="18"/>
      <c r="L27" s="31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1:31" s="17" customFormat="1" ht="12" customHeight="1">
      <c r="A28" s="18"/>
      <c r="B28" s="19"/>
      <c r="C28" s="18"/>
      <c r="D28" s="12" t="s">
        <v>31</v>
      </c>
      <c r="E28" s="18"/>
      <c r="F28" s="18"/>
      <c r="G28" s="18"/>
      <c r="H28" s="18"/>
      <c r="I28" s="18"/>
      <c r="J28" s="18"/>
      <c r="K28" s="18"/>
      <c r="L28" s="31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s="92" customFormat="1" ht="16.5" customHeight="1">
      <c r="A29" s="93"/>
      <c r="B29" s="94"/>
      <c r="C29" s="93"/>
      <c r="D29" s="93"/>
      <c r="E29" s="213" t="s">
        <v>1</v>
      </c>
      <c r="F29" s="213"/>
      <c r="G29" s="213"/>
      <c r="H29" s="213"/>
      <c r="I29" s="93"/>
      <c r="J29" s="93"/>
      <c r="K29" s="93"/>
      <c r="L29" s="95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1" s="17" customFormat="1" ht="6.95" customHeight="1">
      <c r="A30" s="18"/>
      <c r="B30" s="19"/>
      <c r="C30" s="18"/>
      <c r="D30" s="18"/>
      <c r="E30" s="18"/>
      <c r="F30" s="18"/>
      <c r="G30" s="18"/>
      <c r="H30" s="18"/>
      <c r="I30" s="18"/>
      <c r="J30" s="18"/>
      <c r="K30" s="18"/>
      <c r="L30" s="31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s="17" customFormat="1" ht="6.95" customHeight="1">
      <c r="A31" s="18"/>
      <c r="B31" s="19"/>
      <c r="C31" s="18"/>
      <c r="D31" s="56"/>
      <c r="E31" s="56"/>
      <c r="F31" s="56"/>
      <c r="G31" s="56"/>
      <c r="H31" s="56"/>
      <c r="I31" s="56"/>
      <c r="J31" s="56"/>
      <c r="K31" s="56"/>
      <c r="L31" s="31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s="17" customFormat="1" ht="25.35" customHeight="1">
      <c r="A32" s="18"/>
      <c r="B32" s="19"/>
      <c r="C32" s="18"/>
      <c r="D32" s="96" t="s">
        <v>32</v>
      </c>
      <c r="E32" s="18"/>
      <c r="F32" s="18"/>
      <c r="G32" s="18"/>
      <c r="H32" s="18"/>
      <c r="I32" s="18"/>
      <c r="J32" s="97">
        <f>ROUND(J136,2)</f>
        <v>0</v>
      </c>
      <c r="K32" s="18"/>
      <c r="L32" s="31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31" s="17" customFormat="1" ht="6.95" customHeight="1">
      <c r="A33" s="18"/>
      <c r="B33" s="19"/>
      <c r="C33" s="18"/>
      <c r="D33" s="56"/>
      <c r="E33" s="56"/>
      <c r="F33" s="56"/>
      <c r="G33" s="56"/>
      <c r="H33" s="56"/>
      <c r="I33" s="56"/>
      <c r="J33" s="56"/>
      <c r="K33" s="56"/>
      <c r="L33" s="31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</row>
    <row r="34" spans="1:31" s="17" customFormat="1" ht="14.45" customHeight="1">
      <c r="A34" s="18"/>
      <c r="B34" s="19"/>
      <c r="C34" s="18"/>
      <c r="D34" s="18"/>
      <c r="E34" s="18"/>
      <c r="F34" s="98" t="s">
        <v>34</v>
      </c>
      <c r="G34" s="18"/>
      <c r="H34" s="18"/>
      <c r="I34" s="98" t="s">
        <v>33</v>
      </c>
      <c r="J34" s="98" t="s">
        <v>35</v>
      </c>
      <c r="K34" s="18"/>
      <c r="L34" s="31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spans="1:31" s="17" customFormat="1" ht="14.45" customHeight="1">
      <c r="A35" s="18"/>
      <c r="B35" s="19"/>
      <c r="C35" s="18"/>
      <c r="D35" s="99" t="s">
        <v>36</v>
      </c>
      <c r="E35" s="24" t="s">
        <v>37</v>
      </c>
      <c r="F35" s="100">
        <f>ROUND((SUM(BE136:BE210)),2)</f>
        <v>0</v>
      </c>
      <c r="G35" s="101"/>
      <c r="H35" s="101"/>
      <c r="I35" s="102">
        <v>0.2</v>
      </c>
      <c r="J35" s="100">
        <f>ROUND(((SUM(BE136:BE210))*I35),2)</f>
        <v>0</v>
      </c>
      <c r="K35" s="18"/>
      <c r="L35" s="31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</row>
    <row r="36" spans="1:31" s="17" customFormat="1" ht="14.45" customHeight="1">
      <c r="A36" s="18"/>
      <c r="B36" s="19"/>
      <c r="C36" s="18"/>
      <c r="D36" s="18"/>
      <c r="E36" s="24" t="s">
        <v>38</v>
      </c>
      <c r="F36" s="100">
        <f>ROUND((SUM(BF136:BF210)),2)</f>
        <v>0</v>
      </c>
      <c r="G36" s="101"/>
      <c r="H36" s="101"/>
      <c r="I36" s="102">
        <v>0.2</v>
      </c>
      <c r="J36" s="100">
        <f>ROUND(((SUM(BF136:BF210))*I36),2)</f>
        <v>0</v>
      </c>
      <c r="K36" s="18"/>
      <c r="L36" s="31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</row>
    <row r="37" spans="1:31" s="17" customFormat="1" ht="14.45" hidden="1" customHeight="1">
      <c r="A37" s="18"/>
      <c r="B37" s="19"/>
      <c r="C37" s="18"/>
      <c r="D37" s="18"/>
      <c r="E37" s="12" t="s">
        <v>39</v>
      </c>
      <c r="F37" s="103">
        <f>ROUND((SUM(BG136:BG210)),2)</f>
        <v>0</v>
      </c>
      <c r="G37" s="18"/>
      <c r="H37" s="18"/>
      <c r="I37" s="104">
        <v>0.2</v>
      </c>
      <c r="J37" s="103">
        <f>0</f>
        <v>0</v>
      </c>
      <c r="K37" s="18"/>
      <c r="L37" s="31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</row>
    <row r="38" spans="1:31" s="17" customFormat="1" ht="14.45" hidden="1" customHeight="1">
      <c r="A38" s="18"/>
      <c r="B38" s="19"/>
      <c r="C38" s="18"/>
      <c r="D38" s="18"/>
      <c r="E38" s="12" t="s">
        <v>40</v>
      </c>
      <c r="F38" s="103">
        <f>ROUND((SUM(BH136:BH210)),2)</f>
        <v>0</v>
      </c>
      <c r="G38" s="18"/>
      <c r="H38" s="18"/>
      <c r="I38" s="104">
        <v>0.2</v>
      </c>
      <c r="J38" s="103">
        <f>0</f>
        <v>0</v>
      </c>
      <c r="K38" s="18"/>
      <c r="L38" s="31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</row>
    <row r="39" spans="1:31" s="17" customFormat="1" ht="14.45" hidden="1" customHeight="1">
      <c r="A39" s="18"/>
      <c r="B39" s="19"/>
      <c r="C39" s="18"/>
      <c r="D39" s="18"/>
      <c r="E39" s="24" t="s">
        <v>41</v>
      </c>
      <c r="F39" s="100">
        <f>ROUND((SUM(BI136:BI210)),2)</f>
        <v>0</v>
      </c>
      <c r="G39" s="101"/>
      <c r="H39" s="101"/>
      <c r="I39" s="102">
        <v>0</v>
      </c>
      <c r="J39" s="100">
        <f>0</f>
        <v>0</v>
      </c>
      <c r="K39" s="18"/>
      <c r="L39" s="31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31" s="17" customFormat="1" ht="6.95" customHeight="1">
      <c r="A40" s="18"/>
      <c r="B40" s="19"/>
      <c r="C40" s="18"/>
      <c r="D40" s="18"/>
      <c r="E40" s="18"/>
      <c r="F40" s="18"/>
      <c r="G40" s="18"/>
      <c r="H40" s="18"/>
      <c r="I40" s="18"/>
      <c r="J40" s="18"/>
      <c r="K40" s="18"/>
      <c r="L40" s="31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</row>
    <row r="41" spans="1:31" s="17" customFormat="1" ht="25.35" customHeight="1">
      <c r="A41" s="18"/>
      <c r="B41" s="19"/>
      <c r="C41" s="105"/>
      <c r="D41" s="106" t="s">
        <v>42</v>
      </c>
      <c r="E41" s="50"/>
      <c r="F41" s="50"/>
      <c r="G41" s="107" t="s">
        <v>43</v>
      </c>
      <c r="H41" s="108" t="s">
        <v>44</v>
      </c>
      <c r="I41" s="50"/>
      <c r="J41" s="109">
        <f>SUM(J32:J39)</f>
        <v>0</v>
      </c>
      <c r="K41" s="110"/>
      <c r="L41" s="31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</row>
    <row r="42" spans="1:31" s="17" customFormat="1" ht="14.45" customHeight="1">
      <c r="A42" s="18"/>
      <c r="B42" s="19"/>
      <c r="C42" s="18"/>
      <c r="D42" s="18"/>
      <c r="E42" s="18"/>
      <c r="F42" s="18"/>
      <c r="G42" s="18"/>
      <c r="H42" s="18"/>
      <c r="I42" s="18"/>
      <c r="J42" s="18"/>
      <c r="K42" s="18"/>
      <c r="L42" s="31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</row>
    <row r="43" spans="1:31" s="1" customFormat="1" ht="14.45" customHeight="1">
      <c r="B43" s="6"/>
      <c r="L43" s="6"/>
    </row>
    <row r="44" spans="1:31" s="1" customFormat="1" ht="14.45" customHeight="1">
      <c r="B44" s="6"/>
      <c r="L44" s="6"/>
    </row>
    <row r="45" spans="1:31" s="1" customFormat="1" ht="14.45" customHeight="1">
      <c r="B45" s="6"/>
      <c r="L45" s="6"/>
    </row>
    <row r="46" spans="1:31" s="1" customFormat="1" ht="14.45" customHeight="1">
      <c r="B46" s="6"/>
      <c r="L46" s="6"/>
    </row>
    <row r="47" spans="1:31" s="1" customFormat="1" ht="14.45" customHeight="1">
      <c r="B47" s="6"/>
      <c r="L47" s="6"/>
    </row>
    <row r="48" spans="1:31" s="1" customFormat="1" ht="14.45" customHeight="1">
      <c r="B48" s="6"/>
      <c r="L48" s="6"/>
    </row>
    <row r="49" spans="1:31" s="1" customFormat="1" ht="14.45" customHeight="1">
      <c r="B49" s="6"/>
      <c r="L49" s="6"/>
    </row>
    <row r="50" spans="1:31" s="17" customFormat="1" ht="14.45" customHeight="1">
      <c r="B50" s="31"/>
      <c r="D50" s="32" t="s">
        <v>45</v>
      </c>
      <c r="E50" s="33"/>
      <c r="F50" s="33"/>
      <c r="G50" s="32" t="s">
        <v>46</v>
      </c>
      <c r="H50" s="33"/>
      <c r="I50" s="33"/>
      <c r="J50" s="33"/>
      <c r="K50" s="33"/>
      <c r="L50" s="31"/>
    </row>
    <row r="51" spans="1:31">
      <c r="B51" s="6"/>
      <c r="L51" s="6"/>
    </row>
    <row r="52" spans="1:31">
      <c r="B52" s="6"/>
      <c r="L52" s="6"/>
    </row>
    <row r="53" spans="1:31">
      <c r="B53" s="6"/>
      <c r="L53" s="6"/>
    </row>
    <row r="54" spans="1:31">
      <c r="B54" s="6"/>
      <c r="L54" s="6"/>
    </row>
    <row r="55" spans="1:31">
      <c r="B55" s="6"/>
      <c r="L55" s="6"/>
    </row>
    <row r="56" spans="1:31">
      <c r="B56" s="6"/>
      <c r="L56" s="6"/>
    </row>
    <row r="57" spans="1:31">
      <c r="B57" s="6"/>
      <c r="L57" s="6"/>
    </row>
    <row r="58" spans="1:31">
      <c r="B58" s="6"/>
      <c r="L58" s="6"/>
    </row>
    <row r="59" spans="1:31">
      <c r="B59" s="6"/>
      <c r="L59" s="6"/>
    </row>
    <row r="60" spans="1:31">
      <c r="B60" s="6"/>
      <c r="L60" s="6"/>
    </row>
    <row r="61" spans="1:31" s="17" customFormat="1" ht="12.75">
      <c r="A61" s="18"/>
      <c r="B61" s="19"/>
      <c r="C61" s="18"/>
      <c r="D61" s="34" t="s">
        <v>47</v>
      </c>
      <c r="E61" s="21"/>
      <c r="F61" s="111" t="s">
        <v>48</v>
      </c>
      <c r="G61" s="34" t="s">
        <v>47</v>
      </c>
      <c r="H61" s="21"/>
      <c r="I61" s="21"/>
      <c r="J61" s="112" t="s">
        <v>48</v>
      </c>
      <c r="K61" s="21"/>
      <c r="L61" s="31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1:31">
      <c r="B62" s="6"/>
      <c r="L62" s="6"/>
    </row>
    <row r="63" spans="1:31">
      <c r="B63" s="6"/>
      <c r="L63" s="6"/>
    </row>
    <row r="64" spans="1:31">
      <c r="B64" s="6"/>
      <c r="L64" s="6"/>
    </row>
    <row r="65" spans="1:31" s="17" customFormat="1" ht="12.75">
      <c r="A65" s="18"/>
      <c r="B65" s="19"/>
      <c r="C65" s="18"/>
      <c r="D65" s="32" t="s">
        <v>49</v>
      </c>
      <c r="E65" s="35"/>
      <c r="F65" s="35"/>
      <c r="G65" s="32" t="s">
        <v>50</v>
      </c>
      <c r="H65" s="35"/>
      <c r="I65" s="35"/>
      <c r="J65" s="35"/>
      <c r="K65" s="35"/>
      <c r="L65" s="31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</row>
    <row r="66" spans="1:31">
      <c r="B66" s="6"/>
      <c r="L66" s="6"/>
    </row>
    <row r="67" spans="1:31">
      <c r="B67" s="6"/>
      <c r="L67" s="6"/>
    </row>
    <row r="68" spans="1:31">
      <c r="B68" s="6"/>
      <c r="L68" s="6"/>
    </row>
    <row r="69" spans="1:31">
      <c r="B69" s="6"/>
      <c r="L69" s="6"/>
    </row>
    <row r="70" spans="1:31">
      <c r="B70" s="6"/>
      <c r="L70" s="6"/>
    </row>
    <row r="71" spans="1:31">
      <c r="B71" s="6"/>
      <c r="L71" s="6"/>
    </row>
    <row r="72" spans="1:31">
      <c r="B72" s="6"/>
      <c r="L72" s="6"/>
    </row>
    <row r="73" spans="1:31">
      <c r="B73" s="6"/>
      <c r="L73" s="6"/>
    </row>
    <row r="74" spans="1:31">
      <c r="B74" s="6"/>
      <c r="L74" s="6"/>
    </row>
    <row r="75" spans="1:31">
      <c r="B75" s="6"/>
      <c r="L75" s="6"/>
    </row>
    <row r="76" spans="1:31" s="17" customFormat="1" ht="12.75">
      <c r="A76" s="18"/>
      <c r="B76" s="19"/>
      <c r="C76" s="18"/>
      <c r="D76" s="34" t="s">
        <v>47</v>
      </c>
      <c r="E76" s="21"/>
      <c r="F76" s="111" t="s">
        <v>48</v>
      </c>
      <c r="G76" s="34" t="s">
        <v>47</v>
      </c>
      <c r="H76" s="21"/>
      <c r="I76" s="21"/>
      <c r="J76" s="112" t="s">
        <v>48</v>
      </c>
      <c r="K76" s="21"/>
      <c r="L76" s="31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</row>
    <row r="77" spans="1:31" s="17" customFormat="1" ht="14.45" customHeight="1">
      <c r="A77" s="18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1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</row>
    <row r="81" spans="1:31" s="17" customFormat="1" ht="6.95" hidden="1" customHeight="1">
      <c r="A81" s="18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1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</row>
    <row r="82" spans="1:31" s="17" customFormat="1" ht="24.95" hidden="1" customHeight="1">
      <c r="A82" s="18"/>
      <c r="B82" s="19"/>
      <c r="C82" s="7" t="s">
        <v>109</v>
      </c>
      <c r="D82" s="18"/>
      <c r="E82" s="18"/>
      <c r="F82" s="18"/>
      <c r="G82" s="18"/>
      <c r="H82" s="18"/>
      <c r="I82" s="18"/>
      <c r="J82" s="18"/>
      <c r="K82" s="18"/>
      <c r="L82" s="31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</row>
    <row r="83" spans="1:31" s="17" customFormat="1" ht="6.95" hidden="1" customHeight="1">
      <c r="A83" s="18"/>
      <c r="B83" s="19"/>
      <c r="C83" s="18"/>
      <c r="D83" s="18"/>
      <c r="E83" s="18"/>
      <c r="F83" s="18"/>
      <c r="G83" s="18"/>
      <c r="H83" s="18"/>
      <c r="I83" s="18"/>
      <c r="J83" s="18"/>
      <c r="K83" s="18"/>
      <c r="L83" s="31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</row>
    <row r="84" spans="1:31" s="17" customFormat="1" ht="12" hidden="1" customHeight="1">
      <c r="A84" s="18"/>
      <c r="B84" s="19"/>
      <c r="C84" s="12" t="s">
        <v>14</v>
      </c>
      <c r="D84" s="18"/>
      <c r="E84" s="18"/>
      <c r="F84" s="18"/>
      <c r="G84" s="18"/>
      <c r="H84" s="18"/>
      <c r="I84" s="18"/>
      <c r="J84" s="18"/>
      <c r="K84" s="18"/>
      <c r="L84" s="31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</row>
    <row r="85" spans="1:31" s="17" customFormat="1" ht="16.5" hidden="1" customHeight="1">
      <c r="A85" s="18"/>
      <c r="B85" s="19"/>
      <c r="C85" s="18"/>
      <c r="D85" s="18"/>
      <c r="E85" s="234" t="str">
        <f>E7</f>
        <v>Univerzita Komenského</v>
      </c>
      <c r="F85" s="235"/>
      <c r="G85" s="235"/>
      <c r="H85" s="235"/>
      <c r="I85" s="18"/>
      <c r="J85" s="18"/>
      <c r="K85" s="18"/>
      <c r="L85" s="31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</row>
    <row r="86" spans="1:31" s="1" customFormat="1" ht="12" hidden="1" customHeight="1">
      <c r="B86" s="6"/>
      <c r="C86" s="12" t="s">
        <v>105</v>
      </c>
      <c r="L86" s="6"/>
    </row>
    <row r="87" spans="1:31" s="17" customFormat="1" ht="16.5" hidden="1" customHeight="1">
      <c r="A87" s="18"/>
      <c r="B87" s="19"/>
      <c r="C87" s="18"/>
      <c r="D87" s="18"/>
      <c r="E87" s="234" t="s">
        <v>106</v>
      </c>
      <c r="F87" s="236"/>
      <c r="G87" s="236"/>
      <c r="H87" s="236"/>
      <c r="I87" s="18"/>
      <c r="J87" s="18"/>
      <c r="K87" s="18"/>
      <c r="L87" s="31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</row>
    <row r="88" spans="1:31" s="17" customFormat="1" ht="12" hidden="1" customHeight="1">
      <c r="A88" s="18"/>
      <c r="B88" s="19"/>
      <c r="C88" s="12" t="s">
        <v>107</v>
      </c>
      <c r="D88" s="18"/>
      <c r="E88" s="18"/>
      <c r="F88" s="18"/>
      <c r="G88" s="18"/>
      <c r="H88" s="18"/>
      <c r="I88" s="18"/>
      <c r="J88" s="18"/>
      <c r="K88" s="18"/>
      <c r="L88" s="31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</row>
    <row r="89" spans="1:31" s="17" customFormat="1" ht="16.5" hidden="1" customHeight="1">
      <c r="A89" s="18"/>
      <c r="B89" s="19"/>
      <c r="C89" s="18"/>
      <c r="D89" s="18"/>
      <c r="E89" s="214" t="str">
        <f>E11</f>
        <v>2023-03-01-02 - Dostavovacie práce</v>
      </c>
      <c r="F89" s="236"/>
      <c r="G89" s="236"/>
      <c r="H89" s="236"/>
      <c r="I89" s="18"/>
      <c r="J89" s="18"/>
      <c r="K89" s="18"/>
      <c r="L89" s="31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</row>
    <row r="90" spans="1:31" s="17" customFormat="1" ht="6.95" hidden="1" customHeight="1">
      <c r="A90" s="18"/>
      <c r="B90" s="19"/>
      <c r="C90" s="18"/>
      <c r="D90" s="18"/>
      <c r="E90" s="18"/>
      <c r="F90" s="18"/>
      <c r="G90" s="18"/>
      <c r="H90" s="18"/>
      <c r="I90" s="18"/>
      <c r="J90" s="18"/>
      <c r="K90" s="18"/>
      <c r="L90" s="31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</row>
    <row r="91" spans="1:31" s="17" customFormat="1" ht="12" hidden="1" customHeight="1">
      <c r="A91" s="18"/>
      <c r="B91" s="19"/>
      <c r="C91" s="12" t="s">
        <v>18</v>
      </c>
      <c r="D91" s="18"/>
      <c r="E91" s="18"/>
      <c r="F91" s="13" t="str">
        <f>F14</f>
        <v xml:space="preserve"> </v>
      </c>
      <c r="G91" s="18"/>
      <c r="H91" s="18"/>
      <c r="I91" s="12" t="s">
        <v>20</v>
      </c>
      <c r="J91" s="91" t="str">
        <f>IF(J14="","",J14)</f>
        <v>11. 8. 2023</v>
      </c>
      <c r="K91" s="18"/>
      <c r="L91" s="31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</row>
    <row r="92" spans="1:31" s="17" customFormat="1" ht="6.95" hidden="1" customHeight="1">
      <c r="A92" s="18"/>
      <c r="B92" s="19"/>
      <c r="C92" s="18"/>
      <c r="D92" s="18"/>
      <c r="E92" s="18"/>
      <c r="F92" s="18"/>
      <c r="G92" s="18"/>
      <c r="H92" s="18"/>
      <c r="I92" s="18"/>
      <c r="J92" s="18"/>
      <c r="K92" s="18"/>
      <c r="L92" s="31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</row>
    <row r="93" spans="1:31" s="17" customFormat="1" ht="15.2" hidden="1" customHeight="1">
      <c r="A93" s="18"/>
      <c r="B93" s="19"/>
      <c r="C93" s="12" t="s">
        <v>22</v>
      </c>
      <c r="D93" s="18"/>
      <c r="E93" s="18"/>
      <c r="F93" s="13" t="str">
        <f>E17</f>
        <v xml:space="preserve"> </v>
      </c>
      <c r="G93" s="18"/>
      <c r="H93" s="18"/>
      <c r="I93" s="12" t="s">
        <v>27</v>
      </c>
      <c r="J93" s="113" t="str">
        <f>E23</f>
        <v xml:space="preserve"> </v>
      </c>
      <c r="K93" s="18"/>
      <c r="L93" s="31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</row>
    <row r="94" spans="1:31" s="17" customFormat="1" ht="15.2" hidden="1" customHeight="1">
      <c r="A94" s="18"/>
      <c r="B94" s="19"/>
      <c r="C94" s="12" t="s">
        <v>25</v>
      </c>
      <c r="D94" s="18"/>
      <c r="E94" s="18"/>
      <c r="F94" s="13" t="str">
        <f>IF(E20="","",E20)</f>
        <v>Vyplň údaj</v>
      </c>
      <c r="G94" s="18"/>
      <c r="H94" s="18"/>
      <c r="I94" s="12" t="s">
        <v>30</v>
      </c>
      <c r="J94" s="113" t="str">
        <f>E26</f>
        <v xml:space="preserve"> </v>
      </c>
      <c r="K94" s="18"/>
      <c r="L94" s="31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</row>
    <row r="95" spans="1:31" s="17" customFormat="1" ht="10.35" hidden="1" customHeight="1">
      <c r="A95" s="18"/>
      <c r="B95" s="19"/>
      <c r="C95" s="18"/>
      <c r="D95" s="18"/>
      <c r="E95" s="18"/>
      <c r="F95" s="18"/>
      <c r="G95" s="18"/>
      <c r="H95" s="18"/>
      <c r="I95" s="18"/>
      <c r="J95" s="18"/>
      <c r="K95" s="18"/>
      <c r="L95" s="31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</row>
    <row r="96" spans="1:31" s="17" customFormat="1" ht="29.25" hidden="1" customHeight="1">
      <c r="A96" s="18"/>
      <c r="B96" s="19"/>
      <c r="C96" s="114" t="s">
        <v>110</v>
      </c>
      <c r="D96" s="105"/>
      <c r="E96" s="105"/>
      <c r="F96" s="105"/>
      <c r="G96" s="105"/>
      <c r="H96" s="105"/>
      <c r="I96" s="105"/>
      <c r="J96" s="115" t="s">
        <v>111</v>
      </c>
      <c r="K96" s="105"/>
      <c r="L96" s="31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</row>
    <row r="97" spans="1:47" s="17" customFormat="1" ht="10.35" hidden="1" customHeight="1">
      <c r="A97" s="18"/>
      <c r="B97" s="19"/>
      <c r="C97" s="18"/>
      <c r="D97" s="18"/>
      <c r="E97" s="18"/>
      <c r="F97" s="18"/>
      <c r="G97" s="18"/>
      <c r="H97" s="18"/>
      <c r="I97" s="18"/>
      <c r="J97" s="18"/>
      <c r="K97" s="18"/>
      <c r="L97" s="31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</row>
    <row r="98" spans="1:47" s="17" customFormat="1" ht="22.9" hidden="1" customHeight="1">
      <c r="A98" s="18"/>
      <c r="B98" s="19"/>
      <c r="C98" s="116" t="s">
        <v>112</v>
      </c>
      <c r="D98" s="18"/>
      <c r="E98" s="18"/>
      <c r="F98" s="18"/>
      <c r="G98" s="18"/>
      <c r="H98" s="18"/>
      <c r="I98" s="18"/>
      <c r="J98" s="97">
        <f>J136</f>
        <v>0</v>
      </c>
      <c r="K98" s="18"/>
      <c r="L98" s="31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U98" s="3" t="s">
        <v>113</v>
      </c>
    </row>
    <row r="99" spans="1:47" s="117" customFormat="1" ht="24.95" hidden="1" customHeight="1">
      <c r="B99" s="118"/>
      <c r="D99" s="119" t="s">
        <v>114</v>
      </c>
      <c r="E99" s="120"/>
      <c r="F99" s="120"/>
      <c r="G99" s="120"/>
      <c r="H99" s="120"/>
      <c r="I99" s="120"/>
      <c r="J99" s="121">
        <f>J137</f>
        <v>0</v>
      </c>
      <c r="L99" s="118"/>
    </row>
    <row r="100" spans="1:47" s="80" customFormat="1" ht="19.899999999999999" hidden="1" customHeight="1">
      <c r="B100" s="122"/>
      <c r="D100" s="123" t="s">
        <v>256</v>
      </c>
      <c r="E100" s="124"/>
      <c r="F100" s="124"/>
      <c r="G100" s="124"/>
      <c r="H100" s="124"/>
      <c r="I100" s="124"/>
      <c r="J100" s="125">
        <f>J138</f>
        <v>0</v>
      </c>
      <c r="L100" s="122"/>
    </row>
    <row r="101" spans="1:47" s="80" customFormat="1" ht="19.899999999999999" hidden="1" customHeight="1">
      <c r="B101" s="122"/>
      <c r="D101" s="123" t="s">
        <v>257</v>
      </c>
      <c r="E101" s="124"/>
      <c r="F101" s="124"/>
      <c r="G101" s="124"/>
      <c r="H101" s="124"/>
      <c r="I101" s="124"/>
      <c r="J101" s="125">
        <f>J141</f>
        <v>0</v>
      </c>
      <c r="L101" s="122"/>
    </row>
    <row r="102" spans="1:47" s="80" customFormat="1" ht="19.899999999999999" hidden="1" customHeight="1">
      <c r="B102" s="122"/>
      <c r="D102" s="123" t="s">
        <v>258</v>
      </c>
      <c r="E102" s="124"/>
      <c r="F102" s="124"/>
      <c r="G102" s="124"/>
      <c r="H102" s="124"/>
      <c r="I102" s="124"/>
      <c r="J102" s="125">
        <f>J146</f>
        <v>0</v>
      </c>
      <c r="L102" s="122"/>
    </row>
    <row r="103" spans="1:47" s="80" customFormat="1" ht="19.899999999999999" hidden="1" customHeight="1">
      <c r="B103" s="122"/>
      <c r="D103" s="123" t="s">
        <v>115</v>
      </c>
      <c r="E103" s="124"/>
      <c r="F103" s="124"/>
      <c r="G103" s="124"/>
      <c r="H103" s="124"/>
      <c r="I103" s="124"/>
      <c r="J103" s="125">
        <f>J161</f>
        <v>0</v>
      </c>
      <c r="L103" s="122"/>
    </row>
    <row r="104" spans="1:47" s="80" customFormat="1" ht="19.899999999999999" hidden="1" customHeight="1">
      <c r="B104" s="122"/>
      <c r="D104" s="123" t="s">
        <v>116</v>
      </c>
      <c r="E104" s="124"/>
      <c r="F104" s="124"/>
      <c r="G104" s="124"/>
      <c r="H104" s="124"/>
      <c r="I104" s="124"/>
      <c r="J104" s="125">
        <f>J168</f>
        <v>0</v>
      </c>
      <c r="L104" s="122"/>
    </row>
    <row r="105" spans="1:47" s="117" customFormat="1" ht="24.95" hidden="1" customHeight="1">
      <c r="B105" s="118"/>
      <c r="D105" s="119" t="s">
        <v>117</v>
      </c>
      <c r="E105" s="120"/>
      <c r="F105" s="120"/>
      <c r="G105" s="120"/>
      <c r="H105" s="120"/>
      <c r="I105" s="120"/>
      <c r="J105" s="121">
        <f>J170</f>
        <v>0</v>
      </c>
      <c r="L105" s="118"/>
    </row>
    <row r="106" spans="1:47" s="80" customFormat="1" ht="19.899999999999999" hidden="1" customHeight="1">
      <c r="B106" s="122"/>
      <c r="D106" s="123" t="s">
        <v>259</v>
      </c>
      <c r="E106" s="124"/>
      <c r="F106" s="124"/>
      <c r="G106" s="124"/>
      <c r="H106" s="124"/>
      <c r="I106" s="124"/>
      <c r="J106" s="125">
        <f>J171</f>
        <v>0</v>
      </c>
      <c r="L106" s="122"/>
    </row>
    <row r="107" spans="1:47" s="80" customFormat="1" ht="19.899999999999999" hidden="1" customHeight="1">
      <c r="B107" s="122"/>
      <c r="D107" s="123" t="s">
        <v>260</v>
      </c>
      <c r="E107" s="124"/>
      <c r="F107" s="124"/>
      <c r="G107" s="124"/>
      <c r="H107" s="124"/>
      <c r="I107" s="124"/>
      <c r="J107" s="125">
        <f>J173</f>
        <v>0</v>
      </c>
      <c r="L107" s="122"/>
    </row>
    <row r="108" spans="1:47" s="80" customFormat="1" ht="19.899999999999999" hidden="1" customHeight="1">
      <c r="B108" s="122"/>
      <c r="D108" s="123" t="s">
        <v>261</v>
      </c>
      <c r="E108" s="124"/>
      <c r="F108" s="124"/>
      <c r="G108" s="124"/>
      <c r="H108" s="124"/>
      <c r="I108" s="124"/>
      <c r="J108" s="125">
        <f>J185</f>
        <v>0</v>
      </c>
      <c r="L108" s="122"/>
    </row>
    <row r="109" spans="1:47" s="80" customFormat="1" ht="19.899999999999999" hidden="1" customHeight="1">
      <c r="B109" s="122"/>
      <c r="D109" s="123" t="s">
        <v>118</v>
      </c>
      <c r="E109" s="124"/>
      <c r="F109" s="124"/>
      <c r="G109" s="124"/>
      <c r="H109" s="124"/>
      <c r="I109" s="124"/>
      <c r="J109" s="125">
        <f>J190</f>
        <v>0</v>
      </c>
      <c r="L109" s="122"/>
    </row>
    <row r="110" spans="1:47" s="80" customFormat="1" ht="19.899999999999999" hidden="1" customHeight="1">
      <c r="B110" s="122"/>
      <c r="D110" s="123" t="s">
        <v>119</v>
      </c>
      <c r="E110" s="124"/>
      <c r="F110" s="124"/>
      <c r="G110" s="124"/>
      <c r="H110" s="124"/>
      <c r="I110" s="124"/>
      <c r="J110" s="125">
        <f>J196</f>
        <v>0</v>
      </c>
      <c r="L110" s="122"/>
    </row>
    <row r="111" spans="1:47" s="80" customFormat="1" ht="19.899999999999999" hidden="1" customHeight="1">
      <c r="B111" s="122"/>
      <c r="D111" s="123" t="s">
        <v>262</v>
      </c>
      <c r="E111" s="124"/>
      <c r="F111" s="124"/>
      <c r="G111" s="124"/>
      <c r="H111" s="124"/>
      <c r="I111" s="124"/>
      <c r="J111" s="125">
        <f>J200</f>
        <v>0</v>
      </c>
      <c r="L111" s="122"/>
    </row>
    <row r="112" spans="1:47" s="80" customFormat="1" ht="19.899999999999999" hidden="1" customHeight="1">
      <c r="B112" s="122"/>
      <c r="D112" s="123" t="s">
        <v>263</v>
      </c>
      <c r="E112" s="124"/>
      <c r="F112" s="124"/>
      <c r="G112" s="124"/>
      <c r="H112" s="124"/>
      <c r="I112" s="124"/>
      <c r="J112" s="125">
        <f>J203</f>
        <v>0</v>
      </c>
      <c r="L112" s="122"/>
    </row>
    <row r="113" spans="1:31" s="117" customFormat="1" ht="24.95" hidden="1" customHeight="1">
      <c r="B113" s="118"/>
      <c r="D113" s="119" t="s">
        <v>120</v>
      </c>
      <c r="E113" s="120"/>
      <c r="F113" s="120"/>
      <c r="G113" s="120"/>
      <c r="H113" s="120"/>
      <c r="I113" s="120"/>
      <c r="J113" s="121">
        <f>J206</f>
        <v>0</v>
      </c>
      <c r="L113" s="118"/>
    </row>
    <row r="114" spans="1:31" s="80" customFormat="1" ht="19.899999999999999" hidden="1" customHeight="1">
      <c r="B114" s="122"/>
      <c r="D114" s="123" t="s">
        <v>264</v>
      </c>
      <c r="E114" s="124"/>
      <c r="F114" s="124"/>
      <c r="G114" s="124"/>
      <c r="H114" s="124"/>
      <c r="I114" s="124"/>
      <c r="J114" s="125">
        <f>J207</f>
        <v>0</v>
      </c>
      <c r="L114" s="122"/>
    </row>
    <row r="115" spans="1:31" s="17" customFormat="1" ht="21.75" hidden="1" customHeight="1">
      <c r="A115" s="18"/>
      <c r="B115" s="19"/>
      <c r="C115" s="18"/>
      <c r="D115" s="18"/>
      <c r="E115" s="18"/>
      <c r="F115" s="18"/>
      <c r="G115" s="18"/>
      <c r="H115" s="18"/>
      <c r="I115" s="18"/>
      <c r="J115" s="18"/>
      <c r="K115" s="18"/>
      <c r="L115" s="31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</row>
    <row r="116" spans="1:31" s="17" customFormat="1" ht="6.95" hidden="1" customHeight="1">
      <c r="A116" s="18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31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</row>
    <row r="117" spans="1:31" hidden="1"/>
    <row r="118" spans="1:31" hidden="1"/>
    <row r="119" spans="1:31" hidden="1"/>
    <row r="120" spans="1:31" s="17" customFormat="1" ht="6.95" customHeight="1">
      <c r="A120" s="18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31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</row>
    <row r="121" spans="1:31" s="17" customFormat="1" ht="24.95" customHeight="1">
      <c r="A121" s="18"/>
      <c r="B121" s="19"/>
      <c r="C121" s="7" t="s">
        <v>122</v>
      </c>
      <c r="D121" s="18"/>
      <c r="E121" s="18"/>
      <c r="F121" s="18"/>
      <c r="G121" s="18"/>
      <c r="H121" s="18"/>
      <c r="I121" s="18"/>
      <c r="J121" s="18"/>
      <c r="K121" s="18"/>
      <c r="L121" s="31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</row>
    <row r="122" spans="1:31" s="17" customFormat="1" ht="6.95" customHeight="1">
      <c r="A122" s="18"/>
      <c r="B122" s="19"/>
      <c r="C122" s="18"/>
      <c r="D122" s="18"/>
      <c r="E122" s="18"/>
      <c r="F122" s="18"/>
      <c r="G122" s="18"/>
      <c r="H122" s="18"/>
      <c r="I122" s="18"/>
      <c r="J122" s="18"/>
      <c r="K122" s="18"/>
      <c r="L122" s="31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</row>
    <row r="123" spans="1:31" s="17" customFormat="1" ht="12" customHeight="1">
      <c r="A123" s="18"/>
      <c r="B123" s="19"/>
      <c r="C123" s="12" t="s">
        <v>14</v>
      </c>
      <c r="D123" s="18"/>
      <c r="E123" s="18"/>
      <c r="F123" s="18"/>
      <c r="G123" s="18"/>
      <c r="H123" s="18"/>
      <c r="I123" s="18"/>
      <c r="J123" s="18"/>
      <c r="K123" s="18"/>
      <c r="L123" s="31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</row>
    <row r="124" spans="1:31" s="17" customFormat="1" ht="16.5" customHeight="1">
      <c r="A124" s="18"/>
      <c r="B124" s="19"/>
      <c r="C124" s="18"/>
      <c r="D124" s="18"/>
      <c r="E124" s="234" t="str">
        <f>E7</f>
        <v>Univerzita Komenského</v>
      </c>
      <c r="F124" s="235"/>
      <c r="G124" s="235"/>
      <c r="H124" s="235"/>
      <c r="I124" s="18"/>
      <c r="J124" s="18"/>
      <c r="K124" s="18"/>
      <c r="L124" s="31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</row>
    <row r="125" spans="1:31" s="1" customFormat="1" ht="12" customHeight="1">
      <c r="B125" s="6"/>
      <c r="C125" s="12" t="s">
        <v>105</v>
      </c>
      <c r="L125" s="6"/>
    </row>
    <row r="126" spans="1:31" s="17" customFormat="1" ht="16.5" customHeight="1">
      <c r="A126" s="18"/>
      <c r="B126" s="19"/>
      <c r="C126" s="18"/>
      <c r="D126" s="18"/>
      <c r="E126" s="234" t="s">
        <v>106</v>
      </c>
      <c r="F126" s="236"/>
      <c r="G126" s="236"/>
      <c r="H126" s="236"/>
      <c r="I126" s="18"/>
      <c r="J126" s="18"/>
      <c r="K126" s="18"/>
      <c r="L126" s="31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</row>
    <row r="127" spans="1:31" s="17" customFormat="1" ht="12" customHeight="1">
      <c r="A127" s="18"/>
      <c r="B127" s="19"/>
      <c r="C127" s="12" t="s">
        <v>107</v>
      </c>
      <c r="D127" s="18"/>
      <c r="E127" s="18"/>
      <c r="F127" s="18"/>
      <c r="G127" s="18"/>
      <c r="H127" s="18"/>
      <c r="I127" s="18"/>
      <c r="J127" s="18"/>
      <c r="K127" s="18"/>
      <c r="L127" s="31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</row>
    <row r="128" spans="1:31" s="17" customFormat="1" ht="16.5" customHeight="1">
      <c r="A128" s="18"/>
      <c r="B128" s="19"/>
      <c r="C128" s="18"/>
      <c r="D128" s="18"/>
      <c r="E128" s="214" t="str">
        <f>E11</f>
        <v>2023-03-01-02 - Dostavovacie práce</v>
      </c>
      <c r="F128" s="236"/>
      <c r="G128" s="236"/>
      <c r="H128" s="236"/>
      <c r="I128" s="18"/>
      <c r="J128" s="18"/>
      <c r="K128" s="18"/>
      <c r="L128" s="31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</row>
    <row r="129" spans="1:65" s="17" customFormat="1" ht="6.95" customHeight="1">
      <c r="A129" s="18"/>
      <c r="B129" s="19"/>
      <c r="C129" s="18"/>
      <c r="D129" s="18"/>
      <c r="E129" s="18"/>
      <c r="F129" s="18"/>
      <c r="G129" s="18"/>
      <c r="H129" s="18"/>
      <c r="I129" s="18"/>
      <c r="J129" s="18"/>
      <c r="K129" s="18"/>
      <c r="L129" s="31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</row>
    <row r="130" spans="1:65" s="17" customFormat="1" ht="12" customHeight="1">
      <c r="A130" s="18"/>
      <c r="B130" s="19"/>
      <c r="C130" s="12" t="s">
        <v>18</v>
      </c>
      <c r="D130" s="18"/>
      <c r="E130" s="18"/>
      <c r="F130" s="13" t="str">
        <f>F14</f>
        <v xml:space="preserve"> </v>
      </c>
      <c r="G130" s="18"/>
      <c r="H130" s="18"/>
      <c r="I130" s="12" t="s">
        <v>20</v>
      </c>
      <c r="J130" s="91" t="str">
        <f>IF(J14="","",J14)</f>
        <v>11. 8. 2023</v>
      </c>
      <c r="K130" s="18"/>
      <c r="L130" s="31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</row>
    <row r="131" spans="1:65" s="17" customFormat="1" ht="6.95" customHeight="1">
      <c r="A131" s="18"/>
      <c r="B131" s="19"/>
      <c r="C131" s="18"/>
      <c r="D131" s="18"/>
      <c r="E131" s="18"/>
      <c r="F131" s="18"/>
      <c r="G131" s="18"/>
      <c r="H131" s="18"/>
      <c r="I131" s="18"/>
      <c r="J131" s="18"/>
      <c r="K131" s="18"/>
      <c r="L131" s="31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</row>
    <row r="132" spans="1:65" s="17" customFormat="1" ht="15.2" customHeight="1">
      <c r="A132" s="18"/>
      <c r="B132" s="19"/>
      <c r="C132" s="12" t="s">
        <v>22</v>
      </c>
      <c r="D132" s="18"/>
      <c r="E132" s="18"/>
      <c r="F132" s="13" t="str">
        <f>E17</f>
        <v xml:space="preserve"> </v>
      </c>
      <c r="G132" s="18"/>
      <c r="H132" s="18"/>
      <c r="I132" s="12" t="s">
        <v>27</v>
      </c>
      <c r="J132" s="113" t="str">
        <f>E23</f>
        <v xml:space="preserve"> </v>
      </c>
      <c r="K132" s="18"/>
      <c r="L132" s="31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</row>
    <row r="133" spans="1:65" s="17" customFormat="1" ht="15.2" customHeight="1">
      <c r="A133" s="18"/>
      <c r="B133" s="19"/>
      <c r="C133" s="12" t="s">
        <v>25</v>
      </c>
      <c r="D133" s="18"/>
      <c r="E133" s="18"/>
      <c r="F133" s="13" t="str">
        <f>IF(E20="","",E20)</f>
        <v>Vyplň údaj</v>
      </c>
      <c r="G133" s="18"/>
      <c r="H133" s="18"/>
      <c r="I133" s="12" t="s">
        <v>30</v>
      </c>
      <c r="J133" s="113" t="str">
        <f>E26</f>
        <v xml:space="preserve"> </v>
      </c>
      <c r="K133" s="18"/>
      <c r="L133" s="31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</row>
    <row r="134" spans="1:65" s="17" customFormat="1" ht="10.35" customHeight="1">
      <c r="A134" s="18"/>
      <c r="B134" s="19"/>
      <c r="C134" s="18"/>
      <c r="D134" s="18"/>
      <c r="E134" s="18"/>
      <c r="F134" s="18"/>
      <c r="G134" s="18"/>
      <c r="H134" s="18"/>
      <c r="I134" s="18"/>
      <c r="J134" s="18"/>
      <c r="K134" s="18"/>
      <c r="L134" s="31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</row>
    <row r="135" spans="1:65" s="126" customFormat="1" ht="29.25" customHeight="1">
      <c r="A135" s="127"/>
      <c r="B135" s="128"/>
      <c r="C135" s="129" t="s">
        <v>123</v>
      </c>
      <c r="D135" s="130" t="s">
        <v>57</v>
      </c>
      <c r="E135" s="130" t="s">
        <v>53</v>
      </c>
      <c r="F135" s="130" t="s">
        <v>54</v>
      </c>
      <c r="G135" s="130" t="s">
        <v>124</v>
      </c>
      <c r="H135" s="130" t="s">
        <v>125</v>
      </c>
      <c r="I135" s="130" t="s">
        <v>126</v>
      </c>
      <c r="J135" s="131" t="s">
        <v>111</v>
      </c>
      <c r="K135" s="132" t="s">
        <v>127</v>
      </c>
      <c r="L135" s="133"/>
      <c r="M135" s="52" t="s">
        <v>1</v>
      </c>
      <c r="N135" s="53" t="s">
        <v>36</v>
      </c>
      <c r="O135" s="53" t="s">
        <v>128</v>
      </c>
      <c r="P135" s="53" t="s">
        <v>129</v>
      </c>
      <c r="Q135" s="53" t="s">
        <v>130</v>
      </c>
      <c r="R135" s="53" t="s">
        <v>131</v>
      </c>
      <c r="S135" s="53" t="s">
        <v>132</v>
      </c>
      <c r="T135" s="54" t="s">
        <v>133</v>
      </c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</row>
    <row r="136" spans="1:65" s="17" customFormat="1" ht="22.9" customHeight="1">
      <c r="A136" s="18"/>
      <c r="B136" s="19"/>
      <c r="C136" s="60" t="s">
        <v>112</v>
      </c>
      <c r="D136" s="18"/>
      <c r="E136" s="18"/>
      <c r="F136" s="18"/>
      <c r="G136" s="18"/>
      <c r="H136" s="18"/>
      <c r="I136" s="18"/>
      <c r="J136" s="134">
        <f>BK136</f>
        <v>0</v>
      </c>
      <c r="K136" s="18"/>
      <c r="L136" s="19"/>
      <c r="M136" s="55"/>
      <c r="N136" s="46"/>
      <c r="O136" s="56"/>
      <c r="P136" s="135">
        <f>P137+P170+P206</f>
        <v>0</v>
      </c>
      <c r="Q136" s="56"/>
      <c r="R136" s="135">
        <f>R137+R170+R206</f>
        <v>73.133857864900008</v>
      </c>
      <c r="S136" s="56"/>
      <c r="T136" s="136">
        <f>T137+T170+T206</f>
        <v>0</v>
      </c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T136" s="3" t="s">
        <v>71</v>
      </c>
      <c r="AU136" s="3" t="s">
        <v>113</v>
      </c>
      <c r="BK136" s="137">
        <f>BK137+BK170+BK206</f>
        <v>0</v>
      </c>
    </row>
    <row r="137" spans="1:65" s="138" customFormat="1" ht="25.9" customHeight="1">
      <c r="B137" s="139"/>
      <c r="D137" s="140" t="s">
        <v>71</v>
      </c>
      <c r="E137" s="141" t="s">
        <v>134</v>
      </c>
      <c r="F137" s="141" t="s">
        <v>135</v>
      </c>
      <c r="I137" s="142"/>
      <c r="J137" s="143">
        <f>BK137</f>
        <v>0</v>
      </c>
      <c r="L137" s="139"/>
      <c r="M137" s="144"/>
      <c r="N137" s="145"/>
      <c r="O137" s="145"/>
      <c r="P137" s="146">
        <f>P138+P141+P146+P161+P168</f>
        <v>0</v>
      </c>
      <c r="Q137" s="145"/>
      <c r="R137" s="146">
        <f>R138+R141+R146+R161+R168</f>
        <v>70.324169444900008</v>
      </c>
      <c r="S137" s="145"/>
      <c r="T137" s="147">
        <f>T138+T141+T146+T161+T168</f>
        <v>0</v>
      </c>
      <c r="AR137" s="140" t="s">
        <v>79</v>
      </c>
      <c r="AT137" s="148" t="s">
        <v>71</v>
      </c>
      <c r="AU137" s="148" t="s">
        <v>72</v>
      </c>
      <c r="AY137" s="140" t="s">
        <v>136</v>
      </c>
      <c r="BK137" s="149">
        <f>BK138+BK141+BK146+BK161+BK168</f>
        <v>0</v>
      </c>
    </row>
    <row r="138" spans="1:65" s="138" customFormat="1" ht="22.9" customHeight="1">
      <c r="B138" s="139"/>
      <c r="D138" s="140" t="s">
        <v>71</v>
      </c>
      <c r="E138" s="150" t="s">
        <v>161</v>
      </c>
      <c r="F138" s="150" t="s">
        <v>265</v>
      </c>
      <c r="I138" s="142"/>
      <c r="J138" s="151">
        <f>BK138</f>
        <v>0</v>
      </c>
      <c r="L138" s="139"/>
      <c r="M138" s="144"/>
      <c r="N138" s="145"/>
      <c r="O138" s="145"/>
      <c r="P138" s="146">
        <f>SUM(P139:P140)</f>
        <v>0</v>
      </c>
      <c r="Q138" s="145"/>
      <c r="R138" s="146">
        <f>SUM(R139:R140)</f>
        <v>17.650130140000002</v>
      </c>
      <c r="S138" s="145"/>
      <c r="T138" s="147">
        <f>SUM(T139:T140)</f>
        <v>0</v>
      </c>
      <c r="AR138" s="140" t="s">
        <v>79</v>
      </c>
      <c r="AT138" s="148" t="s">
        <v>71</v>
      </c>
      <c r="AU138" s="148" t="s">
        <v>79</v>
      </c>
      <c r="AY138" s="140" t="s">
        <v>136</v>
      </c>
      <c r="BK138" s="149">
        <f>SUM(BK139:BK140)</f>
        <v>0</v>
      </c>
    </row>
    <row r="139" spans="1:65" s="17" customFormat="1" ht="33" customHeight="1">
      <c r="A139" s="18"/>
      <c r="B139" s="152"/>
      <c r="C139" s="238" t="s">
        <v>218</v>
      </c>
      <c r="D139" s="238" t="s">
        <v>140</v>
      </c>
      <c r="E139" s="239" t="s">
        <v>266</v>
      </c>
      <c r="F139" s="240" t="s">
        <v>267</v>
      </c>
      <c r="G139" s="241" t="s">
        <v>268</v>
      </c>
      <c r="H139" s="242">
        <v>19.141999999999999</v>
      </c>
      <c r="I139" s="154"/>
      <c r="J139" s="153">
        <f>ROUND(I139*H139,3)</f>
        <v>0</v>
      </c>
      <c r="K139" s="155"/>
      <c r="L139" s="19"/>
      <c r="M139" s="156" t="s">
        <v>1</v>
      </c>
      <c r="N139" s="157" t="s">
        <v>38</v>
      </c>
      <c r="O139" s="48"/>
      <c r="P139" s="158">
        <f>O139*H139</f>
        <v>0</v>
      </c>
      <c r="Q139" s="158">
        <v>0.91817000000000004</v>
      </c>
      <c r="R139" s="158">
        <f>Q139*H139</f>
        <v>17.575610140000002</v>
      </c>
      <c r="S139" s="158">
        <v>0</v>
      </c>
      <c r="T139" s="159">
        <f>S139*H139</f>
        <v>0</v>
      </c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R139" s="160" t="s">
        <v>144</v>
      </c>
      <c r="AT139" s="160" t="s">
        <v>140</v>
      </c>
      <c r="AU139" s="160" t="s">
        <v>85</v>
      </c>
      <c r="AY139" s="3" t="s">
        <v>136</v>
      </c>
      <c r="BE139" s="161">
        <f>IF(N139="základná",J139,0)</f>
        <v>0</v>
      </c>
      <c r="BF139" s="161">
        <f>IF(N139="znížená",J139,0)</f>
        <v>0</v>
      </c>
      <c r="BG139" s="161">
        <f>IF(N139="zákl. prenesená",J139,0)</f>
        <v>0</v>
      </c>
      <c r="BH139" s="161">
        <f>IF(N139="zníž. prenesená",J139,0)</f>
        <v>0</v>
      </c>
      <c r="BI139" s="161">
        <f>IF(N139="nulová",J139,0)</f>
        <v>0</v>
      </c>
      <c r="BJ139" s="3" t="s">
        <v>85</v>
      </c>
      <c r="BK139" s="162">
        <f>ROUND(I139*H139,3)</f>
        <v>0</v>
      </c>
      <c r="BL139" s="3" t="s">
        <v>144</v>
      </c>
      <c r="BM139" s="160" t="s">
        <v>269</v>
      </c>
    </row>
    <row r="140" spans="1:65" s="17" customFormat="1" ht="24.2" customHeight="1">
      <c r="A140" s="18"/>
      <c r="B140" s="152"/>
      <c r="C140" s="238" t="s">
        <v>153</v>
      </c>
      <c r="D140" s="238" t="s">
        <v>140</v>
      </c>
      <c r="E140" s="239" t="s">
        <v>270</v>
      </c>
      <c r="F140" s="240" t="s">
        <v>271</v>
      </c>
      <c r="G140" s="241" t="s">
        <v>168</v>
      </c>
      <c r="H140" s="242">
        <v>2</v>
      </c>
      <c r="I140" s="154"/>
      <c r="J140" s="153">
        <f>ROUND(I140*H140,3)</f>
        <v>0</v>
      </c>
      <c r="K140" s="155"/>
      <c r="L140" s="19"/>
      <c r="M140" s="156" t="s">
        <v>1</v>
      </c>
      <c r="N140" s="157" t="s">
        <v>38</v>
      </c>
      <c r="O140" s="48"/>
      <c r="P140" s="158">
        <f>O140*H140</f>
        <v>0</v>
      </c>
      <c r="Q140" s="158">
        <v>3.7260000000000001E-2</v>
      </c>
      <c r="R140" s="158">
        <f>Q140*H140</f>
        <v>7.4520000000000003E-2</v>
      </c>
      <c r="S140" s="158">
        <v>0</v>
      </c>
      <c r="T140" s="159">
        <f>S140*H140</f>
        <v>0</v>
      </c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R140" s="160" t="s">
        <v>144</v>
      </c>
      <c r="AT140" s="160" t="s">
        <v>140</v>
      </c>
      <c r="AU140" s="160" t="s">
        <v>85</v>
      </c>
      <c r="AY140" s="3" t="s">
        <v>136</v>
      </c>
      <c r="BE140" s="161">
        <f>IF(N140="základná",J140,0)</f>
        <v>0</v>
      </c>
      <c r="BF140" s="161">
        <f>IF(N140="znížená",J140,0)</f>
        <v>0</v>
      </c>
      <c r="BG140" s="161">
        <f>IF(N140="zákl. prenesená",J140,0)</f>
        <v>0</v>
      </c>
      <c r="BH140" s="161">
        <f>IF(N140="zníž. prenesená",J140,0)</f>
        <v>0</v>
      </c>
      <c r="BI140" s="161">
        <f>IF(N140="nulová",J140,0)</f>
        <v>0</v>
      </c>
      <c r="BJ140" s="3" t="s">
        <v>85</v>
      </c>
      <c r="BK140" s="162">
        <f>ROUND(I140*H140,3)</f>
        <v>0</v>
      </c>
      <c r="BL140" s="3" t="s">
        <v>144</v>
      </c>
      <c r="BM140" s="160" t="s">
        <v>272</v>
      </c>
    </row>
    <row r="141" spans="1:65" s="138" customFormat="1" ht="22.9" customHeight="1">
      <c r="B141" s="139"/>
      <c r="D141" s="140" t="s">
        <v>71</v>
      </c>
      <c r="E141" s="150" t="s">
        <v>144</v>
      </c>
      <c r="F141" s="150" t="s">
        <v>273</v>
      </c>
      <c r="I141" s="142"/>
      <c r="J141" s="151">
        <f>BK141</f>
        <v>0</v>
      </c>
      <c r="L141" s="139"/>
      <c r="M141" s="144"/>
      <c r="N141" s="145"/>
      <c r="O141" s="145"/>
      <c r="P141" s="146">
        <f>SUM(P142:P145)</f>
        <v>0</v>
      </c>
      <c r="Q141" s="145"/>
      <c r="R141" s="146">
        <f>SUM(R142:R145)</f>
        <v>17.836782860000003</v>
      </c>
      <c r="S141" s="145"/>
      <c r="T141" s="147">
        <f>SUM(T142:T145)</f>
        <v>0</v>
      </c>
      <c r="AR141" s="140" t="s">
        <v>79</v>
      </c>
      <c r="AT141" s="148" t="s">
        <v>71</v>
      </c>
      <c r="AU141" s="148" t="s">
        <v>79</v>
      </c>
      <c r="AY141" s="140" t="s">
        <v>136</v>
      </c>
      <c r="BK141" s="149">
        <f>SUM(BK142:BK145)</f>
        <v>0</v>
      </c>
    </row>
    <row r="142" spans="1:65" s="17" customFormat="1" ht="21.75" customHeight="1">
      <c r="A142" s="18"/>
      <c r="B142" s="152"/>
      <c r="C142" s="238" t="s">
        <v>274</v>
      </c>
      <c r="D142" s="238" t="s">
        <v>140</v>
      </c>
      <c r="E142" s="239" t="s">
        <v>275</v>
      </c>
      <c r="F142" s="240" t="s">
        <v>276</v>
      </c>
      <c r="G142" s="241" t="s">
        <v>268</v>
      </c>
      <c r="H142" s="242">
        <v>6.9560000000000004</v>
      </c>
      <c r="I142" s="154"/>
      <c r="J142" s="153">
        <f>ROUND(I142*H142,3)</f>
        <v>0</v>
      </c>
      <c r="K142" s="155"/>
      <c r="L142" s="19"/>
      <c r="M142" s="156" t="s">
        <v>1</v>
      </c>
      <c r="N142" s="157" t="s">
        <v>38</v>
      </c>
      <c r="O142" s="48"/>
      <c r="P142" s="158">
        <f>O142*H142</f>
        <v>0</v>
      </c>
      <c r="Q142" s="158">
        <v>2.4018600000000001</v>
      </c>
      <c r="R142" s="158">
        <f>Q142*H142</f>
        <v>16.707338160000003</v>
      </c>
      <c r="S142" s="158">
        <v>0</v>
      </c>
      <c r="T142" s="159">
        <f>S142*H142</f>
        <v>0</v>
      </c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R142" s="160" t="s">
        <v>144</v>
      </c>
      <c r="AT142" s="160" t="s">
        <v>140</v>
      </c>
      <c r="AU142" s="160" t="s">
        <v>85</v>
      </c>
      <c r="AY142" s="3" t="s">
        <v>136</v>
      </c>
      <c r="BE142" s="161">
        <f>IF(N142="základná",J142,0)</f>
        <v>0</v>
      </c>
      <c r="BF142" s="161">
        <f>IF(N142="znížená",J142,0)</f>
        <v>0</v>
      </c>
      <c r="BG142" s="161">
        <f>IF(N142="zákl. prenesená",J142,0)</f>
        <v>0</v>
      </c>
      <c r="BH142" s="161">
        <f>IF(N142="zníž. prenesená",J142,0)</f>
        <v>0</v>
      </c>
      <c r="BI142" s="161">
        <f>IF(N142="nulová",J142,0)</f>
        <v>0</v>
      </c>
      <c r="BJ142" s="3" t="s">
        <v>85</v>
      </c>
      <c r="BK142" s="162">
        <f>ROUND(I142*H142,3)</f>
        <v>0</v>
      </c>
      <c r="BL142" s="3" t="s">
        <v>144</v>
      </c>
      <c r="BM142" s="160" t="s">
        <v>277</v>
      </c>
    </row>
    <row r="143" spans="1:65" s="17" customFormat="1" ht="24.2" customHeight="1">
      <c r="A143" s="18"/>
      <c r="B143" s="152"/>
      <c r="C143" s="238" t="s">
        <v>7</v>
      </c>
      <c r="D143" s="238" t="s">
        <v>140</v>
      </c>
      <c r="E143" s="239" t="s">
        <v>278</v>
      </c>
      <c r="F143" s="240" t="s">
        <v>279</v>
      </c>
      <c r="G143" s="241" t="s">
        <v>143</v>
      </c>
      <c r="H143" s="242">
        <v>100.17</v>
      </c>
      <c r="I143" s="154"/>
      <c r="J143" s="153">
        <f>ROUND(I143*H143,3)</f>
        <v>0</v>
      </c>
      <c r="K143" s="155"/>
      <c r="L143" s="19"/>
      <c r="M143" s="156" t="s">
        <v>1</v>
      </c>
      <c r="N143" s="157" t="s">
        <v>38</v>
      </c>
      <c r="O143" s="48"/>
      <c r="P143" s="158">
        <f>O143*H143</f>
        <v>0</v>
      </c>
      <c r="Q143" s="158">
        <v>3.4099999999999998E-3</v>
      </c>
      <c r="R143" s="158">
        <f>Q143*H143</f>
        <v>0.34157969999999999</v>
      </c>
      <c r="S143" s="158">
        <v>0</v>
      </c>
      <c r="T143" s="159">
        <f>S143*H143</f>
        <v>0</v>
      </c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R143" s="160" t="s">
        <v>144</v>
      </c>
      <c r="AT143" s="160" t="s">
        <v>140</v>
      </c>
      <c r="AU143" s="160" t="s">
        <v>85</v>
      </c>
      <c r="AY143" s="3" t="s">
        <v>136</v>
      </c>
      <c r="BE143" s="161">
        <f>IF(N143="základná",J143,0)</f>
        <v>0</v>
      </c>
      <c r="BF143" s="161">
        <f>IF(N143="znížená",J143,0)</f>
        <v>0</v>
      </c>
      <c r="BG143" s="161">
        <f>IF(N143="zákl. prenesená",J143,0)</f>
        <v>0</v>
      </c>
      <c r="BH143" s="161">
        <f>IF(N143="zníž. prenesená",J143,0)</f>
        <v>0</v>
      </c>
      <c r="BI143" s="161">
        <f>IF(N143="nulová",J143,0)</f>
        <v>0</v>
      </c>
      <c r="BJ143" s="3" t="s">
        <v>85</v>
      </c>
      <c r="BK143" s="162">
        <f>ROUND(I143*H143,3)</f>
        <v>0</v>
      </c>
      <c r="BL143" s="3" t="s">
        <v>144</v>
      </c>
      <c r="BM143" s="160" t="s">
        <v>280</v>
      </c>
    </row>
    <row r="144" spans="1:65" s="17" customFormat="1" ht="24.2" customHeight="1">
      <c r="A144" s="18"/>
      <c r="B144" s="152"/>
      <c r="C144" s="238" t="s">
        <v>189</v>
      </c>
      <c r="D144" s="238" t="s">
        <v>140</v>
      </c>
      <c r="E144" s="239" t="s">
        <v>281</v>
      </c>
      <c r="F144" s="240" t="s">
        <v>282</v>
      </c>
      <c r="G144" s="241" t="s">
        <v>143</v>
      </c>
      <c r="H144" s="242">
        <v>100.17</v>
      </c>
      <c r="I144" s="154"/>
      <c r="J144" s="153">
        <f>ROUND(I144*H144,3)</f>
        <v>0</v>
      </c>
      <c r="K144" s="155"/>
      <c r="L144" s="19"/>
      <c r="M144" s="156" t="s">
        <v>1</v>
      </c>
      <c r="N144" s="157" t="s">
        <v>38</v>
      </c>
      <c r="O144" s="48"/>
      <c r="P144" s="158">
        <f>O144*H144</f>
        <v>0</v>
      </c>
      <c r="Q144" s="158">
        <v>0</v>
      </c>
      <c r="R144" s="158">
        <f>Q144*H144</f>
        <v>0</v>
      </c>
      <c r="S144" s="158">
        <v>0</v>
      </c>
      <c r="T144" s="159">
        <f>S144*H144</f>
        <v>0</v>
      </c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R144" s="160" t="s">
        <v>144</v>
      </c>
      <c r="AT144" s="160" t="s">
        <v>140</v>
      </c>
      <c r="AU144" s="160" t="s">
        <v>85</v>
      </c>
      <c r="AY144" s="3" t="s">
        <v>136</v>
      </c>
      <c r="BE144" s="161">
        <f>IF(N144="základná",J144,0)</f>
        <v>0</v>
      </c>
      <c r="BF144" s="161">
        <f>IF(N144="znížená",J144,0)</f>
        <v>0</v>
      </c>
      <c r="BG144" s="161">
        <f>IF(N144="zákl. prenesená",J144,0)</f>
        <v>0</v>
      </c>
      <c r="BH144" s="161">
        <f>IF(N144="zníž. prenesená",J144,0)</f>
        <v>0</v>
      </c>
      <c r="BI144" s="161">
        <f>IF(N144="nulová",J144,0)</f>
        <v>0</v>
      </c>
      <c r="BJ144" s="3" t="s">
        <v>85</v>
      </c>
      <c r="BK144" s="162">
        <f>ROUND(I144*H144,3)</f>
        <v>0</v>
      </c>
      <c r="BL144" s="3" t="s">
        <v>144</v>
      </c>
      <c r="BM144" s="160" t="s">
        <v>283</v>
      </c>
    </row>
    <row r="145" spans="1:65" s="17" customFormat="1" ht="24.2" customHeight="1">
      <c r="A145" s="18"/>
      <c r="B145" s="152"/>
      <c r="C145" s="238" t="s">
        <v>193</v>
      </c>
      <c r="D145" s="238" t="s">
        <v>140</v>
      </c>
      <c r="E145" s="239" t="s">
        <v>284</v>
      </c>
      <c r="F145" s="240" t="s">
        <v>285</v>
      </c>
      <c r="G145" s="241" t="s">
        <v>200</v>
      </c>
      <c r="H145" s="242">
        <v>0.77500000000000002</v>
      </c>
      <c r="I145" s="154"/>
      <c r="J145" s="153">
        <f>ROUND(I145*H145,3)</f>
        <v>0</v>
      </c>
      <c r="K145" s="155"/>
      <c r="L145" s="19"/>
      <c r="M145" s="156" t="s">
        <v>1</v>
      </c>
      <c r="N145" s="157" t="s">
        <v>38</v>
      </c>
      <c r="O145" s="48"/>
      <c r="P145" s="158">
        <f>O145*H145</f>
        <v>0</v>
      </c>
      <c r="Q145" s="158">
        <v>1.0165999999999999</v>
      </c>
      <c r="R145" s="158">
        <f>Q145*H145</f>
        <v>0.78786500000000004</v>
      </c>
      <c r="S145" s="158">
        <v>0</v>
      </c>
      <c r="T145" s="159">
        <f>S145*H145</f>
        <v>0</v>
      </c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R145" s="160" t="s">
        <v>144</v>
      </c>
      <c r="AT145" s="160" t="s">
        <v>140</v>
      </c>
      <c r="AU145" s="160" t="s">
        <v>85</v>
      </c>
      <c r="AY145" s="3" t="s">
        <v>136</v>
      </c>
      <c r="BE145" s="161">
        <f>IF(N145="základná",J145,0)</f>
        <v>0</v>
      </c>
      <c r="BF145" s="161">
        <f>IF(N145="znížená",J145,0)</f>
        <v>0</v>
      </c>
      <c r="BG145" s="161">
        <f>IF(N145="zákl. prenesená",J145,0)</f>
        <v>0</v>
      </c>
      <c r="BH145" s="161">
        <f>IF(N145="zníž. prenesená",J145,0)</f>
        <v>0</v>
      </c>
      <c r="BI145" s="161">
        <f>IF(N145="nulová",J145,0)</f>
        <v>0</v>
      </c>
      <c r="BJ145" s="3" t="s">
        <v>85</v>
      </c>
      <c r="BK145" s="162">
        <f>ROUND(I145*H145,3)</f>
        <v>0</v>
      </c>
      <c r="BL145" s="3" t="s">
        <v>144</v>
      </c>
      <c r="BM145" s="160" t="s">
        <v>286</v>
      </c>
    </row>
    <row r="146" spans="1:65" s="138" customFormat="1" ht="22.9" customHeight="1">
      <c r="B146" s="139"/>
      <c r="D146" s="140" t="s">
        <v>71</v>
      </c>
      <c r="E146" s="150" t="s">
        <v>287</v>
      </c>
      <c r="F146" s="150" t="s">
        <v>288</v>
      </c>
      <c r="I146" s="142"/>
      <c r="J146" s="151">
        <f>BK146</f>
        <v>0</v>
      </c>
      <c r="L146" s="139"/>
      <c r="M146" s="144"/>
      <c r="N146" s="145"/>
      <c r="O146" s="145"/>
      <c r="P146" s="146">
        <f>SUM(P147:P160)</f>
        <v>0</v>
      </c>
      <c r="Q146" s="145"/>
      <c r="R146" s="146">
        <f>SUM(R147:R160)</f>
        <v>28.041955160000001</v>
      </c>
      <c r="S146" s="145"/>
      <c r="T146" s="147">
        <f>SUM(T147:T160)</f>
        <v>0</v>
      </c>
      <c r="AR146" s="140" t="s">
        <v>79</v>
      </c>
      <c r="AT146" s="148" t="s">
        <v>71</v>
      </c>
      <c r="AU146" s="148" t="s">
        <v>79</v>
      </c>
      <c r="AY146" s="140" t="s">
        <v>136</v>
      </c>
      <c r="BK146" s="149">
        <f>SUM(BK147:BK160)</f>
        <v>0</v>
      </c>
    </row>
    <row r="147" spans="1:65" s="17" customFormat="1" ht="37.9" customHeight="1">
      <c r="A147" s="18"/>
      <c r="B147" s="152"/>
      <c r="C147" s="238" t="s">
        <v>289</v>
      </c>
      <c r="D147" s="238" t="s">
        <v>140</v>
      </c>
      <c r="E147" s="239" t="s">
        <v>290</v>
      </c>
      <c r="F147" s="240" t="s">
        <v>291</v>
      </c>
      <c r="G147" s="241" t="s">
        <v>143</v>
      </c>
      <c r="H147" s="242">
        <v>127.02</v>
      </c>
      <c r="I147" s="154"/>
      <c r="J147" s="153">
        <f t="shared" ref="J147:J160" si="0">ROUND(I147*H147,3)</f>
        <v>0</v>
      </c>
      <c r="K147" s="155"/>
      <c r="L147" s="19"/>
      <c r="M147" s="156" t="s">
        <v>1</v>
      </c>
      <c r="N147" s="157" t="s">
        <v>38</v>
      </c>
      <c r="O147" s="48"/>
      <c r="P147" s="158">
        <f t="shared" ref="P147:P160" si="1">O147*H147</f>
        <v>0</v>
      </c>
      <c r="Q147" s="158">
        <v>1.47E-2</v>
      </c>
      <c r="R147" s="158">
        <f t="shared" ref="R147:R160" si="2">Q147*H147</f>
        <v>1.8671939999999998</v>
      </c>
      <c r="S147" s="158">
        <v>0</v>
      </c>
      <c r="T147" s="159">
        <f t="shared" ref="T147:T160" si="3">S147*H147</f>
        <v>0</v>
      </c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R147" s="160" t="s">
        <v>144</v>
      </c>
      <c r="AT147" s="160" t="s">
        <v>140</v>
      </c>
      <c r="AU147" s="160" t="s">
        <v>85</v>
      </c>
      <c r="AY147" s="3" t="s">
        <v>136</v>
      </c>
      <c r="BE147" s="161">
        <f t="shared" ref="BE147:BE160" si="4">IF(N147="základná",J147,0)</f>
        <v>0</v>
      </c>
      <c r="BF147" s="161">
        <f t="shared" ref="BF147:BF160" si="5">IF(N147="znížená",J147,0)</f>
        <v>0</v>
      </c>
      <c r="BG147" s="161">
        <f t="shared" ref="BG147:BG160" si="6">IF(N147="zákl. prenesená",J147,0)</f>
        <v>0</v>
      </c>
      <c r="BH147" s="161">
        <f t="shared" ref="BH147:BH160" si="7">IF(N147="zníž. prenesená",J147,0)</f>
        <v>0</v>
      </c>
      <c r="BI147" s="161">
        <f t="shared" ref="BI147:BI160" si="8">IF(N147="nulová",J147,0)</f>
        <v>0</v>
      </c>
      <c r="BJ147" s="3" t="s">
        <v>85</v>
      </c>
      <c r="BK147" s="162">
        <f t="shared" ref="BK147:BK160" si="9">ROUND(I147*H147,3)</f>
        <v>0</v>
      </c>
      <c r="BL147" s="3" t="s">
        <v>144</v>
      </c>
      <c r="BM147" s="160" t="s">
        <v>292</v>
      </c>
    </row>
    <row r="148" spans="1:65" s="17" customFormat="1" ht="21.75" customHeight="1">
      <c r="A148" s="18"/>
      <c r="B148" s="152"/>
      <c r="C148" s="238" t="s">
        <v>79</v>
      </c>
      <c r="D148" s="238" t="s">
        <v>140</v>
      </c>
      <c r="E148" s="239" t="s">
        <v>293</v>
      </c>
      <c r="F148" s="240" t="s">
        <v>294</v>
      </c>
      <c r="G148" s="241" t="s">
        <v>143</v>
      </c>
      <c r="H148" s="242">
        <v>127.02</v>
      </c>
      <c r="I148" s="154"/>
      <c r="J148" s="153">
        <f t="shared" si="0"/>
        <v>0</v>
      </c>
      <c r="K148" s="155"/>
      <c r="L148" s="19"/>
      <c r="M148" s="156" t="s">
        <v>1</v>
      </c>
      <c r="N148" s="157" t="s">
        <v>38</v>
      </c>
      <c r="O148" s="48"/>
      <c r="P148" s="158">
        <f t="shared" si="1"/>
        <v>0</v>
      </c>
      <c r="Q148" s="158">
        <v>2.5999999999999998E-4</v>
      </c>
      <c r="R148" s="158">
        <f t="shared" si="2"/>
        <v>3.3025199999999998E-2</v>
      </c>
      <c r="S148" s="158">
        <v>0</v>
      </c>
      <c r="T148" s="159">
        <f t="shared" si="3"/>
        <v>0</v>
      </c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R148" s="160" t="s">
        <v>144</v>
      </c>
      <c r="AT148" s="160" t="s">
        <v>140</v>
      </c>
      <c r="AU148" s="160" t="s">
        <v>85</v>
      </c>
      <c r="AY148" s="3" t="s">
        <v>136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3" t="s">
        <v>85</v>
      </c>
      <c r="BK148" s="162">
        <f t="shared" si="9"/>
        <v>0</v>
      </c>
      <c r="BL148" s="3" t="s">
        <v>144</v>
      </c>
      <c r="BM148" s="160" t="s">
        <v>295</v>
      </c>
    </row>
    <row r="149" spans="1:65" s="17" customFormat="1" ht="24.2" customHeight="1">
      <c r="A149" s="18"/>
      <c r="B149" s="152"/>
      <c r="C149" s="238" t="s">
        <v>85</v>
      </c>
      <c r="D149" s="238" t="s">
        <v>140</v>
      </c>
      <c r="E149" s="239" t="s">
        <v>296</v>
      </c>
      <c r="F149" s="240" t="s">
        <v>297</v>
      </c>
      <c r="G149" s="241" t="s">
        <v>143</v>
      </c>
      <c r="H149" s="242">
        <v>127.02</v>
      </c>
      <c r="I149" s="154"/>
      <c r="J149" s="153">
        <f t="shared" si="0"/>
        <v>0</v>
      </c>
      <c r="K149" s="155"/>
      <c r="L149" s="19"/>
      <c r="M149" s="156" t="s">
        <v>1</v>
      </c>
      <c r="N149" s="157" t="s">
        <v>38</v>
      </c>
      <c r="O149" s="48"/>
      <c r="P149" s="158">
        <f t="shared" si="1"/>
        <v>0</v>
      </c>
      <c r="Q149" s="158">
        <v>4.1599999999999996E-3</v>
      </c>
      <c r="R149" s="158">
        <f t="shared" si="2"/>
        <v>0.52840319999999996</v>
      </c>
      <c r="S149" s="158">
        <v>0</v>
      </c>
      <c r="T149" s="159">
        <f t="shared" si="3"/>
        <v>0</v>
      </c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R149" s="160" t="s">
        <v>144</v>
      </c>
      <c r="AT149" s="160" t="s">
        <v>140</v>
      </c>
      <c r="AU149" s="160" t="s">
        <v>85</v>
      </c>
      <c r="AY149" s="3" t="s">
        <v>136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3" t="s">
        <v>85</v>
      </c>
      <c r="BK149" s="162">
        <f t="shared" si="9"/>
        <v>0</v>
      </c>
      <c r="BL149" s="3" t="s">
        <v>144</v>
      </c>
      <c r="BM149" s="160" t="s">
        <v>298</v>
      </c>
    </row>
    <row r="150" spans="1:65" s="17" customFormat="1" ht="24.2" customHeight="1">
      <c r="A150" s="18"/>
      <c r="B150" s="152"/>
      <c r="C150" s="238" t="s">
        <v>299</v>
      </c>
      <c r="D150" s="238" t="s">
        <v>140</v>
      </c>
      <c r="E150" s="239" t="s">
        <v>300</v>
      </c>
      <c r="F150" s="240" t="s">
        <v>301</v>
      </c>
      <c r="G150" s="241" t="s">
        <v>143</v>
      </c>
      <c r="H150" s="242">
        <v>1.56</v>
      </c>
      <c r="I150" s="154"/>
      <c r="J150" s="153">
        <f t="shared" si="0"/>
        <v>0</v>
      </c>
      <c r="K150" s="155"/>
      <c r="L150" s="19"/>
      <c r="M150" s="156" t="s">
        <v>1</v>
      </c>
      <c r="N150" s="157" t="s">
        <v>38</v>
      </c>
      <c r="O150" s="48"/>
      <c r="P150" s="158">
        <f t="shared" si="1"/>
        <v>0</v>
      </c>
      <c r="Q150" s="158">
        <v>6.4000000000000003E-3</v>
      </c>
      <c r="R150" s="158">
        <f t="shared" si="2"/>
        <v>9.9840000000000016E-3</v>
      </c>
      <c r="S150" s="158">
        <v>0</v>
      </c>
      <c r="T150" s="159">
        <f t="shared" si="3"/>
        <v>0</v>
      </c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R150" s="160" t="s">
        <v>144</v>
      </c>
      <c r="AT150" s="160" t="s">
        <v>140</v>
      </c>
      <c r="AU150" s="160" t="s">
        <v>85</v>
      </c>
      <c r="AY150" s="3" t="s">
        <v>136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3" t="s">
        <v>85</v>
      </c>
      <c r="BK150" s="162">
        <f t="shared" si="9"/>
        <v>0</v>
      </c>
      <c r="BL150" s="3" t="s">
        <v>144</v>
      </c>
      <c r="BM150" s="160" t="s">
        <v>302</v>
      </c>
    </row>
    <row r="151" spans="1:65" s="17" customFormat="1" ht="24.2" customHeight="1">
      <c r="A151" s="18"/>
      <c r="B151" s="152"/>
      <c r="C151" s="238" t="s">
        <v>161</v>
      </c>
      <c r="D151" s="238" t="s">
        <v>140</v>
      </c>
      <c r="E151" s="239" t="s">
        <v>303</v>
      </c>
      <c r="F151" s="240" t="s">
        <v>304</v>
      </c>
      <c r="G151" s="241" t="s">
        <v>143</v>
      </c>
      <c r="H151" s="242">
        <v>556.6</v>
      </c>
      <c r="I151" s="154"/>
      <c r="J151" s="153">
        <f t="shared" si="0"/>
        <v>0</v>
      </c>
      <c r="K151" s="155"/>
      <c r="L151" s="19"/>
      <c r="M151" s="156" t="s">
        <v>1</v>
      </c>
      <c r="N151" s="157" t="s">
        <v>38</v>
      </c>
      <c r="O151" s="48"/>
      <c r="P151" s="158">
        <f t="shared" si="1"/>
        <v>0</v>
      </c>
      <c r="Q151" s="158">
        <v>3.3E-3</v>
      </c>
      <c r="R151" s="158">
        <f t="shared" si="2"/>
        <v>1.8367800000000001</v>
      </c>
      <c r="S151" s="158">
        <v>0</v>
      </c>
      <c r="T151" s="159">
        <f t="shared" si="3"/>
        <v>0</v>
      </c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R151" s="160" t="s">
        <v>144</v>
      </c>
      <c r="AT151" s="160" t="s">
        <v>140</v>
      </c>
      <c r="AU151" s="160" t="s">
        <v>85</v>
      </c>
      <c r="AY151" s="3" t="s">
        <v>136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3" t="s">
        <v>85</v>
      </c>
      <c r="BK151" s="162">
        <f t="shared" si="9"/>
        <v>0</v>
      </c>
      <c r="BL151" s="3" t="s">
        <v>144</v>
      </c>
      <c r="BM151" s="160" t="s">
        <v>305</v>
      </c>
    </row>
    <row r="152" spans="1:65" s="17" customFormat="1" ht="37.9" customHeight="1">
      <c r="A152" s="18"/>
      <c r="B152" s="152"/>
      <c r="C152" s="238" t="s">
        <v>306</v>
      </c>
      <c r="D152" s="238" t="s">
        <v>140</v>
      </c>
      <c r="E152" s="239" t="s">
        <v>307</v>
      </c>
      <c r="F152" s="240" t="s">
        <v>308</v>
      </c>
      <c r="G152" s="241" t="s">
        <v>143</v>
      </c>
      <c r="H152" s="242">
        <v>24.02</v>
      </c>
      <c r="I152" s="154"/>
      <c r="J152" s="153">
        <f t="shared" si="0"/>
        <v>0</v>
      </c>
      <c r="K152" s="155"/>
      <c r="L152" s="19"/>
      <c r="M152" s="156" t="s">
        <v>1</v>
      </c>
      <c r="N152" s="157" t="s">
        <v>38</v>
      </c>
      <c r="O152" s="48"/>
      <c r="P152" s="158">
        <f t="shared" si="1"/>
        <v>0</v>
      </c>
      <c r="Q152" s="158">
        <v>5.8999999999999999E-3</v>
      </c>
      <c r="R152" s="158">
        <f t="shared" si="2"/>
        <v>0.14171799999999998</v>
      </c>
      <c r="S152" s="158">
        <v>0</v>
      </c>
      <c r="T152" s="159">
        <f t="shared" si="3"/>
        <v>0</v>
      </c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R152" s="160" t="s">
        <v>144</v>
      </c>
      <c r="AT152" s="160" t="s">
        <v>140</v>
      </c>
      <c r="AU152" s="160" t="s">
        <v>85</v>
      </c>
      <c r="AY152" s="3" t="s">
        <v>136</v>
      </c>
      <c r="BE152" s="161">
        <f t="shared" si="4"/>
        <v>0</v>
      </c>
      <c r="BF152" s="161">
        <f t="shared" si="5"/>
        <v>0</v>
      </c>
      <c r="BG152" s="161">
        <f t="shared" si="6"/>
        <v>0</v>
      </c>
      <c r="BH152" s="161">
        <f t="shared" si="7"/>
        <v>0</v>
      </c>
      <c r="BI152" s="161">
        <f t="shared" si="8"/>
        <v>0</v>
      </c>
      <c r="BJ152" s="3" t="s">
        <v>85</v>
      </c>
      <c r="BK152" s="162">
        <f t="shared" si="9"/>
        <v>0</v>
      </c>
      <c r="BL152" s="3" t="s">
        <v>144</v>
      </c>
      <c r="BM152" s="160" t="s">
        <v>309</v>
      </c>
    </row>
    <row r="153" spans="1:65" s="17" customFormat="1" ht="24.2" customHeight="1">
      <c r="A153" s="18"/>
      <c r="B153" s="152"/>
      <c r="C153" s="238" t="s">
        <v>310</v>
      </c>
      <c r="D153" s="238" t="s">
        <v>140</v>
      </c>
      <c r="E153" s="239" t="s">
        <v>311</v>
      </c>
      <c r="F153" s="240" t="s">
        <v>312</v>
      </c>
      <c r="G153" s="241" t="s">
        <v>143</v>
      </c>
      <c r="H153" s="242">
        <v>662.11</v>
      </c>
      <c r="I153" s="154"/>
      <c r="J153" s="153">
        <f t="shared" si="0"/>
        <v>0</v>
      </c>
      <c r="K153" s="155"/>
      <c r="L153" s="19"/>
      <c r="M153" s="156" t="s">
        <v>1</v>
      </c>
      <c r="N153" s="157" t="s">
        <v>38</v>
      </c>
      <c r="O153" s="48"/>
      <c r="P153" s="158">
        <f t="shared" si="1"/>
        <v>0</v>
      </c>
      <c r="Q153" s="158">
        <v>2.3000000000000001E-4</v>
      </c>
      <c r="R153" s="158">
        <f t="shared" si="2"/>
        <v>0.15228530000000001</v>
      </c>
      <c r="S153" s="158">
        <v>0</v>
      </c>
      <c r="T153" s="159">
        <f t="shared" si="3"/>
        <v>0</v>
      </c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R153" s="160" t="s">
        <v>144</v>
      </c>
      <c r="AT153" s="160" t="s">
        <v>140</v>
      </c>
      <c r="AU153" s="160" t="s">
        <v>85</v>
      </c>
      <c r="AY153" s="3" t="s">
        <v>136</v>
      </c>
      <c r="BE153" s="161">
        <f t="shared" si="4"/>
        <v>0</v>
      </c>
      <c r="BF153" s="161">
        <f t="shared" si="5"/>
        <v>0</v>
      </c>
      <c r="BG153" s="161">
        <f t="shared" si="6"/>
        <v>0</v>
      </c>
      <c r="BH153" s="161">
        <f t="shared" si="7"/>
        <v>0</v>
      </c>
      <c r="BI153" s="161">
        <f t="shared" si="8"/>
        <v>0</v>
      </c>
      <c r="BJ153" s="3" t="s">
        <v>85</v>
      </c>
      <c r="BK153" s="162">
        <f t="shared" si="9"/>
        <v>0</v>
      </c>
      <c r="BL153" s="3" t="s">
        <v>144</v>
      </c>
      <c r="BM153" s="160" t="s">
        <v>313</v>
      </c>
    </row>
    <row r="154" spans="1:65" s="17" customFormat="1" ht="16.5" customHeight="1">
      <c r="A154" s="18"/>
      <c r="B154" s="152"/>
      <c r="C154" s="238" t="s">
        <v>144</v>
      </c>
      <c r="D154" s="238" t="s">
        <v>140</v>
      </c>
      <c r="E154" s="239" t="s">
        <v>314</v>
      </c>
      <c r="F154" s="240" t="s">
        <v>315</v>
      </c>
      <c r="G154" s="241" t="s">
        <v>143</v>
      </c>
      <c r="H154" s="242">
        <v>580.62</v>
      </c>
      <c r="I154" s="154"/>
      <c r="J154" s="153">
        <f t="shared" si="0"/>
        <v>0</v>
      </c>
      <c r="K154" s="155"/>
      <c r="L154" s="19"/>
      <c r="M154" s="156" t="s">
        <v>1</v>
      </c>
      <c r="N154" s="157" t="s">
        <v>38</v>
      </c>
      <c r="O154" s="48"/>
      <c r="P154" s="158">
        <f t="shared" si="1"/>
        <v>0</v>
      </c>
      <c r="Q154" s="158">
        <v>4.0000000000000002E-4</v>
      </c>
      <c r="R154" s="158">
        <f t="shared" si="2"/>
        <v>0.23224800000000001</v>
      </c>
      <c r="S154" s="158">
        <v>0</v>
      </c>
      <c r="T154" s="159">
        <f t="shared" si="3"/>
        <v>0</v>
      </c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R154" s="160" t="s">
        <v>144</v>
      </c>
      <c r="AT154" s="160" t="s">
        <v>140</v>
      </c>
      <c r="AU154" s="160" t="s">
        <v>85</v>
      </c>
      <c r="AY154" s="3" t="s">
        <v>136</v>
      </c>
      <c r="BE154" s="161">
        <f t="shared" si="4"/>
        <v>0</v>
      </c>
      <c r="BF154" s="161">
        <f t="shared" si="5"/>
        <v>0</v>
      </c>
      <c r="BG154" s="161">
        <f t="shared" si="6"/>
        <v>0</v>
      </c>
      <c r="BH154" s="161">
        <f t="shared" si="7"/>
        <v>0</v>
      </c>
      <c r="BI154" s="161">
        <f t="shared" si="8"/>
        <v>0</v>
      </c>
      <c r="BJ154" s="3" t="s">
        <v>85</v>
      </c>
      <c r="BK154" s="162">
        <f t="shared" si="9"/>
        <v>0</v>
      </c>
      <c r="BL154" s="3" t="s">
        <v>144</v>
      </c>
      <c r="BM154" s="160" t="s">
        <v>316</v>
      </c>
    </row>
    <row r="155" spans="1:65" s="17" customFormat="1" ht="24.2" customHeight="1">
      <c r="A155" s="18"/>
      <c r="B155" s="152"/>
      <c r="C155" s="238" t="s">
        <v>317</v>
      </c>
      <c r="D155" s="238" t="s">
        <v>140</v>
      </c>
      <c r="E155" s="239" t="s">
        <v>318</v>
      </c>
      <c r="F155" s="240" t="s">
        <v>319</v>
      </c>
      <c r="G155" s="241" t="s">
        <v>143</v>
      </c>
      <c r="H155" s="242">
        <v>662.11500000000001</v>
      </c>
      <c r="I155" s="154"/>
      <c r="J155" s="153">
        <f t="shared" si="0"/>
        <v>0</v>
      </c>
      <c r="K155" s="155"/>
      <c r="L155" s="19"/>
      <c r="M155" s="156" t="s">
        <v>1</v>
      </c>
      <c r="N155" s="157" t="s">
        <v>38</v>
      </c>
      <c r="O155" s="48"/>
      <c r="P155" s="158">
        <f t="shared" si="1"/>
        <v>0</v>
      </c>
      <c r="Q155" s="158">
        <v>4.1599999999999996E-3</v>
      </c>
      <c r="R155" s="158">
        <f t="shared" si="2"/>
        <v>2.7543983999999999</v>
      </c>
      <c r="S155" s="158">
        <v>0</v>
      </c>
      <c r="T155" s="159">
        <f t="shared" si="3"/>
        <v>0</v>
      </c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R155" s="160" t="s">
        <v>144</v>
      </c>
      <c r="AT155" s="160" t="s">
        <v>140</v>
      </c>
      <c r="AU155" s="160" t="s">
        <v>85</v>
      </c>
      <c r="AY155" s="3" t="s">
        <v>136</v>
      </c>
      <c r="BE155" s="161">
        <f t="shared" si="4"/>
        <v>0</v>
      </c>
      <c r="BF155" s="161">
        <f t="shared" si="5"/>
        <v>0</v>
      </c>
      <c r="BG155" s="161">
        <f t="shared" si="6"/>
        <v>0</v>
      </c>
      <c r="BH155" s="161">
        <f t="shared" si="7"/>
        <v>0</v>
      </c>
      <c r="BI155" s="161">
        <f t="shared" si="8"/>
        <v>0</v>
      </c>
      <c r="BJ155" s="3" t="s">
        <v>85</v>
      </c>
      <c r="BK155" s="162">
        <f t="shared" si="9"/>
        <v>0</v>
      </c>
      <c r="BL155" s="3" t="s">
        <v>144</v>
      </c>
      <c r="BM155" s="160" t="s">
        <v>320</v>
      </c>
    </row>
    <row r="156" spans="1:65" s="17" customFormat="1" ht="37.9" customHeight="1">
      <c r="A156" s="18"/>
      <c r="B156" s="152"/>
      <c r="C156" s="238" t="s">
        <v>321</v>
      </c>
      <c r="D156" s="238" t="s">
        <v>140</v>
      </c>
      <c r="E156" s="239" t="s">
        <v>322</v>
      </c>
      <c r="F156" s="240" t="s">
        <v>323</v>
      </c>
      <c r="G156" s="241" t="s">
        <v>143</v>
      </c>
      <c r="H156" s="242">
        <v>18.23</v>
      </c>
      <c r="I156" s="154"/>
      <c r="J156" s="153">
        <f t="shared" si="0"/>
        <v>0</v>
      </c>
      <c r="K156" s="155"/>
      <c r="L156" s="19"/>
      <c r="M156" s="156" t="s">
        <v>1</v>
      </c>
      <c r="N156" s="157" t="s">
        <v>38</v>
      </c>
      <c r="O156" s="48"/>
      <c r="P156" s="158">
        <f t="shared" si="1"/>
        <v>0</v>
      </c>
      <c r="Q156" s="158">
        <v>1.515E-2</v>
      </c>
      <c r="R156" s="158">
        <f t="shared" si="2"/>
        <v>0.2761845</v>
      </c>
      <c r="S156" s="158">
        <v>0</v>
      </c>
      <c r="T156" s="159">
        <f t="shared" si="3"/>
        <v>0</v>
      </c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R156" s="160" t="s">
        <v>144</v>
      </c>
      <c r="AT156" s="160" t="s">
        <v>140</v>
      </c>
      <c r="AU156" s="160" t="s">
        <v>85</v>
      </c>
      <c r="AY156" s="3" t="s">
        <v>136</v>
      </c>
      <c r="BE156" s="161">
        <f t="shared" si="4"/>
        <v>0</v>
      </c>
      <c r="BF156" s="161">
        <f t="shared" si="5"/>
        <v>0</v>
      </c>
      <c r="BG156" s="161">
        <f t="shared" si="6"/>
        <v>0</v>
      </c>
      <c r="BH156" s="161">
        <f t="shared" si="7"/>
        <v>0</v>
      </c>
      <c r="BI156" s="161">
        <f t="shared" si="8"/>
        <v>0</v>
      </c>
      <c r="BJ156" s="3" t="s">
        <v>85</v>
      </c>
      <c r="BK156" s="162">
        <f t="shared" si="9"/>
        <v>0</v>
      </c>
      <c r="BL156" s="3" t="s">
        <v>144</v>
      </c>
      <c r="BM156" s="160" t="s">
        <v>324</v>
      </c>
    </row>
    <row r="157" spans="1:65" s="17" customFormat="1" ht="37.9" customHeight="1">
      <c r="A157" s="18"/>
      <c r="B157" s="152"/>
      <c r="C157" s="238" t="s">
        <v>325</v>
      </c>
      <c r="D157" s="238" t="s">
        <v>140</v>
      </c>
      <c r="E157" s="239" t="s">
        <v>326</v>
      </c>
      <c r="F157" s="240" t="s">
        <v>327</v>
      </c>
      <c r="G157" s="241" t="s">
        <v>143</v>
      </c>
      <c r="H157" s="242">
        <v>16.728000000000002</v>
      </c>
      <c r="I157" s="154"/>
      <c r="J157" s="153">
        <f t="shared" si="0"/>
        <v>0</v>
      </c>
      <c r="K157" s="155"/>
      <c r="L157" s="19"/>
      <c r="M157" s="156" t="s">
        <v>1</v>
      </c>
      <c r="N157" s="157" t="s">
        <v>38</v>
      </c>
      <c r="O157" s="48"/>
      <c r="P157" s="158">
        <f t="shared" si="1"/>
        <v>0</v>
      </c>
      <c r="Q157" s="158">
        <v>1.6469999999999999E-2</v>
      </c>
      <c r="R157" s="158">
        <f t="shared" si="2"/>
        <v>0.27551016</v>
      </c>
      <c r="S157" s="158">
        <v>0</v>
      </c>
      <c r="T157" s="159">
        <f t="shared" si="3"/>
        <v>0</v>
      </c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R157" s="160" t="s">
        <v>144</v>
      </c>
      <c r="AT157" s="160" t="s">
        <v>140</v>
      </c>
      <c r="AU157" s="160" t="s">
        <v>85</v>
      </c>
      <c r="AY157" s="3" t="s">
        <v>136</v>
      </c>
      <c r="BE157" s="161">
        <f t="shared" si="4"/>
        <v>0</v>
      </c>
      <c r="BF157" s="161">
        <f t="shared" si="5"/>
        <v>0</v>
      </c>
      <c r="BG157" s="161">
        <f t="shared" si="6"/>
        <v>0</v>
      </c>
      <c r="BH157" s="161">
        <f t="shared" si="7"/>
        <v>0</v>
      </c>
      <c r="BI157" s="161">
        <f t="shared" si="8"/>
        <v>0</v>
      </c>
      <c r="BJ157" s="3" t="s">
        <v>85</v>
      </c>
      <c r="BK157" s="162">
        <f t="shared" si="9"/>
        <v>0</v>
      </c>
      <c r="BL157" s="3" t="s">
        <v>144</v>
      </c>
      <c r="BM157" s="160" t="s">
        <v>328</v>
      </c>
    </row>
    <row r="158" spans="1:65" s="17" customFormat="1" ht="33" customHeight="1">
      <c r="A158" s="18"/>
      <c r="B158" s="152"/>
      <c r="C158" s="238" t="s">
        <v>329</v>
      </c>
      <c r="D158" s="238" t="s">
        <v>140</v>
      </c>
      <c r="E158" s="239" t="s">
        <v>330</v>
      </c>
      <c r="F158" s="240" t="s">
        <v>331</v>
      </c>
      <c r="G158" s="241" t="s">
        <v>143</v>
      </c>
      <c r="H158" s="242">
        <v>18.23</v>
      </c>
      <c r="I158" s="154"/>
      <c r="J158" s="153">
        <f t="shared" si="0"/>
        <v>0</v>
      </c>
      <c r="K158" s="155"/>
      <c r="L158" s="19"/>
      <c r="M158" s="156" t="s">
        <v>1</v>
      </c>
      <c r="N158" s="157" t="s">
        <v>38</v>
      </c>
      <c r="O158" s="48"/>
      <c r="P158" s="158">
        <f t="shared" si="1"/>
        <v>0</v>
      </c>
      <c r="Q158" s="158">
        <v>1.426E-2</v>
      </c>
      <c r="R158" s="158">
        <f t="shared" si="2"/>
        <v>0.25995980000000002</v>
      </c>
      <c r="S158" s="158">
        <v>0</v>
      </c>
      <c r="T158" s="159">
        <f t="shared" si="3"/>
        <v>0</v>
      </c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R158" s="160" t="s">
        <v>210</v>
      </c>
      <c r="AT158" s="160" t="s">
        <v>140</v>
      </c>
      <c r="AU158" s="160" t="s">
        <v>85</v>
      </c>
      <c r="AY158" s="3" t="s">
        <v>136</v>
      </c>
      <c r="BE158" s="161">
        <f t="shared" si="4"/>
        <v>0</v>
      </c>
      <c r="BF158" s="161">
        <f t="shared" si="5"/>
        <v>0</v>
      </c>
      <c r="BG158" s="161">
        <f t="shared" si="6"/>
        <v>0</v>
      </c>
      <c r="BH158" s="161">
        <f t="shared" si="7"/>
        <v>0</v>
      </c>
      <c r="BI158" s="161">
        <f t="shared" si="8"/>
        <v>0</v>
      </c>
      <c r="BJ158" s="3" t="s">
        <v>85</v>
      </c>
      <c r="BK158" s="162">
        <f t="shared" si="9"/>
        <v>0</v>
      </c>
      <c r="BL158" s="3" t="s">
        <v>210</v>
      </c>
      <c r="BM158" s="160" t="s">
        <v>332</v>
      </c>
    </row>
    <row r="159" spans="1:65" s="17" customFormat="1" ht="33" customHeight="1">
      <c r="A159" s="18"/>
      <c r="B159" s="152"/>
      <c r="C159" s="238" t="s">
        <v>333</v>
      </c>
      <c r="D159" s="238" t="s">
        <v>140</v>
      </c>
      <c r="E159" s="239" t="s">
        <v>334</v>
      </c>
      <c r="F159" s="240" t="s">
        <v>335</v>
      </c>
      <c r="G159" s="241" t="s">
        <v>143</v>
      </c>
      <c r="H159" s="242">
        <v>82.034999999999997</v>
      </c>
      <c r="I159" s="154"/>
      <c r="J159" s="153">
        <f t="shared" si="0"/>
        <v>0</v>
      </c>
      <c r="K159" s="155"/>
      <c r="L159" s="19"/>
      <c r="M159" s="156" t="s">
        <v>1</v>
      </c>
      <c r="N159" s="157" t="s">
        <v>38</v>
      </c>
      <c r="O159" s="48"/>
      <c r="P159" s="158">
        <f t="shared" si="1"/>
        <v>0</v>
      </c>
      <c r="Q159" s="158">
        <v>2.0789999999999999E-2</v>
      </c>
      <c r="R159" s="158">
        <f t="shared" si="2"/>
        <v>1.7055076499999999</v>
      </c>
      <c r="S159" s="158">
        <v>0</v>
      </c>
      <c r="T159" s="159">
        <f t="shared" si="3"/>
        <v>0</v>
      </c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R159" s="160" t="s">
        <v>144</v>
      </c>
      <c r="AT159" s="160" t="s">
        <v>140</v>
      </c>
      <c r="AU159" s="160" t="s">
        <v>85</v>
      </c>
      <c r="AY159" s="3" t="s">
        <v>136</v>
      </c>
      <c r="BE159" s="161">
        <f t="shared" si="4"/>
        <v>0</v>
      </c>
      <c r="BF159" s="161">
        <f t="shared" si="5"/>
        <v>0</v>
      </c>
      <c r="BG159" s="161">
        <f t="shared" si="6"/>
        <v>0</v>
      </c>
      <c r="BH159" s="161">
        <f t="shared" si="7"/>
        <v>0</v>
      </c>
      <c r="BI159" s="161">
        <f t="shared" si="8"/>
        <v>0</v>
      </c>
      <c r="BJ159" s="3" t="s">
        <v>85</v>
      </c>
      <c r="BK159" s="162">
        <f t="shared" si="9"/>
        <v>0</v>
      </c>
      <c r="BL159" s="3" t="s">
        <v>144</v>
      </c>
      <c r="BM159" s="160" t="s">
        <v>336</v>
      </c>
    </row>
    <row r="160" spans="1:65" s="17" customFormat="1" ht="33" customHeight="1">
      <c r="A160" s="18"/>
      <c r="B160" s="152"/>
      <c r="C160" s="238" t="s">
        <v>337</v>
      </c>
      <c r="D160" s="238" t="s">
        <v>140</v>
      </c>
      <c r="E160" s="239" t="s">
        <v>338</v>
      </c>
      <c r="F160" s="240" t="s">
        <v>339</v>
      </c>
      <c r="G160" s="241" t="s">
        <v>143</v>
      </c>
      <c r="H160" s="242">
        <v>594.79499999999996</v>
      </c>
      <c r="I160" s="154"/>
      <c r="J160" s="153">
        <f t="shared" si="0"/>
        <v>0</v>
      </c>
      <c r="K160" s="155"/>
      <c r="L160" s="19"/>
      <c r="M160" s="156" t="s">
        <v>1</v>
      </c>
      <c r="N160" s="157" t="s">
        <v>38</v>
      </c>
      <c r="O160" s="48"/>
      <c r="P160" s="158">
        <f t="shared" si="1"/>
        <v>0</v>
      </c>
      <c r="Q160" s="158">
        <v>3.0210000000000001E-2</v>
      </c>
      <c r="R160" s="158">
        <f t="shared" si="2"/>
        <v>17.96875695</v>
      </c>
      <c r="S160" s="158">
        <v>0</v>
      </c>
      <c r="T160" s="159">
        <f t="shared" si="3"/>
        <v>0</v>
      </c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R160" s="160" t="s">
        <v>144</v>
      </c>
      <c r="AT160" s="160" t="s">
        <v>140</v>
      </c>
      <c r="AU160" s="160" t="s">
        <v>85</v>
      </c>
      <c r="AY160" s="3" t="s">
        <v>136</v>
      </c>
      <c r="BE160" s="161">
        <f t="shared" si="4"/>
        <v>0</v>
      </c>
      <c r="BF160" s="161">
        <f t="shared" si="5"/>
        <v>0</v>
      </c>
      <c r="BG160" s="161">
        <f t="shared" si="6"/>
        <v>0</v>
      </c>
      <c r="BH160" s="161">
        <f t="shared" si="7"/>
        <v>0</v>
      </c>
      <c r="BI160" s="161">
        <f t="shared" si="8"/>
        <v>0</v>
      </c>
      <c r="BJ160" s="3" t="s">
        <v>85</v>
      </c>
      <c r="BK160" s="162">
        <f t="shared" si="9"/>
        <v>0</v>
      </c>
      <c r="BL160" s="3" t="s">
        <v>144</v>
      </c>
      <c r="BM160" s="160" t="s">
        <v>340</v>
      </c>
    </row>
    <row r="161" spans="1:65" s="138" customFormat="1" ht="22.9" customHeight="1">
      <c r="B161" s="139"/>
      <c r="D161" s="140" t="s">
        <v>71</v>
      </c>
      <c r="E161" s="150" t="s">
        <v>137</v>
      </c>
      <c r="F161" s="150" t="s">
        <v>138</v>
      </c>
      <c r="I161" s="142"/>
      <c r="J161" s="151">
        <f>BK161</f>
        <v>0</v>
      </c>
      <c r="L161" s="139"/>
      <c r="M161" s="144"/>
      <c r="N161" s="145"/>
      <c r="O161" s="145"/>
      <c r="P161" s="146">
        <f>SUM(P162:P167)</f>
        <v>0</v>
      </c>
      <c r="Q161" s="145"/>
      <c r="R161" s="146">
        <f>SUM(R162:R167)</f>
        <v>6.7953012848999998</v>
      </c>
      <c r="S161" s="145"/>
      <c r="T161" s="147">
        <f>SUM(T162:T167)</f>
        <v>0</v>
      </c>
      <c r="AR161" s="140" t="s">
        <v>79</v>
      </c>
      <c r="AT161" s="148" t="s">
        <v>71</v>
      </c>
      <c r="AU161" s="148" t="s">
        <v>79</v>
      </c>
      <c r="AY161" s="140" t="s">
        <v>136</v>
      </c>
      <c r="BK161" s="149">
        <f>SUM(BK162:BK167)</f>
        <v>0</v>
      </c>
    </row>
    <row r="162" spans="1:65" s="17" customFormat="1" ht="33" customHeight="1">
      <c r="A162" s="18"/>
      <c r="B162" s="152"/>
      <c r="C162" s="238" t="s">
        <v>341</v>
      </c>
      <c r="D162" s="238" t="s">
        <v>140</v>
      </c>
      <c r="E162" s="243" t="s">
        <v>141</v>
      </c>
      <c r="F162" s="244" t="s">
        <v>142</v>
      </c>
      <c r="G162" s="241" t="s">
        <v>143</v>
      </c>
      <c r="H162" s="242">
        <v>131.66999999999999</v>
      </c>
      <c r="I162" s="154"/>
      <c r="J162" s="153">
        <f t="shared" ref="J162:J167" si="10">ROUND(I162*H162,3)</f>
        <v>0</v>
      </c>
      <c r="K162" s="155"/>
      <c r="L162" s="19"/>
      <c r="M162" s="156" t="s">
        <v>1</v>
      </c>
      <c r="N162" s="157" t="s">
        <v>38</v>
      </c>
      <c r="O162" s="48"/>
      <c r="P162" s="158">
        <f t="shared" ref="P162:P167" si="11">O162*H162</f>
        <v>0</v>
      </c>
      <c r="Q162" s="158">
        <v>2.5710469999999999E-2</v>
      </c>
      <c r="R162" s="158">
        <f t="shared" ref="R162:R167" si="12">Q162*H162</f>
        <v>3.3852975848999995</v>
      </c>
      <c r="S162" s="158">
        <v>0</v>
      </c>
      <c r="T162" s="159">
        <f t="shared" ref="T162:T167" si="13">S162*H162</f>
        <v>0</v>
      </c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R162" s="160" t="s">
        <v>144</v>
      </c>
      <c r="AT162" s="160" t="s">
        <v>140</v>
      </c>
      <c r="AU162" s="160" t="s">
        <v>85</v>
      </c>
      <c r="AY162" s="3" t="s">
        <v>136</v>
      </c>
      <c r="BE162" s="161">
        <f t="shared" ref="BE162:BE167" si="14">IF(N162="základná",J162,0)</f>
        <v>0</v>
      </c>
      <c r="BF162" s="161">
        <f t="shared" ref="BF162:BF167" si="15">IF(N162="znížená",J162,0)</f>
        <v>0</v>
      </c>
      <c r="BG162" s="161">
        <f t="shared" ref="BG162:BG167" si="16">IF(N162="zákl. prenesená",J162,0)</f>
        <v>0</v>
      </c>
      <c r="BH162" s="161">
        <f t="shared" ref="BH162:BH167" si="17">IF(N162="zníž. prenesená",J162,0)</f>
        <v>0</v>
      </c>
      <c r="BI162" s="161">
        <f t="shared" ref="BI162:BI167" si="18">IF(N162="nulová",J162,0)</f>
        <v>0</v>
      </c>
      <c r="BJ162" s="3" t="s">
        <v>85</v>
      </c>
      <c r="BK162" s="162">
        <f t="shared" ref="BK162:BK167" si="19">ROUND(I162*H162,3)</f>
        <v>0</v>
      </c>
      <c r="BL162" s="3" t="s">
        <v>144</v>
      </c>
      <c r="BM162" s="160" t="s">
        <v>342</v>
      </c>
    </row>
    <row r="163" spans="1:65" s="17" customFormat="1" ht="44.25" customHeight="1">
      <c r="A163" s="18"/>
      <c r="B163" s="152"/>
      <c r="C163" s="238" t="s">
        <v>343</v>
      </c>
      <c r="D163" s="238" t="s">
        <v>140</v>
      </c>
      <c r="E163" s="243" t="s">
        <v>344</v>
      </c>
      <c r="F163" s="244" t="s">
        <v>345</v>
      </c>
      <c r="G163" s="241" t="s">
        <v>143</v>
      </c>
      <c r="H163" s="242">
        <v>131.66999999999999</v>
      </c>
      <c r="I163" s="154"/>
      <c r="J163" s="153">
        <f t="shared" si="10"/>
        <v>0</v>
      </c>
      <c r="K163" s="155"/>
      <c r="L163" s="19"/>
      <c r="M163" s="156" t="s">
        <v>1</v>
      </c>
      <c r="N163" s="157" t="s">
        <v>38</v>
      </c>
      <c r="O163" s="48"/>
      <c r="P163" s="158">
        <f t="shared" si="11"/>
        <v>0</v>
      </c>
      <c r="Q163" s="158">
        <v>0</v>
      </c>
      <c r="R163" s="158">
        <f t="shared" si="12"/>
        <v>0</v>
      </c>
      <c r="S163" s="158">
        <v>0</v>
      </c>
      <c r="T163" s="159">
        <f t="shared" si="13"/>
        <v>0</v>
      </c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R163" s="160" t="s">
        <v>144</v>
      </c>
      <c r="AT163" s="160" t="s">
        <v>140</v>
      </c>
      <c r="AU163" s="160" t="s">
        <v>85</v>
      </c>
      <c r="AY163" s="3" t="s">
        <v>136</v>
      </c>
      <c r="BE163" s="161">
        <f t="shared" si="14"/>
        <v>0</v>
      </c>
      <c r="BF163" s="161">
        <f t="shared" si="15"/>
        <v>0</v>
      </c>
      <c r="BG163" s="161">
        <f t="shared" si="16"/>
        <v>0</v>
      </c>
      <c r="BH163" s="161">
        <f t="shared" si="17"/>
        <v>0</v>
      </c>
      <c r="BI163" s="161">
        <f t="shared" si="18"/>
        <v>0</v>
      </c>
      <c r="BJ163" s="3" t="s">
        <v>85</v>
      </c>
      <c r="BK163" s="162">
        <f t="shared" si="19"/>
        <v>0</v>
      </c>
      <c r="BL163" s="3" t="s">
        <v>144</v>
      </c>
      <c r="BM163" s="160" t="s">
        <v>346</v>
      </c>
    </row>
    <row r="164" spans="1:65" s="17" customFormat="1" ht="33" customHeight="1">
      <c r="A164" s="18"/>
      <c r="B164" s="152"/>
      <c r="C164" s="238" t="s">
        <v>347</v>
      </c>
      <c r="D164" s="238" t="s">
        <v>140</v>
      </c>
      <c r="E164" s="243" t="s">
        <v>154</v>
      </c>
      <c r="F164" s="244" t="s">
        <v>155</v>
      </c>
      <c r="G164" s="241" t="s">
        <v>143</v>
      </c>
      <c r="H164" s="242">
        <v>131.66999999999999</v>
      </c>
      <c r="I164" s="154"/>
      <c r="J164" s="153">
        <f t="shared" si="10"/>
        <v>0</v>
      </c>
      <c r="K164" s="155"/>
      <c r="L164" s="19"/>
      <c r="M164" s="156" t="s">
        <v>1</v>
      </c>
      <c r="N164" s="157" t="s">
        <v>38</v>
      </c>
      <c r="O164" s="48"/>
      <c r="P164" s="158">
        <f t="shared" si="11"/>
        <v>0</v>
      </c>
      <c r="Q164" s="158">
        <v>2.571E-2</v>
      </c>
      <c r="R164" s="158">
        <f t="shared" si="12"/>
        <v>3.3852356999999995</v>
      </c>
      <c r="S164" s="158">
        <v>0</v>
      </c>
      <c r="T164" s="159">
        <f t="shared" si="13"/>
        <v>0</v>
      </c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R164" s="160" t="s">
        <v>144</v>
      </c>
      <c r="AT164" s="160" t="s">
        <v>140</v>
      </c>
      <c r="AU164" s="160" t="s">
        <v>85</v>
      </c>
      <c r="AY164" s="3" t="s">
        <v>136</v>
      </c>
      <c r="BE164" s="161">
        <f t="shared" si="14"/>
        <v>0</v>
      </c>
      <c r="BF164" s="161">
        <f t="shared" si="15"/>
        <v>0</v>
      </c>
      <c r="BG164" s="161">
        <f t="shared" si="16"/>
        <v>0</v>
      </c>
      <c r="BH164" s="161">
        <f t="shared" si="17"/>
        <v>0</v>
      </c>
      <c r="BI164" s="161">
        <f t="shared" si="18"/>
        <v>0</v>
      </c>
      <c r="BJ164" s="3" t="s">
        <v>85</v>
      </c>
      <c r="BK164" s="162">
        <f t="shared" si="19"/>
        <v>0</v>
      </c>
      <c r="BL164" s="3" t="s">
        <v>144</v>
      </c>
      <c r="BM164" s="160" t="s">
        <v>348</v>
      </c>
    </row>
    <row r="165" spans="1:65" s="17" customFormat="1" ht="16.5" customHeight="1">
      <c r="A165" s="18"/>
      <c r="B165" s="152"/>
      <c r="C165" s="238" t="s">
        <v>349</v>
      </c>
      <c r="D165" s="238" t="s">
        <v>140</v>
      </c>
      <c r="E165" s="239" t="s">
        <v>350</v>
      </c>
      <c r="F165" s="240" t="s">
        <v>351</v>
      </c>
      <c r="G165" s="241" t="s">
        <v>143</v>
      </c>
      <c r="H165" s="242">
        <v>343.8</v>
      </c>
      <c r="I165" s="154"/>
      <c r="J165" s="153">
        <f t="shared" si="10"/>
        <v>0</v>
      </c>
      <c r="K165" s="155"/>
      <c r="L165" s="19"/>
      <c r="M165" s="156" t="s">
        <v>1</v>
      </c>
      <c r="N165" s="157" t="s">
        <v>38</v>
      </c>
      <c r="O165" s="48"/>
      <c r="P165" s="158">
        <f t="shared" si="11"/>
        <v>0</v>
      </c>
      <c r="Q165" s="158">
        <v>5.0000000000000002E-5</v>
      </c>
      <c r="R165" s="158">
        <f t="shared" si="12"/>
        <v>1.719E-2</v>
      </c>
      <c r="S165" s="158">
        <v>0</v>
      </c>
      <c r="T165" s="159">
        <f t="shared" si="13"/>
        <v>0</v>
      </c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R165" s="160" t="s">
        <v>144</v>
      </c>
      <c r="AT165" s="160" t="s">
        <v>140</v>
      </c>
      <c r="AU165" s="160" t="s">
        <v>85</v>
      </c>
      <c r="AY165" s="3" t="s">
        <v>136</v>
      </c>
      <c r="BE165" s="161">
        <f t="shared" si="14"/>
        <v>0</v>
      </c>
      <c r="BF165" s="161">
        <f t="shared" si="15"/>
        <v>0</v>
      </c>
      <c r="BG165" s="161">
        <f t="shared" si="16"/>
        <v>0</v>
      </c>
      <c r="BH165" s="161">
        <f t="shared" si="17"/>
        <v>0</v>
      </c>
      <c r="BI165" s="161">
        <f t="shared" si="18"/>
        <v>0</v>
      </c>
      <c r="BJ165" s="3" t="s">
        <v>85</v>
      </c>
      <c r="BK165" s="162">
        <f t="shared" si="19"/>
        <v>0</v>
      </c>
      <c r="BL165" s="3" t="s">
        <v>144</v>
      </c>
      <c r="BM165" s="160" t="s">
        <v>352</v>
      </c>
    </row>
    <row r="166" spans="1:65" s="17" customFormat="1" ht="24.2" customHeight="1">
      <c r="A166" s="18"/>
      <c r="B166" s="152"/>
      <c r="C166" s="238" t="s">
        <v>237</v>
      </c>
      <c r="D166" s="238" t="s">
        <v>140</v>
      </c>
      <c r="E166" s="239" t="s">
        <v>353</v>
      </c>
      <c r="F166" s="240" t="s">
        <v>354</v>
      </c>
      <c r="G166" s="241" t="s">
        <v>168</v>
      </c>
      <c r="H166" s="242">
        <v>72.8</v>
      </c>
      <c r="I166" s="154"/>
      <c r="J166" s="153">
        <f t="shared" si="10"/>
        <v>0</v>
      </c>
      <c r="K166" s="155"/>
      <c r="L166" s="19"/>
      <c r="M166" s="156" t="s">
        <v>1</v>
      </c>
      <c r="N166" s="157" t="s">
        <v>38</v>
      </c>
      <c r="O166" s="48"/>
      <c r="P166" s="158">
        <f t="shared" si="11"/>
        <v>0</v>
      </c>
      <c r="Q166" s="158">
        <v>9.0000000000000006E-5</v>
      </c>
      <c r="R166" s="158">
        <f t="shared" si="12"/>
        <v>6.5520000000000005E-3</v>
      </c>
      <c r="S166" s="158">
        <v>0</v>
      </c>
      <c r="T166" s="159">
        <f t="shared" si="13"/>
        <v>0</v>
      </c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R166" s="160" t="s">
        <v>144</v>
      </c>
      <c r="AT166" s="160" t="s">
        <v>140</v>
      </c>
      <c r="AU166" s="160" t="s">
        <v>85</v>
      </c>
      <c r="AY166" s="3" t="s">
        <v>136</v>
      </c>
      <c r="BE166" s="161">
        <f t="shared" si="14"/>
        <v>0</v>
      </c>
      <c r="BF166" s="161">
        <f t="shared" si="15"/>
        <v>0</v>
      </c>
      <c r="BG166" s="161">
        <f t="shared" si="16"/>
        <v>0</v>
      </c>
      <c r="BH166" s="161">
        <f t="shared" si="17"/>
        <v>0</v>
      </c>
      <c r="BI166" s="161">
        <f t="shared" si="18"/>
        <v>0</v>
      </c>
      <c r="BJ166" s="3" t="s">
        <v>85</v>
      </c>
      <c r="BK166" s="162">
        <f t="shared" si="19"/>
        <v>0</v>
      </c>
      <c r="BL166" s="3" t="s">
        <v>144</v>
      </c>
      <c r="BM166" s="160" t="s">
        <v>355</v>
      </c>
    </row>
    <row r="167" spans="1:65" s="17" customFormat="1" ht="24.2" customHeight="1">
      <c r="A167" s="18"/>
      <c r="B167" s="152"/>
      <c r="C167" s="238" t="s">
        <v>356</v>
      </c>
      <c r="D167" s="238" t="s">
        <v>140</v>
      </c>
      <c r="E167" s="239" t="s">
        <v>357</v>
      </c>
      <c r="F167" s="240" t="s">
        <v>358</v>
      </c>
      <c r="G167" s="241" t="s">
        <v>168</v>
      </c>
      <c r="H167" s="242">
        <v>11.4</v>
      </c>
      <c r="I167" s="154"/>
      <c r="J167" s="153">
        <f t="shared" si="10"/>
        <v>0</v>
      </c>
      <c r="K167" s="155"/>
      <c r="L167" s="19"/>
      <c r="M167" s="156" t="s">
        <v>1</v>
      </c>
      <c r="N167" s="157" t="s">
        <v>38</v>
      </c>
      <c r="O167" s="48"/>
      <c r="P167" s="158">
        <f t="shared" si="11"/>
        <v>0</v>
      </c>
      <c r="Q167" s="158">
        <v>9.0000000000000006E-5</v>
      </c>
      <c r="R167" s="158">
        <f t="shared" si="12"/>
        <v>1.026E-3</v>
      </c>
      <c r="S167" s="158">
        <v>0</v>
      </c>
      <c r="T167" s="159">
        <f t="shared" si="13"/>
        <v>0</v>
      </c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R167" s="160" t="s">
        <v>144</v>
      </c>
      <c r="AT167" s="160" t="s">
        <v>140</v>
      </c>
      <c r="AU167" s="160" t="s">
        <v>85</v>
      </c>
      <c r="AY167" s="3" t="s">
        <v>136</v>
      </c>
      <c r="BE167" s="161">
        <f t="shared" si="14"/>
        <v>0</v>
      </c>
      <c r="BF167" s="161">
        <f t="shared" si="15"/>
        <v>0</v>
      </c>
      <c r="BG167" s="161">
        <f t="shared" si="16"/>
        <v>0</v>
      </c>
      <c r="BH167" s="161">
        <f t="shared" si="17"/>
        <v>0</v>
      </c>
      <c r="BI167" s="161">
        <f t="shared" si="18"/>
        <v>0</v>
      </c>
      <c r="BJ167" s="3" t="s">
        <v>85</v>
      </c>
      <c r="BK167" s="162">
        <f t="shared" si="19"/>
        <v>0</v>
      </c>
      <c r="BL167" s="3" t="s">
        <v>144</v>
      </c>
      <c r="BM167" s="160" t="s">
        <v>359</v>
      </c>
    </row>
    <row r="168" spans="1:65" s="138" customFormat="1" ht="22.9" customHeight="1">
      <c r="B168" s="139"/>
      <c r="D168" s="140" t="s">
        <v>71</v>
      </c>
      <c r="E168" s="150" t="s">
        <v>222</v>
      </c>
      <c r="F168" s="150" t="s">
        <v>223</v>
      </c>
      <c r="I168" s="142"/>
      <c r="J168" s="151">
        <f>BK168</f>
        <v>0</v>
      </c>
      <c r="L168" s="139"/>
      <c r="M168" s="144"/>
      <c r="N168" s="145"/>
      <c r="O168" s="145"/>
      <c r="P168" s="146">
        <f>P169</f>
        <v>0</v>
      </c>
      <c r="Q168" s="145"/>
      <c r="R168" s="146">
        <f>R169</f>
        <v>0</v>
      </c>
      <c r="S168" s="145"/>
      <c r="T168" s="147">
        <f>T169</f>
        <v>0</v>
      </c>
      <c r="AR168" s="140" t="s">
        <v>79</v>
      </c>
      <c r="AT168" s="148" t="s">
        <v>71</v>
      </c>
      <c r="AU168" s="148" t="s">
        <v>79</v>
      </c>
      <c r="AY168" s="140" t="s">
        <v>136</v>
      </c>
      <c r="BK168" s="149">
        <f>BK169</f>
        <v>0</v>
      </c>
    </row>
    <row r="169" spans="1:65" s="17" customFormat="1" ht="24.2" customHeight="1">
      <c r="A169" s="18"/>
      <c r="B169" s="152"/>
      <c r="C169" s="238" t="s">
        <v>241</v>
      </c>
      <c r="D169" s="238" t="s">
        <v>140</v>
      </c>
      <c r="E169" s="239" t="s">
        <v>224</v>
      </c>
      <c r="F169" s="240" t="s">
        <v>225</v>
      </c>
      <c r="G169" s="241" t="s">
        <v>200</v>
      </c>
      <c r="H169" s="242">
        <v>63.293999999999997</v>
      </c>
      <c r="I169" s="154"/>
      <c r="J169" s="153">
        <f>ROUND(I169*H169,3)</f>
        <v>0</v>
      </c>
      <c r="K169" s="155"/>
      <c r="L169" s="19"/>
      <c r="M169" s="156" t="s">
        <v>1</v>
      </c>
      <c r="N169" s="157" t="s">
        <v>38</v>
      </c>
      <c r="O169" s="48"/>
      <c r="P169" s="158">
        <f>O169*H169</f>
        <v>0</v>
      </c>
      <c r="Q169" s="158">
        <v>0</v>
      </c>
      <c r="R169" s="158">
        <f>Q169*H169</f>
        <v>0</v>
      </c>
      <c r="S169" s="158">
        <v>0</v>
      </c>
      <c r="T169" s="159">
        <f>S169*H169</f>
        <v>0</v>
      </c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R169" s="160" t="s">
        <v>144</v>
      </c>
      <c r="AT169" s="160" t="s">
        <v>140</v>
      </c>
      <c r="AU169" s="160" t="s">
        <v>85</v>
      </c>
      <c r="AY169" s="3" t="s">
        <v>136</v>
      </c>
      <c r="BE169" s="161">
        <f>IF(N169="základná",J169,0)</f>
        <v>0</v>
      </c>
      <c r="BF169" s="161">
        <f>IF(N169="znížená",J169,0)</f>
        <v>0</v>
      </c>
      <c r="BG169" s="161">
        <f>IF(N169="zákl. prenesená",J169,0)</f>
        <v>0</v>
      </c>
      <c r="BH169" s="161">
        <f>IF(N169="zníž. prenesená",J169,0)</f>
        <v>0</v>
      </c>
      <c r="BI169" s="161">
        <f>IF(N169="nulová",J169,0)</f>
        <v>0</v>
      </c>
      <c r="BJ169" s="3" t="s">
        <v>85</v>
      </c>
      <c r="BK169" s="162">
        <f>ROUND(I169*H169,3)</f>
        <v>0</v>
      </c>
      <c r="BL169" s="3" t="s">
        <v>144</v>
      </c>
      <c r="BM169" s="160" t="s">
        <v>360</v>
      </c>
    </row>
    <row r="170" spans="1:65" s="138" customFormat="1" ht="25.9" customHeight="1">
      <c r="B170" s="139"/>
      <c r="D170" s="140" t="s">
        <v>71</v>
      </c>
      <c r="E170" s="141" t="s">
        <v>227</v>
      </c>
      <c r="F170" s="141" t="s">
        <v>228</v>
      </c>
      <c r="I170" s="142"/>
      <c r="J170" s="143">
        <f>BK170</f>
        <v>0</v>
      </c>
      <c r="L170" s="139"/>
      <c r="M170" s="144"/>
      <c r="N170" s="145"/>
      <c r="O170" s="145"/>
      <c r="P170" s="146">
        <f>P171+P173+P185+P190+P196+P200+P203</f>
        <v>0</v>
      </c>
      <c r="Q170" s="145"/>
      <c r="R170" s="146">
        <f>R171+R173+R185+R190+R196+R200+R203</f>
        <v>2.8093984200000004</v>
      </c>
      <c r="S170" s="145"/>
      <c r="T170" s="147">
        <f>T171+T173+T185+T190+T196+T200+T203</f>
        <v>0</v>
      </c>
      <c r="AR170" s="140" t="s">
        <v>85</v>
      </c>
      <c r="AT170" s="148" t="s">
        <v>71</v>
      </c>
      <c r="AU170" s="148" t="s">
        <v>72</v>
      </c>
      <c r="AY170" s="140" t="s">
        <v>136</v>
      </c>
      <c r="BK170" s="149">
        <f>BK171+BK173+BK185+BK190+BK196+BK200+BK203</f>
        <v>0</v>
      </c>
    </row>
    <row r="171" spans="1:65" s="138" customFormat="1" ht="22.9" customHeight="1">
      <c r="B171" s="139"/>
      <c r="D171" s="140" t="s">
        <v>71</v>
      </c>
      <c r="E171" s="150" t="s">
        <v>361</v>
      </c>
      <c r="F171" s="150" t="s">
        <v>362</v>
      </c>
      <c r="I171" s="142"/>
      <c r="J171" s="151">
        <f>BK171</f>
        <v>0</v>
      </c>
      <c r="L171" s="139"/>
      <c r="M171" s="144"/>
      <c r="N171" s="145"/>
      <c r="O171" s="145"/>
      <c r="P171" s="146">
        <f>P172</f>
        <v>0</v>
      </c>
      <c r="Q171" s="145"/>
      <c r="R171" s="146">
        <f>R172</f>
        <v>4.1554599999999997E-2</v>
      </c>
      <c r="S171" s="145"/>
      <c r="T171" s="147">
        <f>T172</f>
        <v>0</v>
      </c>
      <c r="AR171" s="140" t="s">
        <v>85</v>
      </c>
      <c r="AT171" s="148" t="s">
        <v>71</v>
      </c>
      <c r="AU171" s="148" t="s">
        <v>79</v>
      </c>
      <c r="AY171" s="140" t="s">
        <v>136</v>
      </c>
      <c r="BK171" s="149">
        <f>BK172</f>
        <v>0</v>
      </c>
    </row>
    <row r="172" spans="1:65" s="17" customFormat="1" ht="24.2" customHeight="1">
      <c r="A172" s="18"/>
      <c r="B172" s="152"/>
      <c r="C172" s="238" t="s">
        <v>363</v>
      </c>
      <c r="D172" s="238" t="s">
        <v>140</v>
      </c>
      <c r="E172" s="239" t="s">
        <v>364</v>
      </c>
      <c r="F172" s="240" t="s">
        <v>365</v>
      </c>
      <c r="G172" s="241" t="s">
        <v>143</v>
      </c>
      <c r="H172" s="242">
        <v>24.02</v>
      </c>
      <c r="I172" s="154"/>
      <c r="J172" s="153">
        <f>ROUND(I172*H172,3)</f>
        <v>0</v>
      </c>
      <c r="K172" s="155"/>
      <c r="L172" s="19"/>
      <c r="M172" s="156" t="s">
        <v>1</v>
      </c>
      <c r="N172" s="157" t="s">
        <v>38</v>
      </c>
      <c r="O172" s="48"/>
      <c r="P172" s="158">
        <f>O172*H172</f>
        <v>0</v>
      </c>
      <c r="Q172" s="158">
        <v>1.73E-3</v>
      </c>
      <c r="R172" s="158">
        <f>Q172*H172</f>
        <v>4.1554599999999997E-2</v>
      </c>
      <c r="S172" s="158">
        <v>0</v>
      </c>
      <c r="T172" s="159">
        <f>S172*H172</f>
        <v>0</v>
      </c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R172" s="160" t="s">
        <v>210</v>
      </c>
      <c r="AT172" s="160" t="s">
        <v>140</v>
      </c>
      <c r="AU172" s="160" t="s">
        <v>85</v>
      </c>
      <c r="AY172" s="3" t="s">
        <v>136</v>
      </c>
      <c r="BE172" s="161">
        <f>IF(N172="základná",J172,0)</f>
        <v>0</v>
      </c>
      <c r="BF172" s="161">
        <f>IF(N172="znížená",J172,0)</f>
        <v>0</v>
      </c>
      <c r="BG172" s="161">
        <f>IF(N172="zákl. prenesená",J172,0)</f>
        <v>0</v>
      </c>
      <c r="BH172" s="161">
        <f>IF(N172="zníž. prenesená",J172,0)</f>
        <v>0</v>
      </c>
      <c r="BI172" s="161">
        <f>IF(N172="nulová",J172,0)</f>
        <v>0</v>
      </c>
      <c r="BJ172" s="3" t="s">
        <v>85</v>
      </c>
      <c r="BK172" s="162">
        <f>ROUND(I172*H172,3)</f>
        <v>0</v>
      </c>
      <c r="BL172" s="3" t="s">
        <v>210</v>
      </c>
      <c r="BM172" s="160" t="s">
        <v>366</v>
      </c>
    </row>
    <row r="173" spans="1:65" s="138" customFormat="1" ht="22.9" customHeight="1">
      <c r="B173" s="139"/>
      <c r="D173" s="140" t="s">
        <v>71</v>
      </c>
      <c r="E173" s="150" t="s">
        <v>367</v>
      </c>
      <c r="F173" s="150" t="s">
        <v>368</v>
      </c>
      <c r="I173" s="142"/>
      <c r="J173" s="151">
        <f>BK173</f>
        <v>0</v>
      </c>
      <c r="L173" s="139"/>
      <c r="M173" s="144"/>
      <c r="N173" s="145"/>
      <c r="O173" s="145"/>
      <c r="P173" s="146">
        <f>SUM(P174:P184)</f>
        <v>0</v>
      </c>
      <c r="Q173" s="145"/>
      <c r="R173" s="146">
        <f>SUM(R174:R184)</f>
        <v>1.47971092</v>
      </c>
      <c r="S173" s="145"/>
      <c r="T173" s="147">
        <f>SUM(T174:T184)</f>
        <v>0</v>
      </c>
      <c r="AR173" s="140" t="s">
        <v>85</v>
      </c>
      <c r="AT173" s="148" t="s">
        <v>71</v>
      </c>
      <c r="AU173" s="148" t="s">
        <v>79</v>
      </c>
      <c r="AY173" s="140" t="s">
        <v>136</v>
      </c>
      <c r="BK173" s="149">
        <f>SUM(BK174:BK184)</f>
        <v>0</v>
      </c>
    </row>
    <row r="174" spans="1:65" s="17" customFormat="1" ht="33" customHeight="1">
      <c r="A174" s="18"/>
      <c r="B174" s="152"/>
      <c r="C174" s="238" t="s">
        <v>369</v>
      </c>
      <c r="D174" s="238" t="s">
        <v>140</v>
      </c>
      <c r="E174" s="239" t="s">
        <v>370</v>
      </c>
      <c r="F174" s="240" t="s">
        <v>371</v>
      </c>
      <c r="G174" s="241" t="s">
        <v>143</v>
      </c>
      <c r="H174" s="242">
        <v>166.72</v>
      </c>
      <c r="I174" s="154"/>
      <c r="J174" s="153">
        <f t="shared" ref="J174:J184" si="20">ROUND(I174*H174,3)</f>
        <v>0</v>
      </c>
      <c r="K174" s="155"/>
      <c r="L174" s="19"/>
      <c r="M174" s="156" t="s">
        <v>1</v>
      </c>
      <c r="N174" s="157" t="s">
        <v>38</v>
      </c>
      <c r="O174" s="48"/>
      <c r="P174" s="158">
        <f t="shared" ref="P174:P184" si="21">O174*H174</f>
        <v>0</v>
      </c>
      <c r="Q174" s="158">
        <v>0</v>
      </c>
      <c r="R174" s="158">
        <f t="shared" ref="R174:R184" si="22">Q174*H174</f>
        <v>0</v>
      </c>
      <c r="S174" s="158">
        <v>0</v>
      </c>
      <c r="T174" s="159">
        <f t="shared" ref="T174:T184" si="23">S174*H174</f>
        <v>0</v>
      </c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R174" s="160" t="s">
        <v>210</v>
      </c>
      <c r="AT174" s="160" t="s">
        <v>140</v>
      </c>
      <c r="AU174" s="160" t="s">
        <v>85</v>
      </c>
      <c r="AY174" s="3" t="s">
        <v>136</v>
      </c>
      <c r="BE174" s="161">
        <f t="shared" ref="BE174:BE184" si="24">IF(N174="základná",J174,0)</f>
        <v>0</v>
      </c>
      <c r="BF174" s="161">
        <f t="shared" ref="BF174:BF184" si="25">IF(N174="znížená",J174,0)</f>
        <v>0</v>
      </c>
      <c r="BG174" s="161">
        <f t="shared" ref="BG174:BG184" si="26">IF(N174="zákl. prenesená",J174,0)</f>
        <v>0</v>
      </c>
      <c r="BH174" s="161">
        <f t="shared" ref="BH174:BH184" si="27">IF(N174="zníž. prenesená",J174,0)</f>
        <v>0</v>
      </c>
      <c r="BI174" s="161">
        <f t="shared" ref="BI174:BI184" si="28">IF(N174="nulová",J174,0)</f>
        <v>0</v>
      </c>
      <c r="BJ174" s="3" t="s">
        <v>85</v>
      </c>
      <c r="BK174" s="162">
        <f t="shared" ref="BK174:BK184" si="29">ROUND(I174*H174,3)</f>
        <v>0</v>
      </c>
      <c r="BL174" s="3" t="s">
        <v>210</v>
      </c>
      <c r="BM174" s="160" t="s">
        <v>372</v>
      </c>
    </row>
    <row r="175" spans="1:65" s="17" customFormat="1" ht="16.5" customHeight="1">
      <c r="A175" s="18"/>
      <c r="B175" s="152"/>
      <c r="C175" s="245" t="s">
        <v>373</v>
      </c>
      <c r="D175" s="245" t="s">
        <v>246</v>
      </c>
      <c r="E175" s="246" t="s">
        <v>374</v>
      </c>
      <c r="F175" s="247" t="s">
        <v>375</v>
      </c>
      <c r="G175" s="248" t="s">
        <v>200</v>
      </c>
      <c r="H175" s="249">
        <v>0.26</v>
      </c>
      <c r="I175" s="179"/>
      <c r="J175" s="178">
        <f t="shared" si="20"/>
        <v>0</v>
      </c>
      <c r="K175" s="180"/>
      <c r="L175" s="181"/>
      <c r="M175" s="182" t="s">
        <v>1</v>
      </c>
      <c r="N175" s="183" t="s">
        <v>38</v>
      </c>
      <c r="O175" s="48"/>
      <c r="P175" s="158">
        <f t="shared" si="21"/>
        <v>0</v>
      </c>
      <c r="Q175" s="158">
        <v>1</v>
      </c>
      <c r="R175" s="158">
        <f t="shared" si="22"/>
        <v>0.26</v>
      </c>
      <c r="S175" s="158">
        <v>0</v>
      </c>
      <c r="T175" s="159">
        <f t="shared" si="23"/>
        <v>0</v>
      </c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R175" s="160" t="s">
        <v>376</v>
      </c>
      <c r="AT175" s="160" t="s">
        <v>246</v>
      </c>
      <c r="AU175" s="160" t="s">
        <v>85</v>
      </c>
      <c r="AY175" s="3" t="s">
        <v>136</v>
      </c>
      <c r="BE175" s="161">
        <f t="shared" si="24"/>
        <v>0</v>
      </c>
      <c r="BF175" s="161">
        <f t="shared" si="25"/>
        <v>0</v>
      </c>
      <c r="BG175" s="161">
        <f t="shared" si="26"/>
        <v>0</v>
      </c>
      <c r="BH175" s="161">
        <f t="shared" si="27"/>
        <v>0</v>
      </c>
      <c r="BI175" s="161">
        <f t="shared" si="28"/>
        <v>0</v>
      </c>
      <c r="BJ175" s="3" t="s">
        <v>85</v>
      </c>
      <c r="BK175" s="162">
        <f t="shared" si="29"/>
        <v>0</v>
      </c>
      <c r="BL175" s="3" t="s">
        <v>210</v>
      </c>
      <c r="BM175" s="160" t="s">
        <v>377</v>
      </c>
    </row>
    <row r="176" spans="1:65" s="17" customFormat="1" ht="24.2" customHeight="1">
      <c r="A176" s="18"/>
      <c r="B176" s="152"/>
      <c r="C176" s="245" t="s">
        <v>378</v>
      </c>
      <c r="D176" s="245" t="s">
        <v>246</v>
      </c>
      <c r="E176" s="246" t="s">
        <v>379</v>
      </c>
      <c r="F176" s="247" t="s">
        <v>380</v>
      </c>
      <c r="G176" s="248" t="s">
        <v>381</v>
      </c>
      <c r="H176" s="249">
        <v>5.1779999999999999</v>
      </c>
      <c r="I176" s="179"/>
      <c r="J176" s="178">
        <f t="shared" si="20"/>
        <v>0</v>
      </c>
      <c r="K176" s="180"/>
      <c r="L176" s="181"/>
      <c r="M176" s="182" t="s">
        <v>1</v>
      </c>
      <c r="N176" s="183" t="s">
        <v>38</v>
      </c>
      <c r="O176" s="48"/>
      <c r="P176" s="158">
        <f t="shared" si="21"/>
        <v>0</v>
      </c>
      <c r="Q176" s="158">
        <v>1E-3</v>
      </c>
      <c r="R176" s="158">
        <f t="shared" si="22"/>
        <v>5.1780000000000003E-3</v>
      </c>
      <c r="S176" s="158">
        <v>0</v>
      </c>
      <c r="T176" s="159">
        <f t="shared" si="23"/>
        <v>0</v>
      </c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R176" s="160" t="s">
        <v>376</v>
      </c>
      <c r="AT176" s="160" t="s">
        <v>246</v>
      </c>
      <c r="AU176" s="160" t="s">
        <v>85</v>
      </c>
      <c r="AY176" s="3" t="s">
        <v>136</v>
      </c>
      <c r="BE176" s="161">
        <f t="shared" si="24"/>
        <v>0</v>
      </c>
      <c r="BF176" s="161">
        <f t="shared" si="25"/>
        <v>0</v>
      </c>
      <c r="BG176" s="161">
        <f t="shared" si="26"/>
        <v>0</v>
      </c>
      <c r="BH176" s="161">
        <f t="shared" si="27"/>
        <v>0</v>
      </c>
      <c r="BI176" s="161">
        <f t="shared" si="28"/>
        <v>0</v>
      </c>
      <c r="BJ176" s="3" t="s">
        <v>85</v>
      </c>
      <c r="BK176" s="162">
        <f t="shared" si="29"/>
        <v>0</v>
      </c>
      <c r="BL176" s="3" t="s">
        <v>210</v>
      </c>
      <c r="BM176" s="160" t="s">
        <v>382</v>
      </c>
    </row>
    <row r="177" spans="1:65" s="17" customFormat="1" ht="37.9" customHeight="1">
      <c r="A177" s="18"/>
      <c r="B177" s="152"/>
      <c r="C177" s="245" t="s">
        <v>383</v>
      </c>
      <c r="D177" s="245" t="s">
        <v>246</v>
      </c>
      <c r="E177" s="246" t="s">
        <v>384</v>
      </c>
      <c r="F177" s="247" t="s">
        <v>385</v>
      </c>
      <c r="G177" s="248" t="s">
        <v>143</v>
      </c>
      <c r="H177" s="249">
        <v>200.06399999999999</v>
      </c>
      <c r="I177" s="179"/>
      <c r="J177" s="178">
        <f t="shared" si="20"/>
        <v>0</v>
      </c>
      <c r="K177" s="180"/>
      <c r="L177" s="181"/>
      <c r="M177" s="182" t="s">
        <v>1</v>
      </c>
      <c r="N177" s="183" t="s">
        <v>38</v>
      </c>
      <c r="O177" s="48"/>
      <c r="P177" s="158">
        <f t="shared" si="21"/>
        <v>0</v>
      </c>
      <c r="Q177" s="158">
        <v>2.2000000000000001E-3</v>
      </c>
      <c r="R177" s="158">
        <f t="shared" si="22"/>
        <v>0.4401408</v>
      </c>
      <c r="S177" s="158">
        <v>0</v>
      </c>
      <c r="T177" s="159">
        <f t="shared" si="23"/>
        <v>0</v>
      </c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R177" s="160" t="s">
        <v>376</v>
      </c>
      <c r="AT177" s="160" t="s">
        <v>246</v>
      </c>
      <c r="AU177" s="160" t="s">
        <v>85</v>
      </c>
      <c r="AY177" s="3" t="s">
        <v>136</v>
      </c>
      <c r="BE177" s="161">
        <f t="shared" si="24"/>
        <v>0</v>
      </c>
      <c r="BF177" s="161">
        <f t="shared" si="25"/>
        <v>0</v>
      </c>
      <c r="BG177" s="161">
        <f t="shared" si="26"/>
        <v>0</v>
      </c>
      <c r="BH177" s="161">
        <f t="shared" si="27"/>
        <v>0</v>
      </c>
      <c r="BI177" s="161">
        <f t="shared" si="28"/>
        <v>0</v>
      </c>
      <c r="BJ177" s="3" t="s">
        <v>85</v>
      </c>
      <c r="BK177" s="162">
        <f t="shared" si="29"/>
        <v>0</v>
      </c>
      <c r="BL177" s="3" t="s">
        <v>210</v>
      </c>
      <c r="BM177" s="160" t="s">
        <v>386</v>
      </c>
    </row>
    <row r="178" spans="1:65" s="17" customFormat="1" ht="24.2" customHeight="1">
      <c r="A178" s="18"/>
      <c r="B178" s="152"/>
      <c r="C178" s="238" t="s">
        <v>387</v>
      </c>
      <c r="D178" s="238" t="s">
        <v>140</v>
      </c>
      <c r="E178" s="239" t="s">
        <v>388</v>
      </c>
      <c r="F178" s="240" t="s">
        <v>389</v>
      </c>
      <c r="G178" s="241" t="s">
        <v>143</v>
      </c>
      <c r="H178" s="242">
        <v>55.573</v>
      </c>
      <c r="I178" s="154"/>
      <c r="J178" s="153">
        <f t="shared" si="20"/>
        <v>0</v>
      </c>
      <c r="K178" s="155"/>
      <c r="L178" s="19"/>
      <c r="M178" s="156" t="s">
        <v>1</v>
      </c>
      <c r="N178" s="157" t="s">
        <v>38</v>
      </c>
      <c r="O178" s="48"/>
      <c r="P178" s="158">
        <f t="shared" si="21"/>
        <v>0</v>
      </c>
      <c r="Q178" s="158">
        <v>4.0000000000000003E-5</v>
      </c>
      <c r="R178" s="158">
        <f t="shared" si="22"/>
        <v>2.2229200000000002E-3</v>
      </c>
      <c r="S178" s="158">
        <v>0</v>
      </c>
      <c r="T178" s="159">
        <f t="shared" si="23"/>
        <v>0</v>
      </c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R178" s="160" t="s">
        <v>210</v>
      </c>
      <c r="AT178" s="160" t="s">
        <v>140</v>
      </c>
      <c r="AU178" s="160" t="s">
        <v>85</v>
      </c>
      <c r="AY178" s="3" t="s">
        <v>136</v>
      </c>
      <c r="BE178" s="161">
        <f t="shared" si="24"/>
        <v>0</v>
      </c>
      <c r="BF178" s="161">
        <f t="shared" si="25"/>
        <v>0</v>
      </c>
      <c r="BG178" s="161">
        <f t="shared" si="26"/>
        <v>0</v>
      </c>
      <c r="BH178" s="161">
        <f t="shared" si="27"/>
        <v>0</v>
      </c>
      <c r="BI178" s="161">
        <f t="shared" si="28"/>
        <v>0</v>
      </c>
      <c r="BJ178" s="3" t="s">
        <v>85</v>
      </c>
      <c r="BK178" s="162">
        <f t="shared" si="29"/>
        <v>0</v>
      </c>
      <c r="BL178" s="3" t="s">
        <v>210</v>
      </c>
      <c r="BM178" s="160" t="s">
        <v>390</v>
      </c>
    </row>
    <row r="179" spans="1:65" s="17" customFormat="1" ht="24.2" customHeight="1">
      <c r="A179" s="18"/>
      <c r="B179" s="152"/>
      <c r="C179" s="238" t="s">
        <v>391</v>
      </c>
      <c r="D179" s="238" t="s">
        <v>140</v>
      </c>
      <c r="E179" s="239" t="s">
        <v>392</v>
      </c>
      <c r="F179" s="240" t="s">
        <v>393</v>
      </c>
      <c r="G179" s="241" t="s">
        <v>143</v>
      </c>
      <c r="H179" s="242">
        <v>166.72</v>
      </c>
      <c r="I179" s="154"/>
      <c r="J179" s="153">
        <f t="shared" si="20"/>
        <v>0</v>
      </c>
      <c r="K179" s="155"/>
      <c r="L179" s="19"/>
      <c r="M179" s="156" t="s">
        <v>1</v>
      </c>
      <c r="N179" s="157" t="s">
        <v>38</v>
      </c>
      <c r="O179" s="48"/>
      <c r="P179" s="158">
        <f t="shared" si="21"/>
        <v>0</v>
      </c>
      <c r="Q179" s="158">
        <v>0</v>
      </c>
      <c r="R179" s="158">
        <f t="shared" si="22"/>
        <v>0</v>
      </c>
      <c r="S179" s="158">
        <v>0</v>
      </c>
      <c r="T179" s="159">
        <f t="shared" si="23"/>
        <v>0</v>
      </c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R179" s="160" t="s">
        <v>210</v>
      </c>
      <c r="AT179" s="160" t="s">
        <v>140</v>
      </c>
      <c r="AU179" s="160" t="s">
        <v>85</v>
      </c>
      <c r="AY179" s="3" t="s">
        <v>136</v>
      </c>
      <c r="BE179" s="161">
        <f t="shared" si="24"/>
        <v>0</v>
      </c>
      <c r="BF179" s="161">
        <f t="shared" si="25"/>
        <v>0</v>
      </c>
      <c r="BG179" s="161">
        <f t="shared" si="26"/>
        <v>0</v>
      </c>
      <c r="BH179" s="161">
        <f t="shared" si="27"/>
        <v>0</v>
      </c>
      <c r="BI179" s="161">
        <f t="shared" si="28"/>
        <v>0</v>
      </c>
      <c r="BJ179" s="3" t="s">
        <v>85</v>
      </c>
      <c r="BK179" s="162">
        <f t="shared" si="29"/>
        <v>0</v>
      </c>
      <c r="BL179" s="3" t="s">
        <v>210</v>
      </c>
      <c r="BM179" s="160" t="s">
        <v>394</v>
      </c>
    </row>
    <row r="180" spans="1:65" s="17" customFormat="1" ht="21.75" customHeight="1">
      <c r="A180" s="18"/>
      <c r="B180" s="152"/>
      <c r="C180" s="245" t="s">
        <v>395</v>
      </c>
      <c r="D180" s="245" t="s">
        <v>246</v>
      </c>
      <c r="E180" s="246" t="s">
        <v>396</v>
      </c>
      <c r="F180" s="247" t="s">
        <v>397</v>
      </c>
      <c r="G180" s="248" t="s">
        <v>143</v>
      </c>
      <c r="H180" s="249">
        <v>191.72800000000001</v>
      </c>
      <c r="I180" s="179"/>
      <c r="J180" s="178">
        <f t="shared" si="20"/>
        <v>0</v>
      </c>
      <c r="K180" s="180"/>
      <c r="L180" s="181"/>
      <c r="M180" s="182" t="s">
        <v>1</v>
      </c>
      <c r="N180" s="183" t="s">
        <v>38</v>
      </c>
      <c r="O180" s="48"/>
      <c r="P180" s="158">
        <f t="shared" si="21"/>
        <v>0</v>
      </c>
      <c r="Q180" s="158">
        <v>4.0000000000000002E-4</v>
      </c>
      <c r="R180" s="158">
        <f t="shared" si="22"/>
        <v>7.6691200000000001E-2</v>
      </c>
      <c r="S180" s="158">
        <v>0</v>
      </c>
      <c r="T180" s="159">
        <f t="shared" si="23"/>
        <v>0</v>
      </c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R180" s="160" t="s">
        <v>376</v>
      </c>
      <c r="AT180" s="160" t="s">
        <v>246</v>
      </c>
      <c r="AU180" s="160" t="s">
        <v>85</v>
      </c>
      <c r="AY180" s="3" t="s">
        <v>136</v>
      </c>
      <c r="BE180" s="161">
        <f t="shared" si="24"/>
        <v>0</v>
      </c>
      <c r="BF180" s="161">
        <f t="shared" si="25"/>
        <v>0</v>
      </c>
      <c r="BG180" s="161">
        <f t="shared" si="26"/>
        <v>0</v>
      </c>
      <c r="BH180" s="161">
        <f t="shared" si="27"/>
        <v>0</v>
      </c>
      <c r="BI180" s="161">
        <f t="shared" si="28"/>
        <v>0</v>
      </c>
      <c r="BJ180" s="3" t="s">
        <v>85</v>
      </c>
      <c r="BK180" s="162">
        <f t="shared" si="29"/>
        <v>0</v>
      </c>
      <c r="BL180" s="3" t="s">
        <v>210</v>
      </c>
      <c r="BM180" s="160" t="s">
        <v>398</v>
      </c>
    </row>
    <row r="181" spans="1:65" s="17" customFormat="1" ht="33" customHeight="1">
      <c r="A181" s="18"/>
      <c r="B181" s="152"/>
      <c r="C181" s="238" t="s">
        <v>399</v>
      </c>
      <c r="D181" s="238" t="s">
        <v>140</v>
      </c>
      <c r="E181" s="239" t="s">
        <v>400</v>
      </c>
      <c r="F181" s="240" t="s">
        <v>401</v>
      </c>
      <c r="G181" s="241" t="s">
        <v>168</v>
      </c>
      <c r="H181" s="242">
        <v>114.2</v>
      </c>
      <c r="I181" s="154"/>
      <c r="J181" s="153">
        <f t="shared" si="20"/>
        <v>0</v>
      </c>
      <c r="K181" s="155"/>
      <c r="L181" s="19"/>
      <c r="M181" s="156" t="s">
        <v>1</v>
      </c>
      <c r="N181" s="157" t="s">
        <v>38</v>
      </c>
      <c r="O181" s="48"/>
      <c r="P181" s="158">
        <f t="shared" si="21"/>
        <v>0</v>
      </c>
      <c r="Q181" s="158">
        <v>3.0000000000000001E-5</v>
      </c>
      <c r="R181" s="158">
        <f t="shared" si="22"/>
        <v>3.4260000000000002E-3</v>
      </c>
      <c r="S181" s="158">
        <v>0</v>
      </c>
      <c r="T181" s="159">
        <f t="shared" si="23"/>
        <v>0</v>
      </c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R181" s="160" t="s">
        <v>210</v>
      </c>
      <c r="AT181" s="160" t="s">
        <v>140</v>
      </c>
      <c r="AU181" s="160" t="s">
        <v>85</v>
      </c>
      <c r="AY181" s="3" t="s">
        <v>136</v>
      </c>
      <c r="BE181" s="161">
        <f t="shared" si="24"/>
        <v>0</v>
      </c>
      <c r="BF181" s="161">
        <f t="shared" si="25"/>
        <v>0</v>
      </c>
      <c r="BG181" s="161">
        <f t="shared" si="26"/>
        <v>0</v>
      </c>
      <c r="BH181" s="161">
        <f t="shared" si="27"/>
        <v>0</v>
      </c>
      <c r="BI181" s="161">
        <f t="shared" si="28"/>
        <v>0</v>
      </c>
      <c r="BJ181" s="3" t="s">
        <v>85</v>
      </c>
      <c r="BK181" s="162">
        <f t="shared" si="29"/>
        <v>0</v>
      </c>
      <c r="BL181" s="3" t="s">
        <v>210</v>
      </c>
      <c r="BM181" s="160" t="s">
        <v>402</v>
      </c>
    </row>
    <row r="182" spans="1:65" s="17" customFormat="1" ht="16.5" customHeight="1">
      <c r="A182" s="18"/>
      <c r="B182" s="152"/>
      <c r="C182" s="245" t="s">
        <v>403</v>
      </c>
      <c r="D182" s="245" t="s">
        <v>246</v>
      </c>
      <c r="E182" s="246" t="s">
        <v>404</v>
      </c>
      <c r="F182" s="247" t="s">
        <v>405</v>
      </c>
      <c r="G182" s="248" t="s">
        <v>164</v>
      </c>
      <c r="H182" s="249">
        <v>685.2</v>
      </c>
      <c r="I182" s="179"/>
      <c r="J182" s="178">
        <f t="shared" si="20"/>
        <v>0</v>
      </c>
      <c r="K182" s="180"/>
      <c r="L182" s="181"/>
      <c r="M182" s="182" t="s">
        <v>1</v>
      </c>
      <c r="N182" s="183" t="s">
        <v>38</v>
      </c>
      <c r="O182" s="48"/>
      <c r="P182" s="158">
        <f t="shared" si="21"/>
        <v>0</v>
      </c>
      <c r="Q182" s="158">
        <v>3.5E-4</v>
      </c>
      <c r="R182" s="158">
        <f t="shared" si="22"/>
        <v>0.23982000000000001</v>
      </c>
      <c r="S182" s="158">
        <v>0</v>
      </c>
      <c r="T182" s="159">
        <f t="shared" si="23"/>
        <v>0</v>
      </c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R182" s="160" t="s">
        <v>376</v>
      </c>
      <c r="AT182" s="160" t="s">
        <v>246</v>
      </c>
      <c r="AU182" s="160" t="s">
        <v>85</v>
      </c>
      <c r="AY182" s="3" t="s">
        <v>136</v>
      </c>
      <c r="BE182" s="161">
        <f t="shared" si="24"/>
        <v>0</v>
      </c>
      <c r="BF182" s="161">
        <f t="shared" si="25"/>
        <v>0</v>
      </c>
      <c r="BG182" s="161">
        <f t="shared" si="26"/>
        <v>0</v>
      </c>
      <c r="BH182" s="161">
        <f t="shared" si="27"/>
        <v>0</v>
      </c>
      <c r="BI182" s="161">
        <f t="shared" si="28"/>
        <v>0</v>
      </c>
      <c r="BJ182" s="3" t="s">
        <v>85</v>
      </c>
      <c r="BK182" s="162">
        <f t="shared" si="29"/>
        <v>0</v>
      </c>
      <c r="BL182" s="3" t="s">
        <v>210</v>
      </c>
      <c r="BM182" s="160" t="s">
        <v>406</v>
      </c>
    </row>
    <row r="183" spans="1:65" s="17" customFormat="1" ht="24.2" customHeight="1">
      <c r="A183" s="18"/>
      <c r="B183" s="152"/>
      <c r="C183" s="245" t="s">
        <v>407</v>
      </c>
      <c r="D183" s="245" t="s">
        <v>246</v>
      </c>
      <c r="E183" s="246" t="s">
        <v>408</v>
      </c>
      <c r="F183" s="247" t="s">
        <v>409</v>
      </c>
      <c r="G183" s="248" t="s">
        <v>143</v>
      </c>
      <c r="H183" s="249">
        <v>57.1</v>
      </c>
      <c r="I183" s="179"/>
      <c r="J183" s="178">
        <f t="shared" si="20"/>
        <v>0</v>
      </c>
      <c r="K183" s="180"/>
      <c r="L183" s="181"/>
      <c r="M183" s="182" t="s">
        <v>1</v>
      </c>
      <c r="N183" s="183" t="s">
        <v>38</v>
      </c>
      <c r="O183" s="48"/>
      <c r="P183" s="158">
        <f t="shared" si="21"/>
        <v>0</v>
      </c>
      <c r="Q183" s="158">
        <v>7.92E-3</v>
      </c>
      <c r="R183" s="158">
        <f t="shared" si="22"/>
        <v>0.45223200000000002</v>
      </c>
      <c r="S183" s="158">
        <v>0</v>
      </c>
      <c r="T183" s="159">
        <f t="shared" si="23"/>
        <v>0</v>
      </c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R183" s="160" t="s">
        <v>376</v>
      </c>
      <c r="AT183" s="160" t="s">
        <v>246</v>
      </c>
      <c r="AU183" s="160" t="s">
        <v>85</v>
      </c>
      <c r="AY183" s="3" t="s">
        <v>136</v>
      </c>
      <c r="BE183" s="161">
        <f t="shared" si="24"/>
        <v>0</v>
      </c>
      <c r="BF183" s="161">
        <f t="shared" si="25"/>
        <v>0</v>
      </c>
      <c r="BG183" s="161">
        <f t="shared" si="26"/>
        <v>0</v>
      </c>
      <c r="BH183" s="161">
        <f t="shared" si="27"/>
        <v>0</v>
      </c>
      <c r="BI183" s="161">
        <f t="shared" si="28"/>
        <v>0</v>
      </c>
      <c r="BJ183" s="3" t="s">
        <v>85</v>
      </c>
      <c r="BK183" s="162">
        <f t="shared" si="29"/>
        <v>0</v>
      </c>
      <c r="BL183" s="3" t="s">
        <v>210</v>
      </c>
      <c r="BM183" s="160" t="s">
        <v>410</v>
      </c>
    </row>
    <row r="184" spans="1:65" s="17" customFormat="1" ht="24.2" customHeight="1">
      <c r="A184" s="18"/>
      <c r="B184" s="152"/>
      <c r="C184" s="238" t="s">
        <v>411</v>
      </c>
      <c r="D184" s="238" t="s">
        <v>140</v>
      </c>
      <c r="E184" s="239" t="s">
        <v>412</v>
      </c>
      <c r="F184" s="240" t="s">
        <v>413</v>
      </c>
      <c r="G184" s="241" t="s">
        <v>200</v>
      </c>
      <c r="H184" s="242">
        <v>1.48</v>
      </c>
      <c r="I184" s="154"/>
      <c r="J184" s="153">
        <f t="shared" si="20"/>
        <v>0</v>
      </c>
      <c r="K184" s="155"/>
      <c r="L184" s="19"/>
      <c r="M184" s="156" t="s">
        <v>1</v>
      </c>
      <c r="N184" s="157" t="s">
        <v>38</v>
      </c>
      <c r="O184" s="48"/>
      <c r="P184" s="158">
        <f t="shared" si="21"/>
        <v>0</v>
      </c>
      <c r="Q184" s="158">
        <v>0</v>
      </c>
      <c r="R184" s="158">
        <f t="shared" si="22"/>
        <v>0</v>
      </c>
      <c r="S184" s="158">
        <v>0</v>
      </c>
      <c r="T184" s="159">
        <f t="shared" si="23"/>
        <v>0</v>
      </c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R184" s="160" t="s">
        <v>210</v>
      </c>
      <c r="AT184" s="160" t="s">
        <v>140</v>
      </c>
      <c r="AU184" s="160" t="s">
        <v>85</v>
      </c>
      <c r="AY184" s="3" t="s">
        <v>136</v>
      </c>
      <c r="BE184" s="161">
        <f t="shared" si="24"/>
        <v>0</v>
      </c>
      <c r="BF184" s="161">
        <f t="shared" si="25"/>
        <v>0</v>
      </c>
      <c r="BG184" s="161">
        <f t="shared" si="26"/>
        <v>0</v>
      </c>
      <c r="BH184" s="161">
        <f t="shared" si="27"/>
        <v>0</v>
      </c>
      <c r="BI184" s="161">
        <f t="shared" si="28"/>
        <v>0</v>
      </c>
      <c r="BJ184" s="3" t="s">
        <v>85</v>
      </c>
      <c r="BK184" s="162">
        <f t="shared" si="29"/>
        <v>0</v>
      </c>
      <c r="BL184" s="3" t="s">
        <v>210</v>
      </c>
      <c r="BM184" s="160" t="s">
        <v>414</v>
      </c>
    </row>
    <row r="185" spans="1:65" s="138" customFormat="1" ht="22.9" customHeight="1">
      <c r="B185" s="139"/>
      <c r="D185" s="140" t="s">
        <v>71</v>
      </c>
      <c r="E185" s="150" t="s">
        <v>415</v>
      </c>
      <c r="F185" s="150" t="s">
        <v>416</v>
      </c>
      <c r="I185" s="142"/>
      <c r="J185" s="151">
        <f>BK185</f>
        <v>0</v>
      </c>
      <c r="L185" s="139"/>
      <c r="M185" s="144"/>
      <c r="N185" s="145"/>
      <c r="O185" s="145"/>
      <c r="P185" s="146">
        <f>SUM(P186:P189)</f>
        <v>0</v>
      </c>
      <c r="Q185" s="145"/>
      <c r="R185" s="146">
        <f>SUM(R186:R189)</f>
        <v>0.15406980000000001</v>
      </c>
      <c r="S185" s="145"/>
      <c r="T185" s="147">
        <f>SUM(T186:T189)</f>
        <v>0</v>
      </c>
      <c r="AR185" s="140" t="s">
        <v>85</v>
      </c>
      <c r="AT185" s="148" t="s">
        <v>71</v>
      </c>
      <c r="AU185" s="148" t="s">
        <v>79</v>
      </c>
      <c r="AY185" s="140" t="s">
        <v>136</v>
      </c>
      <c r="BK185" s="149">
        <f>SUM(BK186:BK189)</f>
        <v>0</v>
      </c>
    </row>
    <row r="186" spans="1:65" s="17" customFormat="1" ht="21.75" customHeight="1">
      <c r="A186" s="18"/>
      <c r="B186" s="152"/>
      <c r="C186" s="238" t="s">
        <v>417</v>
      </c>
      <c r="D186" s="238" t="s">
        <v>140</v>
      </c>
      <c r="E186" s="239" t="s">
        <v>418</v>
      </c>
      <c r="F186" s="240" t="s">
        <v>419</v>
      </c>
      <c r="G186" s="241" t="s">
        <v>143</v>
      </c>
      <c r="H186" s="242">
        <v>94.65</v>
      </c>
      <c r="I186" s="154"/>
      <c r="J186" s="153">
        <f>ROUND(I186*H186,3)</f>
        <v>0</v>
      </c>
      <c r="K186" s="155"/>
      <c r="L186" s="19"/>
      <c r="M186" s="156" t="s">
        <v>1</v>
      </c>
      <c r="N186" s="157" t="s">
        <v>38</v>
      </c>
      <c r="O186" s="48"/>
      <c r="P186" s="158">
        <f>O186*H186</f>
        <v>0</v>
      </c>
      <c r="Q186" s="158">
        <v>1.2E-4</v>
      </c>
      <c r="R186" s="158">
        <f>Q186*H186</f>
        <v>1.1358000000000002E-2</v>
      </c>
      <c r="S186" s="158">
        <v>0</v>
      </c>
      <c r="T186" s="159">
        <f>S186*H186</f>
        <v>0</v>
      </c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R186" s="160" t="s">
        <v>210</v>
      </c>
      <c r="AT186" s="160" t="s">
        <v>140</v>
      </c>
      <c r="AU186" s="160" t="s">
        <v>85</v>
      </c>
      <c r="AY186" s="3" t="s">
        <v>136</v>
      </c>
      <c r="BE186" s="161">
        <f>IF(N186="základná",J186,0)</f>
        <v>0</v>
      </c>
      <c r="BF186" s="161">
        <f>IF(N186="znížená",J186,0)</f>
        <v>0</v>
      </c>
      <c r="BG186" s="161">
        <f>IF(N186="zákl. prenesená",J186,0)</f>
        <v>0</v>
      </c>
      <c r="BH186" s="161">
        <f>IF(N186="zníž. prenesená",J186,0)</f>
        <v>0</v>
      </c>
      <c r="BI186" s="161">
        <f>IF(N186="nulová",J186,0)</f>
        <v>0</v>
      </c>
      <c r="BJ186" s="3" t="s">
        <v>85</v>
      </c>
      <c r="BK186" s="162">
        <f>ROUND(I186*H186,3)</f>
        <v>0</v>
      </c>
      <c r="BL186" s="3" t="s">
        <v>210</v>
      </c>
      <c r="BM186" s="160" t="s">
        <v>420</v>
      </c>
    </row>
    <row r="187" spans="1:65" s="17" customFormat="1" ht="24.2" customHeight="1">
      <c r="A187" s="18"/>
      <c r="B187" s="152"/>
      <c r="C187" s="245" t="s">
        <v>421</v>
      </c>
      <c r="D187" s="245" t="s">
        <v>246</v>
      </c>
      <c r="E187" s="246" t="s">
        <v>422</v>
      </c>
      <c r="F187" s="247" t="s">
        <v>423</v>
      </c>
      <c r="G187" s="248" t="s">
        <v>143</v>
      </c>
      <c r="H187" s="249">
        <v>72.134</v>
      </c>
      <c r="I187" s="179"/>
      <c r="J187" s="178">
        <f>ROUND(I187*H187,3)</f>
        <v>0</v>
      </c>
      <c r="K187" s="180"/>
      <c r="L187" s="181"/>
      <c r="M187" s="182" t="s">
        <v>1</v>
      </c>
      <c r="N187" s="183" t="s">
        <v>38</v>
      </c>
      <c r="O187" s="48"/>
      <c r="P187" s="158">
        <f>O187*H187</f>
        <v>0</v>
      </c>
      <c r="Q187" s="158">
        <v>1.65E-3</v>
      </c>
      <c r="R187" s="158">
        <f>Q187*H187</f>
        <v>0.1190211</v>
      </c>
      <c r="S187" s="158">
        <v>0</v>
      </c>
      <c r="T187" s="159">
        <f>S187*H187</f>
        <v>0</v>
      </c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R187" s="160" t="s">
        <v>376</v>
      </c>
      <c r="AT187" s="160" t="s">
        <v>246</v>
      </c>
      <c r="AU187" s="160" t="s">
        <v>85</v>
      </c>
      <c r="AY187" s="3" t="s">
        <v>136</v>
      </c>
      <c r="BE187" s="161">
        <f>IF(N187="základná",J187,0)</f>
        <v>0</v>
      </c>
      <c r="BF187" s="161">
        <f>IF(N187="znížená",J187,0)</f>
        <v>0</v>
      </c>
      <c r="BG187" s="161">
        <f>IF(N187="zákl. prenesená",J187,0)</f>
        <v>0</v>
      </c>
      <c r="BH187" s="161">
        <f>IF(N187="zníž. prenesená",J187,0)</f>
        <v>0</v>
      </c>
      <c r="BI187" s="161">
        <f>IF(N187="nulová",J187,0)</f>
        <v>0</v>
      </c>
      <c r="BJ187" s="3" t="s">
        <v>85</v>
      </c>
      <c r="BK187" s="162">
        <f>ROUND(I187*H187,3)</f>
        <v>0</v>
      </c>
      <c r="BL187" s="3" t="s">
        <v>210</v>
      </c>
      <c r="BM187" s="160" t="s">
        <v>424</v>
      </c>
    </row>
    <row r="188" spans="1:65" s="17" customFormat="1" ht="24.2" customHeight="1">
      <c r="A188" s="18"/>
      <c r="B188" s="152"/>
      <c r="C188" s="245" t="s">
        <v>425</v>
      </c>
      <c r="D188" s="245" t="s">
        <v>246</v>
      </c>
      <c r="E188" s="246" t="s">
        <v>426</v>
      </c>
      <c r="F188" s="247" t="s">
        <v>427</v>
      </c>
      <c r="G188" s="248" t="s">
        <v>143</v>
      </c>
      <c r="H188" s="249">
        <v>23.93</v>
      </c>
      <c r="I188" s="179"/>
      <c r="J188" s="178">
        <f>ROUND(I188*H188,3)</f>
        <v>0</v>
      </c>
      <c r="K188" s="180"/>
      <c r="L188" s="181"/>
      <c r="M188" s="182" t="s">
        <v>1</v>
      </c>
      <c r="N188" s="183" t="s">
        <v>38</v>
      </c>
      <c r="O188" s="48"/>
      <c r="P188" s="158">
        <f>O188*H188</f>
        <v>0</v>
      </c>
      <c r="Q188" s="158">
        <v>9.8999999999999999E-4</v>
      </c>
      <c r="R188" s="158">
        <f>Q188*H188</f>
        <v>2.3690699999999999E-2</v>
      </c>
      <c r="S188" s="158">
        <v>0</v>
      </c>
      <c r="T188" s="159">
        <f>S188*H188</f>
        <v>0</v>
      </c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R188" s="160" t="s">
        <v>376</v>
      </c>
      <c r="AT188" s="160" t="s">
        <v>246</v>
      </c>
      <c r="AU188" s="160" t="s">
        <v>85</v>
      </c>
      <c r="AY188" s="3" t="s">
        <v>136</v>
      </c>
      <c r="BE188" s="161">
        <f>IF(N188="základná",J188,0)</f>
        <v>0</v>
      </c>
      <c r="BF188" s="161">
        <f>IF(N188="znížená",J188,0)</f>
        <v>0</v>
      </c>
      <c r="BG188" s="161">
        <f>IF(N188="zákl. prenesená",J188,0)</f>
        <v>0</v>
      </c>
      <c r="BH188" s="161">
        <f>IF(N188="zníž. prenesená",J188,0)</f>
        <v>0</v>
      </c>
      <c r="BI188" s="161">
        <f>IF(N188="nulová",J188,0)</f>
        <v>0</v>
      </c>
      <c r="BJ188" s="3" t="s">
        <v>85</v>
      </c>
      <c r="BK188" s="162">
        <f>ROUND(I188*H188,3)</f>
        <v>0</v>
      </c>
      <c r="BL188" s="3" t="s">
        <v>210</v>
      </c>
      <c r="BM188" s="160" t="s">
        <v>428</v>
      </c>
    </row>
    <row r="189" spans="1:65" s="17" customFormat="1" ht="24.2" customHeight="1">
      <c r="A189" s="18"/>
      <c r="B189" s="152"/>
      <c r="C189" s="238" t="s">
        <v>429</v>
      </c>
      <c r="D189" s="238" t="s">
        <v>140</v>
      </c>
      <c r="E189" s="239" t="s">
        <v>430</v>
      </c>
      <c r="F189" s="240" t="s">
        <v>431</v>
      </c>
      <c r="G189" s="241" t="s">
        <v>244</v>
      </c>
      <c r="H189" s="154"/>
      <c r="I189" s="154"/>
      <c r="J189" s="153">
        <f>ROUND(I189*H189,3)</f>
        <v>0</v>
      </c>
      <c r="K189" s="155"/>
      <c r="L189" s="19"/>
      <c r="M189" s="156" t="s">
        <v>1</v>
      </c>
      <c r="N189" s="157" t="s">
        <v>38</v>
      </c>
      <c r="O189" s="48"/>
      <c r="P189" s="158">
        <f>O189*H189</f>
        <v>0</v>
      </c>
      <c r="Q189" s="158">
        <v>0</v>
      </c>
      <c r="R189" s="158">
        <f>Q189*H189</f>
        <v>0</v>
      </c>
      <c r="S189" s="158">
        <v>0</v>
      </c>
      <c r="T189" s="159">
        <f>S189*H189</f>
        <v>0</v>
      </c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R189" s="160" t="s">
        <v>210</v>
      </c>
      <c r="AT189" s="160" t="s">
        <v>140</v>
      </c>
      <c r="AU189" s="160" t="s">
        <v>85</v>
      </c>
      <c r="AY189" s="3" t="s">
        <v>136</v>
      </c>
      <c r="BE189" s="161">
        <f>IF(N189="základná",J189,0)</f>
        <v>0</v>
      </c>
      <c r="BF189" s="161">
        <f>IF(N189="znížená",J189,0)</f>
        <v>0</v>
      </c>
      <c r="BG189" s="161">
        <f>IF(N189="zákl. prenesená",J189,0)</f>
        <v>0</v>
      </c>
      <c r="BH189" s="161">
        <f>IF(N189="zníž. prenesená",J189,0)</f>
        <v>0</v>
      </c>
      <c r="BI189" s="161">
        <f>IF(N189="nulová",J189,0)</f>
        <v>0</v>
      </c>
      <c r="BJ189" s="3" t="s">
        <v>85</v>
      </c>
      <c r="BK189" s="162">
        <f>ROUND(I189*H189,3)</f>
        <v>0</v>
      </c>
      <c r="BL189" s="3" t="s">
        <v>210</v>
      </c>
      <c r="BM189" s="160" t="s">
        <v>432</v>
      </c>
    </row>
    <row r="190" spans="1:65" s="138" customFormat="1" ht="22.9" customHeight="1">
      <c r="B190" s="139"/>
      <c r="D190" s="140" t="s">
        <v>71</v>
      </c>
      <c r="E190" s="150" t="s">
        <v>229</v>
      </c>
      <c r="F190" s="150" t="s">
        <v>230</v>
      </c>
      <c r="I190" s="142"/>
      <c r="J190" s="151">
        <f>BK190</f>
        <v>0</v>
      </c>
      <c r="L190" s="139"/>
      <c r="M190" s="144"/>
      <c r="N190" s="145"/>
      <c r="O190" s="145"/>
      <c r="P190" s="146">
        <f>SUM(P191:P195)</f>
        <v>0</v>
      </c>
      <c r="Q190" s="145"/>
      <c r="R190" s="146">
        <f>SUM(R191:R195)</f>
        <v>0.5133028999999999</v>
      </c>
      <c r="S190" s="145"/>
      <c r="T190" s="147">
        <f>SUM(T191:T195)</f>
        <v>0</v>
      </c>
      <c r="AR190" s="140" t="s">
        <v>85</v>
      </c>
      <c r="AT190" s="148" t="s">
        <v>71</v>
      </c>
      <c r="AU190" s="148" t="s">
        <v>79</v>
      </c>
      <c r="AY190" s="140" t="s">
        <v>136</v>
      </c>
      <c r="BK190" s="149">
        <f>SUM(BK191:BK195)</f>
        <v>0</v>
      </c>
    </row>
    <row r="191" spans="1:65" s="17" customFormat="1" ht="24.2" customHeight="1">
      <c r="A191" s="18"/>
      <c r="B191" s="152"/>
      <c r="C191" s="238" t="s">
        <v>210</v>
      </c>
      <c r="D191" s="238" t="s">
        <v>140</v>
      </c>
      <c r="E191" s="239" t="s">
        <v>433</v>
      </c>
      <c r="F191" s="240" t="s">
        <v>434</v>
      </c>
      <c r="G191" s="241" t="s">
        <v>168</v>
      </c>
      <c r="H191" s="242">
        <v>74.2</v>
      </c>
      <c r="I191" s="154"/>
      <c r="J191" s="153">
        <f>ROUND(I191*H191,3)</f>
        <v>0</v>
      </c>
      <c r="K191" s="155"/>
      <c r="L191" s="19"/>
      <c r="M191" s="156" t="s">
        <v>1</v>
      </c>
      <c r="N191" s="157" t="s">
        <v>38</v>
      </c>
      <c r="O191" s="48"/>
      <c r="P191" s="158">
        <f>O191*H191</f>
        <v>0</v>
      </c>
      <c r="Q191" s="158">
        <v>2.5000000000000001E-4</v>
      </c>
      <c r="R191" s="158">
        <f>Q191*H191</f>
        <v>1.8550000000000001E-2</v>
      </c>
      <c r="S191" s="158">
        <v>0</v>
      </c>
      <c r="T191" s="159">
        <f>S191*H191</f>
        <v>0</v>
      </c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R191" s="160" t="s">
        <v>210</v>
      </c>
      <c r="AT191" s="160" t="s">
        <v>140</v>
      </c>
      <c r="AU191" s="160" t="s">
        <v>85</v>
      </c>
      <c r="AY191" s="3" t="s">
        <v>136</v>
      </c>
      <c r="BE191" s="161">
        <f>IF(N191="základná",J191,0)</f>
        <v>0</v>
      </c>
      <c r="BF191" s="161">
        <f>IF(N191="znížená",J191,0)</f>
        <v>0</v>
      </c>
      <c r="BG191" s="161">
        <f>IF(N191="zákl. prenesená",J191,0)</f>
        <v>0</v>
      </c>
      <c r="BH191" s="161">
        <f>IF(N191="zníž. prenesená",J191,0)</f>
        <v>0</v>
      </c>
      <c r="BI191" s="161">
        <f>IF(N191="nulová",J191,0)</f>
        <v>0</v>
      </c>
      <c r="BJ191" s="3" t="s">
        <v>85</v>
      </c>
      <c r="BK191" s="162">
        <f>ROUND(I191*H191,3)</f>
        <v>0</v>
      </c>
      <c r="BL191" s="3" t="s">
        <v>210</v>
      </c>
      <c r="BM191" s="160" t="s">
        <v>435</v>
      </c>
    </row>
    <row r="192" spans="1:65" s="17" customFormat="1" ht="16.5" customHeight="1">
      <c r="A192" s="18"/>
      <c r="B192" s="152"/>
      <c r="C192" s="245" t="s">
        <v>214</v>
      </c>
      <c r="D192" s="245" t="s">
        <v>246</v>
      </c>
      <c r="E192" s="246" t="s">
        <v>436</v>
      </c>
      <c r="F192" s="247" t="s">
        <v>437</v>
      </c>
      <c r="G192" s="248" t="s">
        <v>143</v>
      </c>
      <c r="H192" s="249">
        <v>33.39</v>
      </c>
      <c r="I192" s="179"/>
      <c r="J192" s="178">
        <f>ROUND(I192*H192,3)</f>
        <v>0</v>
      </c>
      <c r="K192" s="180"/>
      <c r="L192" s="181"/>
      <c r="M192" s="182" t="s">
        <v>1</v>
      </c>
      <c r="N192" s="183" t="s">
        <v>38</v>
      </c>
      <c r="O192" s="48"/>
      <c r="P192" s="158">
        <f>O192*H192</f>
        <v>0</v>
      </c>
      <c r="Q192" s="158">
        <v>1.0000000000000001E-5</v>
      </c>
      <c r="R192" s="158">
        <f>Q192*H192</f>
        <v>3.3390000000000004E-4</v>
      </c>
      <c r="S192" s="158">
        <v>0</v>
      </c>
      <c r="T192" s="159">
        <f>S192*H192</f>
        <v>0</v>
      </c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R192" s="160" t="s">
        <v>376</v>
      </c>
      <c r="AT192" s="160" t="s">
        <v>246</v>
      </c>
      <c r="AU192" s="160" t="s">
        <v>85</v>
      </c>
      <c r="AY192" s="3" t="s">
        <v>136</v>
      </c>
      <c r="BE192" s="161">
        <f>IF(N192="základná",J192,0)</f>
        <v>0</v>
      </c>
      <c r="BF192" s="161">
        <f>IF(N192="znížená",J192,0)</f>
        <v>0</v>
      </c>
      <c r="BG192" s="161">
        <f>IF(N192="zákl. prenesená",J192,0)</f>
        <v>0</v>
      </c>
      <c r="BH192" s="161">
        <f>IF(N192="zníž. prenesená",J192,0)</f>
        <v>0</v>
      </c>
      <c r="BI192" s="161">
        <f>IF(N192="nulová",J192,0)</f>
        <v>0</v>
      </c>
      <c r="BJ192" s="3" t="s">
        <v>85</v>
      </c>
      <c r="BK192" s="162">
        <f>ROUND(I192*H192,3)</f>
        <v>0</v>
      </c>
      <c r="BL192" s="3" t="s">
        <v>210</v>
      </c>
      <c r="BM192" s="160" t="s">
        <v>438</v>
      </c>
    </row>
    <row r="193" spans="1:65" s="17" customFormat="1" ht="16.5" customHeight="1">
      <c r="A193" s="18"/>
      <c r="B193" s="152"/>
      <c r="C193" s="238" t="s">
        <v>439</v>
      </c>
      <c r="D193" s="238" t="s">
        <v>140</v>
      </c>
      <c r="E193" s="239" t="s">
        <v>440</v>
      </c>
      <c r="F193" s="240" t="s">
        <v>441</v>
      </c>
      <c r="G193" s="241" t="s">
        <v>168</v>
      </c>
      <c r="H193" s="242">
        <v>63.55</v>
      </c>
      <c r="I193" s="154"/>
      <c r="J193" s="153">
        <f>ROUND(I193*H193,3)</f>
        <v>0</v>
      </c>
      <c r="K193" s="155"/>
      <c r="L193" s="19"/>
      <c r="M193" s="156" t="s">
        <v>1</v>
      </c>
      <c r="N193" s="157" t="s">
        <v>38</v>
      </c>
      <c r="O193" s="48"/>
      <c r="P193" s="158">
        <f>O193*H193</f>
        <v>0</v>
      </c>
      <c r="Q193" s="158">
        <v>7.7799999999999996E-3</v>
      </c>
      <c r="R193" s="158">
        <f>Q193*H193</f>
        <v>0.49441899999999994</v>
      </c>
      <c r="S193" s="158">
        <v>0</v>
      </c>
      <c r="T193" s="159">
        <f>S193*H193</f>
        <v>0</v>
      </c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R193" s="160" t="s">
        <v>210</v>
      </c>
      <c r="AT193" s="160" t="s">
        <v>140</v>
      </c>
      <c r="AU193" s="160" t="s">
        <v>85</v>
      </c>
      <c r="AY193" s="3" t="s">
        <v>136</v>
      </c>
      <c r="BE193" s="161">
        <f>IF(N193="základná",J193,0)</f>
        <v>0</v>
      </c>
      <c r="BF193" s="161">
        <f>IF(N193="znížená",J193,0)</f>
        <v>0</v>
      </c>
      <c r="BG193" s="161">
        <f>IF(N193="zákl. prenesená",J193,0)</f>
        <v>0</v>
      </c>
      <c r="BH193" s="161">
        <f>IF(N193="zníž. prenesená",J193,0)</f>
        <v>0</v>
      </c>
      <c r="BI193" s="161">
        <f>IF(N193="nulová",J193,0)</f>
        <v>0</v>
      </c>
      <c r="BJ193" s="3" t="s">
        <v>85</v>
      </c>
      <c r="BK193" s="162">
        <f>ROUND(I193*H193,3)</f>
        <v>0</v>
      </c>
      <c r="BL193" s="3" t="s">
        <v>210</v>
      </c>
      <c r="BM193" s="160" t="s">
        <v>442</v>
      </c>
    </row>
    <row r="194" spans="1:65" s="17" customFormat="1" ht="24.2" customHeight="1">
      <c r="A194" s="18"/>
      <c r="B194" s="152"/>
      <c r="C194" s="238" t="s">
        <v>157</v>
      </c>
      <c r="D194" s="238" t="s">
        <v>140</v>
      </c>
      <c r="E194" s="239" t="s">
        <v>443</v>
      </c>
      <c r="F194" s="240" t="s">
        <v>444</v>
      </c>
      <c r="G194" s="241" t="s">
        <v>244</v>
      </c>
      <c r="H194" s="154"/>
      <c r="I194" s="154"/>
      <c r="J194" s="153">
        <f>ROUND(I194*H194,3)</f>
        <v>0</v>
      </c>
      <c r="K194" s="155"/>
      <c r="L194" s="19"/>
      <c r="M194" s="156" t="s">
        <v>1</v>
      </c>
      <c r="N194" s="157" t="s">
        <v>38</v>
      </c>
      <c r="O194" s="48"/>
      <c r="P194" s="158">
        <f>O194*H194</f>
        <v>0</v>
      </c>
      <c r="Q194" s="158">
        <v>0</v>
      </c>
      <c r="R194" s="158">
        <f>Q194*H194</f>
        <v>0</v>
      </c>
      <c r="S194" s="158">
        <v>0</v>
      </c>
      <c r="T194" s="159">
        <f>S194*H194</f>
        <v>0</v>
      </c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R194" s="160" t="s">
        <v>210</v>
      </c>
      <c r="AT194" s="160" t="s">
        <v>140</v>
      </c>
      <c r="AU194" s="160" t="s">
        <v>85</v>
      </c>
      <c r="AY194" s="3" t="s">
        <v>136</v>
      </c>
      <c r="BE194" s="161">
        <f>IF(N194="základná",J194,0)</f>
        <v>0</v>
      </c>
      <c r="BF194" s="161">
        <f>IF(N194="znížená",J194,0)</f>
        <v>0</v>
      </c>
      <c r="BG194" s="161">
        <f>IF(N194="zákl. prenesená",J194,0)</f>
        <v>0</v>
      </c>
      <c r="BH194" s="161">
        <f>IF(N194="zníž. prenesená",J194,0)</f>
        <v>0</v>
      </c>
      <c r="BI194" s="161">
        <f>IF(N194="nulová",J194,0)</f>
        <v>0</v>
      </c>
      <c r="BJ194" s="3" t="s">
        <v>85</v>
      </c>
      <c r="BK194" s="162">
        <f>ROUND(I194*H194,3)</f>
        <v>0</v>
      </c>
      <c r="BL194" s="3" t="s">
        <v>210</v>
      </c>
      <c r="BM194" s="160" t="s">
        <v>445</v>
      </c>
    </row>
    <row r="195" spans="1:65" s="17" customFormat="1" ht="24.2" customHeight="1">
      <c r="A195" s="18"/>
      <c r="B195" s="152"/>
      <c r="C195" s="238" t="s">
        <v>446</v>
      </c>
      <c r="D195" s="238" t="s">
        <v>140</v>
      </c>
      <c r="E195" s="239" t="s">
        <v>447</v>
      </c>
      <c r="F195" s="240" t="s">
        <v>448</v>
      </c>
      <c r="G195" s="241" t="s">
        <v>244</v>
      </c>
      <c r="H195" s="154"/>
      <c r="I195" s="154"/>
      <c r="J195" s="153">
        <f>ROUND(I195*H195,3)</f>
        <v>0</v>
      </c>
      <c r="K195" s="155"/>
      <c r="L195" s="19"/>
      <c r="M195" s="156" t="s">
        <v>1</v>
      </c>
      <c r="N195" s="157" t="s">
        <v>38</v>
      </c>
      <c r="O195" s="48"/>
      <c r="P195" s="158">
        <f>O195*H195</f>
        <v>0</v>
      </c>
      <c r="Q195" s="158">
        <v>0</v>
      </c>
      <c r="R195" s="158">
        <f>Q195*H195</f>
        <v>0</v>
      </c>
      <c r="S195" s="158">
        <v>0</v>
      </c>
      <c r="T195" s="159">
        <f>S195*H195</f>
        <v>0</v>
      </c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R195" s="160" t="s">
        <v>210</v>
      </c>
      <c r="AT195" s="160" t="s">
        <v>140</v>
      </c>
      <c r="AU195" s="160" t="s">
        <v>85</v>
      </c>
      <c r="AY195" s="3" t="s">
        <v>136</v>
      </c>
      <c r="BE195" s="161">
        <f>IF(N195="základná",J195,0)</f>
        <v>0</v>
      </c>
      <c r="BF195" s="161">
        <f>IF(N195="znížená",J195,0)</f>
        <v>0</v>
      </c>
      <c r="BG195" s="161">
        <f>IF(N195="zákl. prenesená",J195,0)</f>
        <v>0</v>
      </c>
      <c r="BH195" s="161">
        <f>IF(N195="zníž. prenesená",J195,0)</f>
        <v>0</v>
      </c>
      <c r="BI195" s="161">
        <f>IF(N195="nulová",J195,0)</f>
        <v>0</v>
      </c>
      <c r="BJ195" s="3" t="s">
        <v>85</v>
      </c>
      <c r="BK195" s="162">
        <f>ROUND(I195*H195,3)</f>
        <v>0</v>
      </c>
      <c r="BL195" s="3" t="s">
        <v>210</v>
      </c>
      <c r="BM195" s="160" t="s">
        <v>449</v>
      </c>
    </row>
    <row r="196" spans="1:65" s="138" customFormat="1" ht="22.9" customHeight="1">
      <c r="B196" s="139"/>
      <c r="D196" s="140" t="s">
        <v>71</v>
      </c>
      <c r="E196" s="150" t="s">
        <v>235</v>
      </c>
      <c r="F196" s="150" t="s">
        <v>236</v>
      </c>
      <c r="I196" s="142"/>
      <c r="J196" s="151">
        <f>BK196</f>
        <v>0</v>
      </c>
      <c r="L196" s="139"/>
      <c r="M196" s="144"/>
      <c r="N196" s="145"/>
      <c r="O196" s="145"/>
      <c r="P196" s="146">
        <f>SUM(P197:P199)</f>
        <v>0</v>
      </c>
      <c r="Q196" s="145"/>
      <c r="R196" s="146">
        <f>SUM(R197:R199)</f>
        <v>4.4209999999999999E-2</v>
      </c>
      <c r="S196" s="145"/>
      <c r="T196" s="147">
        <f>SUM(T197:T199)</f>
        <v>0</v>
      </c>
      <c r="AR196" s="140" t="s">
        <v>85</v>
      </c>
      <c r="AT196" s="148" t="s">
        <v>71</v>
      </c>
      <c r="AU196" s="148" t="s">
        <v>79</v>
      </c>
      <c r="AY196" s="140" t="s">
        <v>136</v>
      </c>
      <c r="BK196" s="149">
        <f>SUM(BK197:BK199)</f>
        <v>0</v>
      </c>
    </row>
    <row r="197" spans="1:65" s="17" customFormat="1" ht="16.5" customHeight="1">
      <c r="A197" s="18"/>
      <c r="B197" s="152"/>
      <c r="C197" s="238" t="s">
        <v>137</v>
      </c>
      <c r="D197" s="238" t="s">
        <v>140</v>
      </c>
      <c r="E197" s="239" t="s">
        <v>450</v>
      </c>
      <c r="F197" s="240" t="s">
        <v>451</v>
      </c>
      <c r="G197" s="241" t="s">
        <v>452</v>
      </c>
      <c r="H197" s="242">
        <v>1</v>
      </c>
      <c r="I197" s="154"/>
      <c r="J197" s="153">
        <f>ROUND(I197*H197,3)</f>
        <v>0</v>
      </c>
      <c r="K197" s="155"/>
      <c r="L197" s="19"/>
      <c r="M197" s="156" t="s">
        <v>1</v>
      </c>
      <c r="N197" s="157" t="s">
        <v>38</v>
      </c>
      <c r="O197" s="48"/>
      <c r="P197" s="158">
        <f>O197*H197</f>
        <v>0</v>
      </c>
      <c r="Q197" s="158">
        <v>2.1000000000000001E-4</v>
      </c>
      <c r="R197" s="158">
        <f>Q197*H197</f>
        <v>2.1000000000000001E-4</v>
      </c>
      <c r="S197" s="158">
        <v>0</v>
      </c>
      <c r="T197" s="159">
        <f>S197*H197</f>
        <v>0</v>
      </c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R197" s="160" t="s">
        <v>210</v>
      </c>
      <c r="AT197" s="160" t="s">
        <v>140</v>
      </c>
      <c r="AU197" s="160" t="s">
        <v>85</v>
      </c>
      <c r="AY197" s="3" t="s">
        <v>136</v>
      </c>
      <c r="BE197" s="161">
        <f>IF(N197="základná",J197,0)</f>
        <v>0</v>
      </c>
      <c r="BF197" s="161">
        <f>IF(N197="znížená",J197,0)</f>
        <v>0</v>
      </c>
      <c r="BG197" s="161">
        <f>IF(N197="zákl. prenesená",J197,0)</f>
        <v>0</v>
      </c>
      <c r="BH197" s="161">
        <f>IF(N197="zníž. prenesená",J197,0)</f>
        <v>0</v>
      </c>
      <c r="BI197" s="161">
        <f>IF(N197="nulová",J197,0)</f>
        <v>0</v>
      </c>
      <c r="BJ197" s="3" t="s">
        <v>85</v>
      </c>
      <c r="BK197" s="162">
        <f>ROUND(I197*H197,3)</f>
        <v>0</v>
      </c>
      <c r="BL197" s="3" t="s">
        <v>210</v>
      </c>
      <c r="BM197" s="160" t="s">
        <v>453</v>
      </c>
    </row>
    <row r="198" spans="1:65" s="17" customFormat="1" ht="16.5" customHeight="1">
      <c r="A198" s="18"/>
      <c r="B198" s="152"/>
      <c r="C198" s="245" t="s">
        <v>454</v>
      </c>
      <c r="D198" s="245" t="s">
        <v>246</v>
      </c>
      <c r="E198" s="246" t="s">
        <v>455</v>
      </c>
      <c r="F198" s="247" t="s">
        <v>456</v>
      </c>
      <c r="G198" s="248" t="s">
        <v>164</v>
      </c>
      <c r="H198" s="249">
        <v>2</v>
      </c>
      <c r="I198" s="179"/>
      <c r="J198" s="178">
        <f>ROUND(I198*H198,3)</f>
        <v>0</v>
      </c>
      <c r="K198" s="180"/>
      <c r="L198" s="181"/>
      <c r="M198" s="182" t="s">
        <v>1</v>
      </c>
      <c r="N198" s="183" t="s">
        <v>38</v>
      </c>
      <c r="O198" s="48"/>
      <c r="P198" s="158">
        <f>O198*H198</f>
        <v>0</v>
      </c>
      <c r="Q198" s="158">
        <v>2.1999999999999999E-2</v>
      </c>
      <c r="R198" s="158">
        <f>Q198*H198</f>
        <v>4.3999999999999997E-2</v>
      </c>
      <c r="S198" s="158">
        <v>0</v>
      </c>
      <c r="T198" s="159">
        <f>S198*H198</f>
        <v>0</v>
      </c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R198" s="160" t="s">
        <v>376</v>
      </c>
      <c r="AT198" s="160" t="s">
        <v>246</v>
      </c>
      <c r="AU198" s="160" t="s">
        <v>85</v>
      </c>
      <c r="AY198" s="3" t="s">
        <v>136</v>
      </c>
      <c r="BE198" s="161">
        <f>IF(N198="základná",J198,0)</f>
        <v>0</v>
      </c>
      <c r="BF198" s="161">
        <f>IF(N198="znížená",J198,0)</f>
        <v>0</v>
      </c>
      <c r="BG198" s="161">
        <f>IF(N198="zákl. prenesená",J198,0)</f>
        <v>0</v>
      </c>
      <c r="BH198" s="161">
        <f>IF(N198="zníž. prenesená",J198,0)</f>
        <v>0</v>
      </c>
      <c r="BI198" s="161">
        <f>IF(N198="nulová",J198,0)</f>
        <v>0</v>
      </c>
      <c r="BJ198" s="3" t="s">
        <v>85</v>
      </c>
      <c r="BK198" s="162">
        <f>ROUND(I198*H198,3)</f>
        <v>0</v>
      </c>
      <c r="BL198" s="3" t="s">
        <v>210</v>
      </c>
      <c r="BM198" s="160" t="s">
        <v>457</v>
      </c>
    </row>
    <row r="199" spans="1:65" s="17" customFormat="1" ht="24.2" customHeight="1">
      <c r="A199" s="18"/>
      <c r="B199" s="152"/>
      <c r="C199" s="238" t="s">
        <v>250</v>
      </c>
      <c r="D199" s="238" t="s">
        <v>140</v>
      </c>
      <c r="E199" s="239" t="s">
        <v>242</v>
      </c>
      <c r="F199" s="240" t="s">
        <v>243</v>
      </c>
      <c r="G199" s="241" t="s">
        <v>244</v>
      </c>
      <c r="H199" s="154"/>
      <c r="I199" s="154"/>
      <c r="J199" s="153">
        <f>ROUND(I199*H199,3)</f>
        <v>0</v>
      </c>
      <c r="K199" s="155"/>
      <c r="L199" s="19"/>
      <c r="M199" s="156" t="s">
        <v>1</v>
      </c>
      <c r="N199" s="157" t="s">
        <v>38</v>
      </c>
      <c r="O199" s="48"/>
      <c r="P199" s="158">
        <f>O199*H199</f>
        <v>0</v>
      </c>
      <c r="Q199" s="158">
        <v>0</v>
      </c>
      <c r="R199" s="158">
        <f>Q199*H199</f>
        <v>0</v>
      </c>
      <c r="S199" s="158">
        <v>0</v>
      </c>
      <c r="T199" s="159">
        <f>S199*H199</f>
        <v>0</v>
      </c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R199" s="160" t="s">
        <v>210</v>
      </c>
      <c r="AT199" s="160" t="s">
        <v>140</v>
      </c>
      <c r="AU199" s="160" t="s">
        <v>85</v>
      </c>
      <c r="AY199" s="3" t="s">
        <v>136</v>
      </c>
      <c r="BE199" s="161">
        <f>IF(N199="základná",J199,0)</f>
        <v>0</v>
      </c>
      <c r="BF199" s="161">
        <f>IF(N199="znížená",J199,0)</f>
        <v>0</v>
      </c>
      <c r="BG199" s="161">
        <f>IF(N199="zákl. prenesená",J199,0)</f>
        <v>0</v>
      </c>
      <c r="BH199" s="161">
        <f>IF(N199="zníž. prenesená",J199,0)</f>
        <v>0</v>
      </c>
      <c r="BI199" s="161">
        <f>IF(N199="nulová",J199,0)</f>
        <v>0</v>
      </c>
      <c r="BJ199" s="3" t="s">
        <v>85</v>
      </c>
      <c r="BK199" s="162">
        <f>ROUND(I199*H199,3)</f>
        <v>0</v>
      </c>
      <c r="BL199" s="3" t="s">
        <v>210</v>
      </c>
      <c r="BM199" s="160" t="s">
        <v>458</v>
      </c>
    </row>
    <row r="200" spans="1:65" s="138" customFormat="1" ht="22.9" customHeight="1">
      <c r="B200" s="139"/>
      <c r="D200" s="140" t="s">
        <v>71</v>
      </c>
      <c r="E200" s="150" t="s">
        <v>459</v>
      </c>
      <c r="F200" s="150" t="s">
        <v>460</v>
      </c>
      <c r="I200" s="142"/>
      <c r="J200" s="151">
        <f>BK200</f>
        <v>0</v>
      </c>
      <c r="L200" s="139"/>
      <c r="M200" s="144"/>
      <c r="N200" s="145"/>
      <c r="O200" s="145"/>
      <c r="P200" s="146">
        <f>SUM(P201:P202)</f>
        <v>0</v>
      </c>
      <c r="Q200" s="145"/>
      <c r="R200" s="146">
        <f>SUM(R201:R202)</f>
        <v>0.14341200000000001</v>
      </c>
      <c r="S200" s="145"/>
      <c r="T200" s="147">
        <f>SUM(T201:T202)</f>
        <v>0</v>
      </c>
      <c r="AR200" s="140" t="s">
        <v>85</v>
      </c>
      <c r="AT200" s="148" t="s">
        <v>71</v>
      </c>
      <c r="AU200" s="148" t="s">
        <v>79</v>
      </c>
      <c r="AY200" s="140" t="s">
        <v>136</v>
      </c>
      <c r="BK200" s="149">
        <f>SUM(BK201:BK202)</f>
        <v>0</v>
      </c>
    </row>
    <row r="201" spans="1:65" s="17" customFormat="1" ht="24.2" customHeight="1">
      <c r="A201" s="18"/>
      <c r="B201" s="152"/>
      <c r="C201" s="238" t="s">
        <v>231</v>
      </c>
      <c r="D201" s="238" t="s">
        <v>140</v>
      </c>
      <c r="E201" s="243" t="s">
        <v>461</v>
      </c>
      <c r="F201" s="244" t="s">
        <v>462</v>
      </c>
      <c r="G201" s="241" t="s">
        <v>168</v>
      </c>
      <c r="H201" s="242">
        <v>6.8</v>
      </c>
      <c r="I201" s="154"/>
      <c r="J201" s="153">
        <f>ROUND(I201*H201,3)</f>
        <v>0</v>
      </c>
      <c r="K201" s="155"/>
      <c r="L201" s="19"/>
      <c r="M201" s="156" t="s">
        <v>1</v>
      </c>
      <c r="N201" s="157" t="s">
        <v>38</v>
      </c>
      <c r="O201" s="48"/>
      <c r="P201" s="158">
        <f>O201*H201</f>
        <v>0</v>
      </c>
      <c r="Q201" s="158">
        <v>9.0000000000000006E-5</v>
      </c>
      <c r="R201" s="158">
        <f>Q201*H201</f>
        <v>6.1200000000000002E-4</v>
      </c>
      <c r="S201" s="158">
        <v>0</v>
      </c>
      <c r="T201" s="159">
        <f>S201*H201</f>
        <v>0</v>
      </c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R201" s="160" t="s">
        <v>210</v>
      </c>
      <c r="AT201" s="160" t="s">
        <v>140</v>
      </c>
      <c r="AU201" s="160" t="s">
        <v>85</v>
      </c>
      <c r="AY201" s="3" t="s">
        <v>136</v>
      </c>
      <c r="BE201" s="161">
        <f>IF(N201="základná",J201,0)</f>
        <v>0</v>
      </c>
      <c r="BF201" s="161">
        <f>IF(N201="znížená",J201,0)</f>
        <v>0</v>
      </c>
      <c r="BG201" s="161">
        <f>IF(N201="zákl. prenesená",J201,0)</f>
        <v>0</v>
      </c>
      <c r="BH201" s="161">
        <f>IF(N201="zníž. prenesená",J201,0)</f>
        <v>0</v>
      </c>
      <c r="BI201" s="161">
        <f>IF(N201="nulová",J201,0)</f>
        <v>0</v>
      </c>
      <c r="BJ201" s="3" t="s">
        <v>85</v>
      </c>
      <c r="BK201" s="162">
        <f>ROUND(I201*H201,3)</f>
        <v>0</v>
      </c>
      <c r="BL201" s="3" t="s">
        <v>210</v>
      </c>
      <c r="BM201" s="160" t="s">
        <v>463</v>
      </c>
    </row>
    <row r="202" spans="1:65" s="17" customFormat="1" ht="21.75" customHeight="1">
      <c r="A202" s="18"/>
      <c r="B202" s="152"/>
      <c r="C202" s="245" t="s">
        <v>464</v>
      </c>
      <c r="D202" s="245" t="s">
        <v>246</v>
      </c>
      <c r="E202" s="250" t="s">
        <v>465</v>
      </c>
      <c r="F202" s="251" t="s">
        <v>466</v>
      </c>
      <c r="G202" s="248" t="s">
        <v>168</v>
      </c>
      <c r="H202" s="249">
        <v>6.8</v>
      </c>
      <c r="I202" s="179"/>
      <c r="J202" s="178">
        <f>ROUND(I202*H202,3)</f>
        <v>0</v>
      </c>
      <c r="K202" s="180"/>
      <c r="L202" s="181"/>
      <c r="M202" s="182" t="s">
        <v>1</v>
      </c>
      <c r="N202" s="183" t="s">
        <v>38</v>
      </c>
      <c r="O202" s="48"/>
      <c r="P202" s="158">
        <f>O202*H202</f>
        <v>0</v>
      </c>
      <c r="Q202" s="158">
        <v>2.1000000000000001E-2</v>
      </c>
      <c r="R202" s="158">
        <f>Q202*H202</f>
        <v>0.14280000000000001</v>
      </c>
      <c r="S202" s="158">
        <v>0</v>
      </c>
      <c r="T202" s="159">
        <f>S202*H202</f>
        <v>0</v>
      </c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R202" s="160" t="s">
        <v>376</v>
      </c>
      <c r="AT202" s="160" t="s">
        <v>246</v>
      </c>
      <c r="AU202" s="160" t="s">
        <v>85</v>
      </c>
      <c r="AY202" s="3" t="s">
        <v>136</v>
      </c>
      <c r="BE202" s="161">
        <f>IF(N202="základná",J202,0)</f>
        <v>0</v>
      </c>
      <c r="BF202" s="161">
        <f>IF(N202="znížená",J202,0)</f>
        <v>0</v>
      </c>
      <c r="BG202" s="161">
        <f>IF(N202="zákl. prenesená",J202,0)</f>
        <v>0</v>
      </c>
      <c r="BH202" s="161">
        <f>IF(N202="zníž. prenesená",J202,0)</f>
        <v>0</v>
      </c>
      <c r="BI202" s="161">
        <f>IF(N202="nulová",J202,0)</f>
        <v>0</v>
      </c>
      <c r="BJ202" s="3" t="s">
        <v>85</v>
      </c>
      <c r="BK202" s="162">
        <f>ROUND(I202*H202,3)</f>
        <v>0</v>
      </c>
      <c r="BL202" s="3" t="s">
        <v>210</v>
      </c>
      <c r="BM202" s="160" t="s">
        <v>467</v>
      </c>
    </row>
    <row r="203" spans="1:65" s="138" customFormat="1" ht="22.9" customHeight="1">
      <c r="B203" s="139"/>
      <c r="D203" s="140" t="s">
        <v>71</v>
      </c>
      <c r="E203" s="150" t="s">
        <v>468</v>
      </c>
      <c r="F203" s="150" t="s">
        <v>469</v>
      </c>
      <c r="I203" s="142"/>
      <c r="J203" s="151">
        <f>BK203</f>
        <v>0</v>
      </c>
      <c r="L203" s="139"/>
      <c r="M203" s="144"/>
      <c r="N203" s="145"/>
      <c r="O203" s="145"/>
      <c r="P203" s="146">
        <f>SUM(P204:P205)</f>
        <v>0</v>
      </c>
      <c r="Q203" s="145"/>
      <c r="R203" s="146">
        <f>SUM(R204:R205)</f>
        <v>0.43313819999999997</v>
      </c>
      <c r="S203" s="145"/>
      <c r="T203" s="147">
        <f>SUM(T204:T205)</f>
        <v>0</v>
      </c>
      <c r="AR203" s="140" t="s">
        <v>85</v>
      </c>
      <c r="AT203" s="148" t="s">
        <v>71</v>
      </c>
      <c r="AU203" s="148" t="s">
        <v>79</v>
      </c>
      <c r="AY203" s="140" t="s">
        <v>136</v>
      </c>
      <c r="BK203" s="149">
        <f>SUM(BK204:BK205)</f>
        <v>0</v>
      </c>
    </row>
    <row r="204" spans="1:65" s="17" customFormat="1" ht="37.9" customHeight="1">
      <c r="A204" s="18"/>
      <c r="B204" s="152"/>
      <c r="C204" s="238" t="s">
        <v>148</v>
      </c>
      <c r="D204" s="238" t="s">
        <v>140</v>
      </c>
      <c r="E204" s="239" t="s">
        <v>470</v>
      </c>
      <c r="F204" s="240" t="s">
        <v>471</v>
      </c>
      <c r="G204" s="241" t="s">
        <v>143</v>
      </c>
      <c r="H204" s="242">
        <v>127.02</v>
      </c>
      <c r="I204" s="154"/>
      <c r="J204" s="153">
        <f>ROUND(I204*H204,3)</f>
        <v>0</v>
      </c>
      <c r="K204" s="155"/>
      <c r="L204" s="19"/>
      <c r="M204" s="156" t="s">
        <v>1</v>
      </c>
      <c r="N204" s="157" t="s">
        <v>38</v>
      </c>
      <c r="O204" s="48"/>
      <c r="P204" s="158">
        <f>O204*H204</f>
        <v>0</v>
      </c>
      <c r="Q204" s="158">
        <v>1E-4</v>
      </c>
      <c r="R204" s="158">
        <f>Q204*H204</f>
        <v>1.2702E-2</v>
      </c>
      <c r="S204" s="158">
        <v>0</v>
      </c>
      <c r="T204" s="159">
        <f>S204*H204</f>
        <v>0</v>
      </c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R204" s="160" t="s">
        <v>210</v>
      </c>
      <c r="AT204" s="160" t="s">
        <v>140</v>
      </c>
      <c r="AU204" s="160" t="s">
        <v>85</v>
      </c>
      <c r="AY204" s="3" t="s">
        <v>136</v>
      </c>
      <c r="BE204" s="161">
        <f>IF(N204="základná",J204,0)</f>
        <v>0</v>
      </c>
      <c r="BF204" s="161">
        <f>IF(N204="znížená",J204,0)</f>
        <v>0</v>
      </c>
      <c r="BG204" s="161">
        <f>IF(N204="zákl. prenesená",J204,0)</f>
        <v>0</v>
      </c>
      <c r="BH204" s="161">
        <f>IF(N204="zníž. prenesená",J204,0)</f>
        <v>0</v>
      </c>
      <c r="BI204" s="161">
        <f>IF(N204="nulová",J204,0)</f>
        <v>0</v>
      </c>
      <c r="BJ204" s="3" t="s">
        <v>85</v>
      </c>
      <c r="BK204" s="162">
        <f>ROUND(I204*H204,3)</f>
        <v>0</v>
      </c>
      <c r="BL204" s="3" t="s">
        <v>210</v>
      </c>
      <c r="BM204" s="160" t="s">
        <v>472</v>
      </c>
    </row>
    <row r="205" spans="1:65" s="17" customFormat="1" ht="21.75" customHeight="1">
      <c r="A205" s="18"/>
      <c r="B205" s="152"/>
      <c r="C205" s="238" t="s">
        <v>376</v>
      </c>
      <c r="D205" s="238" t="s">
        <v>140</v>
      </c>
      <c r="E205" s="239" t="s">
        <v>473</v>
      </c>
      <c r="F205" s="240" t="s">
        <v>474</v>
      </c>
      <c r="G205" s="241" t="s">
        <v>143</v>
      </c>
      <c r="H205" s="242">
        <v>127.02</v>
      </c>
      <c r="I205" s="154"/>
      <c r="J205" s="153">
        <f>ROUND(I205*H205,3)</f>
        <v>0</v>
      </c>
      <c r="K205" s="155"/>
      <c r="L205" s="19"/>
      <c r="M205" s="156" t="s">
        <v>1</v>
      </c>
      <c r="N205" s="157" t="s">
        <v>38</v>
      </c>
      <c r="O205" s="48"/>
      <c r="P205" s="158">
        <f>O205*H205</f>
        <v>0</v>
      </c>
      <c r="Q205" s="158">
        <v>3.31E-3</v>
      </c>
      <c r="R205" s="158">
        <f>Q205*H205</f>
        <v>0.42043619999999998</v>
      </c>
      <c r="S205" s="158">
        <v>0</v>
      </c>
      <c r="T205" s="159">
        <f>S205*H205</f>
        <v>0</v>
      </c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R205" s="160" t="s">
        <v>210</v>
      </c>
      <c r="AT205" s="160" t="s">
        <v>140</v>
      </c>
      <c r="AU205" s="160" t="s">
        <v>85</v>
      </c>
      <c r="AY205" s="3" t="s">
        <v>136</v>
      </c>
      <c r="BE205" s="161">
        <f>IF(N205="základná",J205,0)</f>
        <v>0</v>
      </c>
      <c r="BF205" s="161">
        <f>IF(N205="znížená",J205,0)</f>
        <v>0</v>
      </c>
      <c r="BG205" s="161">
        <f>IF(N205="zákl. prenesená",J205,0)</f>
        <v>0</v>
      </c>
      <c r="BH205" s="161">
        <f>IF(N205="zníž. prenesená",J205,0)</f>
        <v>0</v>
      </c>
      <c r="BI205" s="161">
        <f>IF(N205="nulová",J205,0)</f>
        <v>0</v>
      </c>
      <c r="BJ205" s="3" t="s">
        <v>85</v>
      </c>
      <c r="BK205" s="162">
        <f>ROUND(I205*H205,3)</f>
        <v>0</v>
      </c>
      <c r="BL205" s="3" t="s">
        <v>210</v>
      </c>
      <c r="BM205" s="160" t="s">
        <v>475</v>
      </c>
    </row>
    <row r="206" spans="1:65" s="138" customFormat="1" ht="25.9" customHeight="1">
      <c r="B206" s="139"/>
      <c r="D206" s="140" t="s">
        <v>71</v>
      </c>
      <c r="E206" s="141" t="s">
        <v>246</v>
      </c>
      <c r="F206" s="141" t="s">
        <v>247</v>
      </c>
      <c r="I206" s="142"/>
      <c r="J206" s="143">
        <f>BK206</f>
        <v>0</v>
      </c>
      <c r="L206" s="139"/>
      <c r="M206" s="144"/>
      <c r="N206" s="145"/>
      <c r="O206" s="145"/>
      <c r="P206" s="146">
        <f>P207</f>
        <v>0</v>
      </c>
      <c r="Q206" s="145"/>
      <c r="R206" s="146">
        <f>R207</f>
        <v>2.9E-4</v>
      </c>
      <c r="S206" s="145"/>
      <c r="T206" s="147">
        <f>T207</f>
        <v>0</v>
      </c>
      <c r="AR206" s="140" t="s">
        <v>161</v>
      </c>
      <c r="AT206" s="148" t="s">
        <v>71</v>
      </c>
      <c r="AU206" s="148" t="s">
        <v>72</v>
      </c>
      <c r="AY206" s="140" t="s">
        <v>136</v>
      </c>
      <c r="BK206" s="149">
        <f>BK207</f>
        <v>0</v>
      </c>
    </row>
    <row r="207" spans="1:65" s="138" customFormat="1" ht="22.9" customHeight="1">
      <c r="B207" s="139"/>
      <c r="D207" s="140" t="s">
        <v>71</v>
      </c>
      <c r="E207" s="150" t="s">
        <v>476</v>
      </c>
      <c r="F207" s="150" t="s">
        <v>477</v>
      </c>
      <c r="I207" s="142"/>
      <c r="J207" s="151">
        <f>BK207</f>
        <v>0</v>
      </c>
      <c r="L207" s="139"/>
      <c r="M207" s="144"/>
      <c r="N207" s="145"/>
      <c r="O207" s="145"/>
      <c r="P207" s="146">
        <f>SUM(P208:P210)</f>
        <v>0</v>
      </c>
      <c r="Q207" s="145"/>
      <c r="R207" s="146">
        <f>SUM(R208:R210)</f>
        <v>2.9E-4</v>
      </c>
      <c r="S207" s="145"/>
      <c r="T207" s="147">
        <f>SUM(T208:T210)</f>
        <v>0</v>
      </c>
      <c r="AR207" s="140" t="s">
        <v>161</v>
      </c>
      <c r="AT207" s="148" t="s">
        <v>71</v>
      </c>
      <c r="AU207" s="148" t="s">
        <v>79</v>
      </c>
      <c r="AY207" s="140" t="s">
        <v>136</v>
      </c>
      <c r="BK207" s="149">
        <f>SUM(BK208:BK210)</f>
        <v>0</v>
      </c>
    </row>
    <row r="208" spans="1:65" s="17" customFormat="1" ht="16.5" customHeight="1">
      <c r="A208" s="18"/>
      <c r="B208" s="152"/>
      <c r="C208" s="238" t="s">
        <v>177</v>
      </c>
      <c r="D208" s="238" t="s">
        <v>140</v>
      </c>
      <c r="E208" s="239" t="s">
        <v>478</v>
      </c>
      <c r="F208" s="240" t="s">
        <v>479</v>
      </c>
      <c r="G208" s="241" t="s">
        <v>164</v>
      </c>
      <c r="H208" s="242">
        <v>1</v>
      </c>
      <c r="I208" s="154"/>
      <c r="J208" s="153">
        <f>ROUND(I208*H208,3)</f>
        <v>0</v>
      </c>
      <c r="K208" s="155"/>
      <c r="L208" s="19"/>
      <c r="M208" s="156" t="s">
        <v>1</v>
      </c>
      <c r="N208" s="157" t="s">
        <v>38</v>
      </c>
      <c r="O208" s="48"/>
      <c r="P208" s="158">
        <f>O208*H208</f>
        <v>0</v>
      </c>
      <c r="Q208" s="158">
        <v>0</v>
      </c>
      <c r="R208" s="158">
        <f>Q208*H208</f>
        <v>0</v>
      </c>
      <c r="S208" s="158">
        <v>0</v>
      </c>
      <c r="T208" s="159">
        <f>S208*H208</f>
        <v>0</v>
      </c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R208" s="160" t="s">
        <v>253</v>
      </c>
      <c r="AT208" s="160" t="s">
        <v>140</v>
      </c>
      <c r="AU208" s="160" t="s">
        <v>85</v>
      </c>
      <c r="AY208" s="3" t="s">
        <v>136</v>
      </c>
      <c r="BE208" s="161">
        <f>IF(N208="základná",J208,0)</f>
        <v>0</v>
      </c>
      <c r="BF208" s="161">
        <f>IF(N208="znížená",J208,0)</f>
        <v>0</v>
      </c>
      <c r="BG208" s="161">
        <f>IF(N208="zákl. prenesená",J208,0)</f>
        <v>0</v>
      </c>
      <c r="BH208" s="161">
        <f>IF(N208="zníž. prenesená",J208,0)</f>
        <v>0</v>
      </c>
      <c r="BI208" s="161">
        <f>IF(N208="nulová",J208,0)</f>
        <v>0</v>
      </c>
      <c r="BJ208" s="3" t="s">
        <v>85</v>
      </c>
      <c r="BK208" s="162">
        <f>ROUND(I208*H208,3)</f>
        <v>0</v>
      </c>
      <c r="BL208" s="3" t="s">
        <v>253</v>
      </c>
      <c r="BM208" s="160" t="s">
        <v>480</v>
      </c>
    </row>
    <row r="209" spans="1:65" s="17" customFormat="1" ht="24.2" customHeight="1">
      <c r="A209" s="18"/>
      <c r="B209" s="152"/>
      <c r="C209" s="245" t="s">
        <v>181</v>
      </c>
      <c r="D209" s="245" t="s">
        <v>246</v>
      </c>
      <c r="E209" s="246" t="s">
        <v>481</v>
      </c>
      <c r="F209" s="247" t="s">
        <v>482</v>
      </c>
      <c r="G209" s="248" t="s">
        <v>164</v>
      </c>
      <c r="H209" s="249">
        <v>1</v>
      </c>
      <c r="I209" s="179"/>
      <c r="J209" s="178">
        <f>ROUND(I209*H209,3)</f>
        <v>0</v>
      </c>
      <c r="K209" s="180"/>
      <c r="L209" s="181"/>
      <c r="M209" s="182" t="s">
        <v>1</v>
      </c>
      <c r="N209" s="183" t="s">
        <v>38</v>
      </c>
      <c r="O209" s="48"/>
      <c r="P209" s="158">
        <f>O209*H209</f>
        <v>0</v>
      </c>
      <c r="Q209" s="158">
        <v>2.5000000000000001E-4</v>
      </c>
      <c r="R209" s="158">
        <f>Q209*H209</f>
        <v>2.5000000000000001E-4</v>
      </c>
      <c r="S209" s="158">
        <v>0</v>
      </c>
      <c r="T209" s="159">
        <f>S209*H209</f>
        <v>0</v>
      </c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R209" s="160" t="s">
        <v>483</v>
      </c>
      <c r="AT209" s="160" t="s">
        <v>246</v>
      </c>
      <c r="AU209" s="160" t="s">
        <v>85</v>
      </c>
      <c r="AY209" s="3" t="s">
        <v>136</v>
      </c>
      <c r="BE209" s="161">
        <f>IF(N209="základná",J209,0)</f>
        <v>0</v>
      </c>
      <c r="BF209" s="161">
        <f>IF(N209="znížená",J209,0)</f>
        <v>0</v>
      </c>
      <c r="BG209" s="161">
        <f>IF(N209="zákl. prenesená",J209,0)</f>
        <v>0</v>
      </c>
      <c r="BH209" s="161">
        <f>IF(N209="zníž. prenesená",J209,0)</f>
        <v>0</v>
      </c>
      <c r="BI209" s="161">
        <f>IF(N209="nulová",J209,0)</f>
        <v>0</v>
      </c>
      <c r="BJ209" s="3" t="s">
        <v>85</v>
      </c>
      <c r="BK209" s="162">
        <f>ROUND(I209*H209,3)</f>
        <v>0</v>
      </c>
      <c r="BL209" s="3" t="s">
        <v>483</v>
      </c>
      <c r="BM209" s="160" t="s">
        <v>484</v>
      </c>
    </row>
    <row r="210" spans="1:65" s="17" customFormat="1" ht="24.2" customHeight="1">
      <c r="A210" s="18"/>
      <c r="B210" s="152"/>
      <c r="C210" s="245" t="s">
        <v>139</v>
      </c>
      <c r="D210" s="245" t="s">
        <v>246</v>
      </c>
      <c r="E210" s="246" t="s">
        <v>485</v>
      </c>
      <c r="F210" s="247" t="s">
        <v>486</v>
      </c>
      <c r="G210" s="248" t="s">
        <v>164</v>
      </c>
      <c r="H210" s="249">
        <v>1</v>
      </c>
      <c r="I210" s="179"/>
      <c r="J210" s="178">
        <f>ROUND(I210*H210,3)</f>
        <v>0</v>
      </c>
      <c r="K210" s="180"/>
      <c r="L210" s="181"/>
      <c r="M210" s="184" t="s">
        <v>1</v>
      </c>
      <c r="N210" s="185" t="s">
        <v>38</v>
      </c>
      <c r="O210" s="175"/>
      <c r="P210" s="176">
        <f>O210*H210</f>
        <v>0</v>
      </c>
      <c r="Q210" s="176">
        <v>4.0000000000000003E-5</v>
      </c>
      <c r="R210" s="176">
        <f>Q210*H210</f>
        <v>4.0000000000000003E-5</v>
      </c>
      <c r="S210" s="176">
        <v>0</v>
      </c>
      <c r="T210" s="177">
        <f>S210*H210</f>
        <v>0</v>
      </c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R210" s="160" t="s">
        <v>483</v>
      </c>
      <c r="AT210" s="160" t="s">
        <v>246</v>
      </c>
      <c r="AU210" s="160" t="s">
        <v>85</v>
      </c>
      <c r="AY210" s="3" t="s">
        <v>136</v>
      </c>
      <c r="BE210" s="161">
        <f>IF(N210="základná",J210,0)</f>
        <v>0</v>
      </c>
      <c r="BF210" s="161">
        <f>IF(N210="znížená",J210,0)</f>
        <v>0</v>
      </c>
      <c r="BG210" s="161">
        <f>IF(N210="zákl. prenesená",J210,0)</f>
        <v>0</v>
      </c>
      <c r="BH210" s="161">
        <f>IF(N210="zníž. prenesená",J210,0)</f>
        <v>0</v>
      </c>
      <c r="BI210" s="161">
        <f>IF(N210="nulová",J210,0)</f>
        <v>0</v>
      </c>
      <c r="BJ210" s="3" t="s">
        <v>85</v>
      </c>
      <c r="BK210" s="162">
        <f>ROUND(I210*H210,3)</f>
        <v>0</v>
      </c>
      <c r="BL210" s="3" t="s">
        <v>483</v>
      </c>
      <c r="BM210" s="160" t="s">
        <v>487</v>
      </c>
    </row>
    <row r="211" spans="1:65" s="17" customFormat="1" ht="6.95" customHeight="1">
      <c r="A211" s="18"/>
      <c r="B211" s="36"/>
      <c r="C211" s="37"/>
      <c r="D211" s="37"/>
      <c r="E211" s="37"/>
      <c r="F211" s="37"/>
      <c r="G211" s="37"/>
      <c r="H211" s="37"/>
      <c r="I211" s="37"/>
      <c r="J211" s="37"/>
      <c r="K211" s="37"/>
      <c r="L211" s="19"/>
      <c r="M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</row>
  </sheetData>
  <sheetProtection algorithmName="SHA-512" hashValue="XgRgXpBzzCOIM4bGDpJPVYKAVAeJGmAW+pwezp1f9imEJ0ihL9WkYqq37KICQLFsht0kDQUWjURLgxIU/5ixmg==" saltValue="8e5hELr8Drmqwh82ct8Mwg==" spinCount="100000" sheet="1" objects="1" scenarios="1"/>
  <autoFilter ref="C135:K210" xr:uid="{00000000-0009-0000-0000-000002000000}"/>
  <mergeCells count="12">
    <mergeCell ref="E128:H128"/>
    <mergeCell ref="E85:H85"/>
    <mergeCell ref="E87:H87"/>
    <mergeCell ref="E89:H89"/>
    <mergeCell ref="E124:H124"/>
    <mergeCell ref="E126:H126"/>
    <mergeCell ref="E29:H29"/>
    <mergeCell ref="L2:V2"/>
    <mergeCell ref="E7:H7"/>
    <mergeCell ref="E9:H9"/>
    <mergeCell ref="E11:H11"/>
    <mergeCell ref="E20:H20"/>
  </mergeCells>
  <pageMargins left="0.39374999999999999" right="0.39374999999999999" top="0.39374999999999999" bottom="0.39374999999999999" header="0" footer="0"/>
  <pageSetup paperSize="9" fitToHeight="100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36"/>
  <sheetViews>
    <sheetView showGridLines="0" topLeftCell="A79" workbookViewId="0">
      <selection activeCell="H127" sqref="H127"/>
    </sheetView>
  </sheetViews>
  <sheetFormatPr defaultColWidth="10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0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3" t="s">
        <v>94</v>
      </c>
    </row>
    <row r="3" spans="1:46" s="1" customFormat="1" ht="6.95" customHeight="1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72</v>
      </c>
    </row>
    <row r="4" spans="1:46" s="1" customFormat="1" ht="24.95" customHeight="1">
      <c r="B4" s="6"/>
      <c r="D4" s="7" t="s">
        <v>104</v>
      </c>
      <c r="L4" s="6"/>
      <c r="M4" s="90" t="s">
        <v>9</v>
      </c>
      <c r="AT4" s="3" t="s">
        <v>3</v>
      </c>
    </row>
    <row r="5" spans="1:46" s="1" customFormat="1" ht="6.95" customHeight="1">
      <c r="B5" s="6"/>
      <c r="L5" s="6"/>
    </row>
    <row r="6" spans="1:46" s="1" customFormat="1" ht="12" customHeight="1">
      <c r="B6" s="6"/>
      <c r="D6" s="12" t="s">
        <v>14</v>
      </c>
      <c r="L6" s="6"/>
    </row>
    <row r="7" spans="1:46" s="1" customFormat="1" ht="16.5" customHeight="1">
      <c r="B7" s="6"/>
      <c r="E7" s="234" t="str">
        <f>'Rekapitulácia stavby'!K6</f>
        <v>Univerzita Komenského</v>
      </c>
      <c r="F7" s="235"/>
      <c r="G7" s="235"/>
      <c r="H7" s="235"/>
      <c r="L7" s="6"/>
    </row>
    <row r="8" spans="1:46" s="1" customFormat="1" ht="12" customHeight="1">
      <c r="B8" s="6"/>
      <c r="D8" s="12" t="s">
        <v>105</v>
      </c>
      <c r="L8" s="6"/>
    </row>
    <row r="9" spans="1:46" s="17" customFormat="1" ht="16.5" customHeight="1">
      <c r="A9" s="18"/>
      <c r="B9" s="19"/>
      <c r="C9" s="18"/>
      <c r="D9" s="18"/>
      <c r="E9" s="234" t="s">
        <v>492</v>
      </c>
      <c r="F9" s="236"/>
      <c r="G9" s="236"/>
      <c r="H9" s="236"/>
      <c r="I9" s="18"/>
      <c r="J9" s="18"/>
      <c r="K9" s="18"/>
      <c r="L9" s="31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46" s="17" customFormat="1" ht="12" customHeight="1">
      <c r="A10" s="18"/>
      <c r="B10" s="19"/>
      <c r="C10" s="18"/>
      <c r="D10" s="12" t="s">
        <v>107</v>
      </c>
      <c r="E10" s="18"/>
      <c r="F10" s="18"/>
      <c r="G10" s="18"/>
      <c r="H10" s="18"/>
      <c r="I10" s="18"/>
      <c r="J10" s="18"/>
      <c r="K10" s="18"/>
      <c r="L10" s="31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46" s="17" customFormat="1" ht="16.5" customHeight="1">
      <c r="A11" s="18"/>
      <c r="B11" s="19"/>
      <c r="C11" s="18"/>
      <c r="D11" s="18"/>
      <c r="E11" s="214" t="s">
        <v>493</v>
      </c>
      <c r="F11" s="236"/>
      <c r="G11" s="236"/>
      <c r="H11" s="236"/>
      <c r="I11" s="18"/>
      <c r="J11" s="18"/>
      <c r="K11" s="18"/>
      <c r="L11" s="31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46" s="17" customFormat="1">
      <c r="A12" s="18"/>
      <c r="B12" s="19"/>
      <c r="C12" s="18"/>
      <c r="D12" s="18"/>
      <c r="E12" s="18"/>
      <c r="F12" s="18"/>
      <c r="G12" s="18"/>
      <c r="H12" s="18"/>
      <c r="I12" s="18"/>
      <c r="J12" s="18"/>
      <c r="K12" s="18"/>
      <c r="L12" s="31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46" s="17" customFormat="1" ht="12" customHeight="1">
      <c r="A13" s="18"/>
      <c r="B13" s="19"/>
      <c r="C13" s="18"/>
      <c r="D13" s="12" t="s">
        <v>16</v>
      </c>
      <c r="E13" s="18"/>
      <c r="F13" s="13" t="s">
        <v>1</v>
      </c>
      <c r="G13" s="18"/>
      <c r="H13" s="18"/>
      <c r="I13" s="12" t="s">
        <v>17</v>
      </c>
      <c r="J13" s="13" t="s">
        <v>1</v>
      </c>
      <c r="K13" s="18"/>
      <c r="L13" s="31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46" s="17" customFormat="1" ht="12" customHeight="1">
      <c r="A14" s="18"/>
      <c r="B14" s="19"/>
      <c r="C14" s="18"/>
      <c r="D14" s="12" t="s">
        <v>18</v>
      </c>
      <c r="E14" s="18"/>
      <c r="F14" s="13" t="s">
        <v>19</v>
      </c>
      <c r="G14" s="18"/>
      <c r="H14" s="18"/>
      <c r="I14" s="12" t="s">
        <v>20</v>
      </c>
      <c r="J14" s="91" t="str">
        <f>'Rekapitulácia stavby'!AN8</f>
        <v>11. 8. 2023</v>
      </c>
      <c r="K14" s="18"/>
      <c r="L14" s="31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46" s="17" customFormat="1" ht="10.9" customHeight="1">
      <c r="A15" s="18"/>
      <c r="B15" s="19"/>
      <c r="C15" s="18"/>
      <c r="D15" s="18"/>
      <c r="E15" s="18"/>
      <c r="F15" s="18"/>
      <c r="G15" s="18"/>
      <c r="H15" s="18"/>
      <c r="I15" s="18"/>
      <c r="J15" s="18"/>
      <c r="K15" s="18"/>
      <c r="L15" s="31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46" s="17" customFormat="1" ht="12" customHeight="1">
      <c r="A16" s="18"/>
      <c r="B16" s="19"/>
      <c r="C16" s="18"/>
      <c r="D16" s="12" t="s">
        <v>22</v>
      </c>
      <c r="E16" s="18"/>
      <c r="F16" s="18"/>
      <c r="G16" s="18"/>
      <c r="H16" s="18"/>
      <c r="I16" s="12" t="s">
        <v>23</v>
      </c>
      <c r="J16" s="13" t="s">
        <v>1</v>
      </c>
      <c r="K16" s="18"/>
      <c r="L16" s="31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1:31" s="17" customFormat="1" ht="18" customHeight="1">
      <c r="A17" s="18"/>
      <c r="B17" s="19"/>
      <c r="C17" s="18"/>
      <c r="D17" s="18"/>
      <c r="E17" s="13" t="s">
        <v>19</v>
      </c>
      <c r="F17" s="18"/>
      <c r="G17" s="18"/>
      <c r="H17" s="18"/>
      <c r="I17" s="12" t="s">
        <v>24</v>
      </c>
      <c r="J17" s="13" t="s">
        <v>1</v>
      </c>
      <c r="K17" s="18"/>
      <c r="L17" s="31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s="17" customFormat="1" ht="6.95" customHeight="1">
      <c r="A18" s="18"/>
      <c r="B18" s="19"/>
      <c r="C18" s="18"/>
      <c r="D18" s="18"/>
      <c r="E18" s="18"/>
      <c r="F18" s="18"/>
      <c r="G18" s="18"/>
      <c r="H18" s="18"/>
      <c r="I18" s="18"/>
      <c r="J18" s="18"/>
      <c r="K18" s="18"/>
      <c r="L18" s="31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s="17" customFormat="1" ht="12" customHeight="1">
      <c r="A19" s="18"/>
      <c r="B19" s="19"/>
      <c r="C19" s="18"/>
      <c r="D19" s="12" t="s">
        <v>25</v>
      </c>
      <c r="E19" s="18"/>
      <c r="F19" s="18"/>
      <c r="G19" s="18"/>
      <c r="H19" s="18"/>
      <c r="I19" s="12" t="s">
        <v>23</v>
      </c>
      <c r="J19" s="14" t="str">
        <f>'Rekapitulácia stavby'!AN13</f>
        <v>Vyplň údaj</v>
      </c>
      <c r="K19" s="18"/>
      <c r="L19" s="31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s="17" customFormat="1" ht="18" customHeight="1">
      <c r="A20" s="18"/>
      <c r="B20" s="19"/>
      <c r="C20" s="18"/>
      <c r="D20" s="18"/>
      <c r="E20" s="237" t="str">
        <f>'Rekapitulácia stavby'!E14</f>
        <v>Vyplň údaj</v>
      </c>
      <c r="F20" s="203"/>
      <c r="G20" s="203"/>
      <c r="H20" s="203"/>
      <c r="I20" s="12" t="s">
        <v>24</v>
      </c>
      <c r="J20" s="14" t="str">
        <f>'Rekapitulácia stavby'!AN14</f>
        <v>Vyplň údaj</v>
      </c>
      <c r="K20" s="18"/>
      <c r="L20" s="31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s="17" customFormat="1" ht="6.95" customHeight="1">
      <c r="A21" s="18"/>
      <c r="B21" s="19"/>
      <c r="C21" s="18"/>
      <c r="D21" s="18"/>
      <c r="E21" s="18"/>
      <c r="F21" s="18"/>
      <c r="G21" s="18"/>
      <c r="H21" s="18"/>
      <c r="I21" s="18"/>
      <c r="J21" s="18"/>
      <c r="K21" s="18"/>
      <c r="L21" s="31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 s="17" customFormat="1" ht="12" customHeight="1">
      <c r="A22" s="18"/>
      <c r="B22" s="19"/>
      <c r="C22" s="18"/>
      <c r="D22" s="12" t="s">
        <v>27</v>
      </c>
      <c r="E22" s="18"/>
      <c r="F22" s="18"/>
      <c r="G22" s="18"/>
      <c r="H22" s="18"/>
      <c r="I22" s="12" t="s">
        <v>23</v>
      </c>
      <c r="J22" s="13" t="s">
        <v>1</v>
      </c>
      <c r="K22" s="18"/>
      <c r="L22" s="31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1" s="17" customFormat="1" ht="18" customHeight="1">
      <c r="A23" s="18"/>
      <c r="B23" s="19"/>
      <c r="C23" s="18"/>
      <c r="D23" s="18"/>
      <c r="E23" s="13" t="s">
        <v>19</v>
      </c>
      <c r="F23" s="18"/>
      <c r="G23" s="18"/>
      <c r="H23" s="18"/>
      <c r="I23" s="12" t="s">
        <v>24</v>
      </c>
      <c r="J23" s="13" t="s">
        <v>1</v>
      </c>
      <c r="K23" s="18"/>
      <c r="L23" s="31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s="17" customFormat="1" ht="6.95" customHeight="1">
      <c r="A24" s="18"/>
      <c r="B24" s="19"/>
      <c r="C24" s="18"/>
      <c r="D24" s="18"/>
      <c r="E24" s="18"/>
      <c r="F24" s="18"/>
      <c r="G24" s="18"/>
      <c r="H24" s="18"/>
      <c r="I24" s="18"/>
      <c r="J24" s="18"/>
      <c r="K24" s="18"/>
      <c r="L24" s="31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s="17" customFormat="1" ht="12" customHeight="1">
      <c r="A25" s="18"/>
      <c r="B25" s="19"/>
      <c r="C25" s="18"/>
      <c r="D25" s="12" t="s">
        <v>30</v>
      </c>
      <c r="E25" s="18"/>
      <c r="F25" s="18"/>
      <c r="G25" s="18"/>
      <c r="H25" s="18"/>
      <c r="I25" s="12" t="s">
        <v>23</v>
      </c>
      <c r="J25" s="13" t="s">
        <v>1</v>
      </c>
      <c r="K25" s="18"/>
      <c r="L25" s="31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s="17" customFormat="1" ht="18" customHeight="1">
      <c r="A26" s="18"/>
      <c r="B26" s="19"/>
      <c r="C26" s="18"/>
      <c r="D26" s="18"/>
      <c r="E26" s="13" t="s">
        <v>19</v>
      </c>
      <c r="F26" s="18"/>
      <c r="G26" s="18"/>
      <c r="H26" s="18"/>
      <c r="I26" s="12" t="s">
        <v>24</v>
      </c>
      <c r="J26" s="13" t="s">
        <v>1</v>
      </c>
      <c r="K26" s="18"/>
      <c r="L26" s="31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s="17" customFormat="1" ht="6.95" customHeight="1">
      <c r="A27" s="18"/>
      <c r="B27" s="19"/>
      <c r="C27" s="18"/>
      <c r="D27" s="18"/>
      <c r="E27" s="18"/>
      <c r="F27" s="18"/>
      <c r="G27" s="18"/>
      <c r="H27" s="18"/>
      <c r="I27" s="18"/>
      <c r="J27" s="18"/>
      <c r="K27" s="18"/>
      <c r="L27" s="31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1:31" s="17" customFormat="1" ht="12" customHeight="1">
      <c r="A28" s="18"/>
      <c r="B28" s="19"/>
      <c r="C28" s="18"/>
      <c r="D28" s="12" t="s">
        <v>31</v>
      </c>
      <c r="E28" s="18"/>
      <c r="F28" s="18"/>
      <c r="G28" s="18"/>
      <c r="H28" s="18"/>
      <c r="I28" s="18"/>
      <c r="J28" s="18"/>
      <c r="K28" s="18"/>
      <c r="L28" s="31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s="92" customFormat="1" ht="16.5" customHeight="1">
      <c r="A29" s="93"/>
      <c r="B29" s="94"/>
      <c r="C29" s="93"/>
      <c r="D29" s="93"/>
      <c r="E29" s="213" t="s">
        <v>1</v>
      </c>
      <c r="F29" s="213"/>
      <c r="G29" s="213"/>
      <c r="H29" s="213"/>
      <c r="I29" s="93"/>
      <c r="J29" s="93"/>
      <c r="K29" s="93"/>
      <c r="L29" s="95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1" s="17" customFormat="1" ht="6.95" customHeight="1">
      <c r="A30" s="18"/>
      <c r="B30" s="19"/>
      <c r="C30" s="18"/>
      <c r="D30" s="18"/>
      <c r="E30" s="18"/>
      <c r="F30" s="18"/>
      <c r="G30" s="18"/>
      <c r="H30" s="18"/>
      <c r="I30" s="18"/>
      <c r="J30" s="18"/>
      <c r="K30" s="18"/>
      <c r="L30" s="31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s="17" customFormat="1" ht="6.95" customHeight="1">
      <c r="A31" s="18"/>
      <c r="B31" s="19"/>
      <c r="C31" s="18"/>
      <c r="D31" s="56"/>
      <c r="E31" s="56"/>
      <c r="F31" s="56"/>
      <c r="G31" s="56"/>
      <c r="H31" s="56"/>
      <c r="I31" s="56"/>
      <c r="J31" s="56"/>
      <c r="K31" s="56"/>
      <c r="L31" s="31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s="17" customFormat="1" ht="25.35" customHeight="1">
      <c r="A32" s="18"/>
      <c r="B32" s="19"/>
      <c r="C32" s="18"/>
      <c r="D32" s="96" t="s">
        <v>32</v>
      </c>
      <c r="E32" s="18"/>
      <c r="F32" s="18"/>
      <c r="G32" s="18"/>
      <c r="H32" s="18"/>
      <c r="I32" s="18"/>
      <c r="J32" s="97">
        <f>ROUND(J124,2)</f>
        <v>0</v>
      </c>
      <c r="K32" s="18"/>
      <c r="L32" s="31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31" s="17" customFormat="1" ht="6.95" customHeight="1">
      <c r="A33" s="18"/>
      <c r="B33" s="19"/>
      <c r="C33" s="18"/>
      <c r="D33" s="56"/>
      <c r="E33" s="56"/>
      <c r="F33" s="56"/>
      <c r="G33" s="56"/>
      <c r="H33" s="56"/>
      <c r="I33" s="56"/>
      <c r="J33" s="56"/>
      <c r="K33" s="56"/>
      <c r="L33" s="31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</row>
    <row r="34" spans="1:31" s="17" customFormat="1" ht="14.45" customHeight="1">
      <c r="A34" s="18"/>
      <c r="B34" s="19"/>
      <c r="C34" s="18"/>
      <c r="D34" s="18"/>
      <c r="E34" s="18"/>
      <c r="F34" s="98" t="s">
        <v>34</v>
      </c>
      <c r="G34" s="18"/>
      <c r="H34" s="18"/>
      <c r="I34" s="98" t="s">
        <v>33</v>
      </c>
      <c r="J34" s="98" t="s">
        <v>35</v>
      </c>
      <c r="K34" s="18"/>
      <c r="L34" s="31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spans="1:31" s="17" customFormat="1" ht="14.45" customHeight="1">
      <c r="A35" s="18"/>
      <c r="B35" s="19"/>
      <c r="C35" s="18"/>
      <c r="D35" s="99" t="s">
        <v>36</v>
      </c>
      <c r="E35" s="24" t="s">
        <v>37</v>
      </c>
      <c r="F35" s="100">
        <f>ROUND((SUM(BE124:BE135)),2)</f>
        <v>0</v>
      </c>
      <c r="G35" s="101"/>
      <c r="H35" s="101"/>
      <c r="I35" s="102">
        <v>0.2</v>
      </c>
      <c r="J35" s="100">
        <f>ROUND(((SUM(BE124:BE135))*I35),2)</f>
        <v>0</v>
      </c>
      <c r="K35" s="18"/>
      <c r="L35" s="31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</row>
    <row r="36" spans="1:31" s="17" customFormat="1" ht="14.45" customHeight="1">
      <c r="A36" s="18"/>
      <c r="B36" s="19"/>
      <c r="C36" s="18"/>
      <c r="D36" s="18"/>
      <c r="E36" s="24" t="s">
        <v>38</v>
      </c>
      <c r="F36" s="100">
        <f>ROUND((SUM(BF124:BF135)),2)</f>
        <v>0</v>
      </c>
      <c r="G36" s="101"/>
      <c r="H36" s="101"/>
      <c r="I36" s="102">
        <v>0.2</v>
      </c>
      <c r="J36" s="100">
        <f>ROUND(((SUM(BF124:BF135))*I36),2)</f>
        <v>0</v>
      </c>
      <c r="K36" s="18"/>
      <c r="L36" s="31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</row>
    <row r="37" spans="1:31" s="17" customFormat="1" ht="14.45" hidden="1" customHeight="1">
      <c r="A37" s="18"/>
      <c r="B37" s="19"/>
      <c r="C37" s="18"/>
      <c r="D37" s="18"/>
      <c r="E37" s="12" t="s">
        <v>39</v>
      </c>
      <c r="F37" s="103">
        <f>ROUND((SUM(BG124:BG135)),2)</f>
        <v>0</v>
      </c>
      <c r="G37" s="18"/>
      <c r="H37" s="18"/>
      <c r="I37" s="104">
        <v>0.2</v>
      </c>
      <c r="J37" s="103">
        <f>0</f>
        <v>0</v>
      </c>
      <c r="K37" s="18"/>
      <c r="L37" s="31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</row>
    <row r="38" spans="1:31" s="17" customFormat="1" ht="14.45" hidden="1" customHeight="1">
      <c r="A38" s="18"/>
      <c r="B38" s="19"/>
      <c r="C38" s="18"/>
      <c r="D38" s="18"/>
      <c r="E38" s="12" t="s">
        <v>40</v>
      </c>
      <c r="F38" s="103">
        <f>ROUND((SUM(BH124:BH135)),2)</f>
        <v>0</v>
      </c>
      <c r="G38" s="18"/>
      <c r="H38" s="18"/>
      <c r="I38" s="104">
        <v>0.2</v>
      </c>
      <c r="J38" s="103">
        <f>0</f>
        <v>0</v>
      </c>
      <c r="K38" s="18"/>
      <c r="L38" s="31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</row>
    <row r="39" spans="1:31" s="17" customFormat="1" ht="14.45" hidden="1" customHeight="1">
      <c r="A39" s="18"/>
      <c r="B39" s="19"/>
      <c r="C39" s="18"/>
      <c r="D39" s="18"/>
      <c r="E39" s="24" t="s">
        <v>41</v>
      </c>
      <c r="F39" s="100">
        <f>ROUND((SUM(BI124:BI135)),2)</f>
        <v>0</v>
      </c>
      <c r="G39" s="101"/>
      <c r="H39" s="101"/>
      <c r="I39" s="102">
        <v>0</v>
      </c>
      <c r="J39" s="100">
        <f>0</f>
        <v>0</v>
      </c>
      <c r="K39" s="18"/>
      <c r="L39" s="31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31" s="17" customFormat="1" ht="6.95" customHeight="1">
      <c r="A40" s="18"/>
      <c r="B40" s="19"/>
      <c r="C40" s="18"/>
      <c r="D40" s="18"/>
      <c r="E40" s="18"/>
      <c r="F40" s="18"/>
      <c r="G40" s="18"/>
      <c r="H40" s="18"/>
      <c r="I40" s="18"/>
      <c r="J40" s="18"/>
      <c r="K40" s="18"/>
      <c r="L40" s="31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</row>
    <row r="41" spans="1:31" s="17" customFormat="1" ht="25.35" customHeight="1">
      <c r="A41" s="18"/>
      <c r="B41" s="19"/>
      <c r="C41" s="105"/>
      <c r="D41" s="106" t="s">
        <v>42</v>
      </c>
      <c r="E41" s="50"/>
      <c r="F41" s="50"/>
      <c r="G41" s="107" t="s">
        <v>43</v>
      </c>
      <c r="H41" s="108" t="s">
        <v>44</v>
      </c>
      <c r="I41" s="50"/>
      <c r="J41" s="109">
        <f>SUM(J32:J39)</f>
        <v>0</v>
      </c>
      <c r="K41" s="110"/>
      <c r="L41" s="31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</row>
    <row r="42" spans="1:31" s="17" customFormat="1" ht="14.45" customHeight="1">
      <c r="A42" s="18"/>
      <c r="B42" s="19"/>
      <c r="C42" s="18"/>
      <c r="D42" s="18"/>
      <c r="E42" s="18"/>
      <c r="F42" s="18"/>
      <c r="G42" s="18"/>
      <c r="H42" s="18"/>
      <c r="I42" s="18"/>
      <c r="J42" s="18"/>
      <c r="K42" s="18"/>
      <c r="L42" s="31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</row>
    <row r="43" spans="1:31" s="1" customFormat="1" ht="14.45" customHeight="1">
      <c r="B43" s="6"/>
      <c r="L43" s="6"/>
    </row>
    <row r="44" spans="1:31" s="1" customFormat="1" ht="14.45" customHeight="1">
      <c r="B44" s="6"/>
      <c r="L44" s="6"/>
    </row>
    <row r="45" spans="1:31" s="1" customFormat="1" ht="14.45" customHeight="1">
      <c r="B45" s="6"/>
      <c r="L45" s="6"/>
    </row>
    <row r="46" spans="1:31" s="1" customFormat="1" ht="14.45" customHeight="1">
      <c r="B46" s="6"/>
      <c r="L46" s="6"/>
    </row>
    <row r="47" spans="1:31" s="1" customFormat="1" ht="14.45" customHeight="1">
      <c r="B47" s="6"/>
      <c r="L47" s="6"/>
    </row>
    <row r="48" spans="1:31" s="1" customFormat="1" ht="14.45" customHeight="1">
      <c r="B48" s="6"/>
      <c r="L48" s="6"/>
    </row>
    <row r="49" spans="1:31" s="1" customFormat="1" ht="14.45" customHeight="1">
      <c r="B49" s="6"/>
      <c r="L49" s="6"/>
    </row>
    <row r="50" spans="1:31" s="17" customFormat="1" ht="14.45" customHeight="1">
      <c r="B50" s="31"/>
      <c r="D50" s="32" t="s">
        <v>45</v>
      </c>
      <c r="E50" s="33"/>
      <c r="F50" s="33"/>
      <c r="G50" s="32" t="s">
        <v>46</v>
      </c>
      <c r="H50" s="33"/>
      <c r="I50" s="33"/>
      <c r="J50" s="33"/>
      <c r="K50" s="33"/>
      <c r="L50" s="31"/>
    </row>
    <row r="51" spans="1:31">
      <c r="B51" s="6"/>
      <c r="L51" s="6"/>
    </row>
    <row r="52" spans="1:31">
      <c r="B52" s="6"/>
      <c r="L52" s="6"/>
    </row>
    <row r="53" spans="1:31">
      <c r="B53" s="6"/>
      <c r="L53" s="6"/>
    </row>
    <row r="54" spans="1:31">
      <c r="B54" s="6"/>
      <c r="L54" s="6"/>
    </row>
    <row r="55" spans="1:31">
      <c r="B55" s="6"/>
      <c r="L55" s="6"/>
    </row>
    <row r="56" spans="1:31">
      <c r="B56" s="6"/>
      <c r="L56" s="6"/>
    </row>
    <row r="57" spans="1:31">
      <c r="B57" s="6"/>
      <c r="L57" s="6"/>
    </row>
    <row r="58" spans="1:31">
      <c r="B58" s="6"/>
      <c r="L58" s="6"/>
    </row>
    <row r="59" spans="1:31">
      <c r="B59" s="6"/>
      <c r="L59" s="6"/>
    </row>
    <row r="60" spans="1:31">
      <c r="B60" s="6"/>
      <c r="L60" s="6"/>
    </row>
    <row r="61" spans="1:31" s="17" customFormat="1" ht="12.75">
      <c r="A61" s="18"/>
      <c r="B61" s="19"/>
      <c r="C61" s="18"/>
      <c r="D61" s="34" t="s">
        <v>47</v>
      </c>
      <c r="E61" s="21"/>
      <c r="F61" s="111" t="s">
        <v>48</v>
      </c>
      <c r="G61" s="34" t="s">
        <v>47</v>
      </c>
      <c r="H61" s="21"/>
      <c r="I61" s="21"/>
      <c r="J61" s="112" t="s">
        <v>48</v>
      </c>
      <c r="K61" s="21"/>
      <c r="L61" s="31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1:31">
      <c r="B62" s="6"/>
      <c r="L62" s="6"/>
    </row>
    <row r="63" spans="1:31">
      <c r="B63" s="6"/>
      <c r="L63" s="6"/>
    </row>
    <row r="64" spans="1:31">
      <c r="B64" s="6"/>
      <c r="L64" s="6"/>
    </row>
    <row r="65" spans="1:31" s="17" customFormat="1" ht="12.75">
      <c r="A65" s="18"/>
      <c r="B65" s="19"/>
      <c r="C65" s="18"/>
      <c r="D65" s="32" t="s">
        <v>49</v>
      </c>
      <c r="E65" s="35"/>
      <c r="F65" s="35"/>
      <c r="G65" s="32" t="s">
        <v>50</v>
      </c>
      <c r="H65" s="35"/>
      <c r="I65" s="35"/>
      <c r="J65" s="35"/>
      <c r="K65" s="35"/>
      <c r="L65" s="31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</row>
    <row r="66" spans="1:31">
      <c r="B66" s="6"/>
      <c r="L66" s="6"/>
    </row>
    <row r="67" spans="1:31">
      <c r="B67" s="6"/>
      <c r="L67" s="6"/>
    </row>
    <row r="68" spans="1:31">
      <c r="B68" s="6"/>
      <c r="L68" s="6"/>
    </row>
    <row r="69" spans="1:31">
      <c r="B69" s="6"/>
      <c r="L69" s="6"/>
    </row>
    <row r="70" spans="1:31">
      <c r="B70" s="6"/>
      <c r="L70" s="6"/>
    </row>
    <row r="71" spans="1:31">
      <c r="B71" s="6"/>
      <c r="L71" s="6"/>
    </row>
    <row r="72" spans="1:31">
      <c r="B72" s="6"/>
      <c r="L72" s="6"/>
    </row>
    <row r="73" spans="1:31">
      <c r="B73" s="6"/>
      <c r="L73" s="6"/>
    </row>
    <row r="74" spans="1:31">
      <c r="B74" s="6"/>
      <c r="L74" s="6"/>
    </row>
    <row r="75" spans="1:31">
      <c r="B75" s="6"/>
      <c r="L75" s="6"/>
    </row>
    <row r="76" spans="1:31" s="17" customFormat="1" ht="12.75">
      <c r="A76" s="18"/>
      <c r="B76" s="19"/>
      <c r="C76" s="18"/>
      <c r="D76" s="34" t="s">
        <v>47</v>
      </c>
      <c r="E76" s="21"/>
      <c r="F76" s="111" t="s">
        <v>48</v>
      </c>
      <c r="G76" s="34" t="s">
        <v>47</v>
      </c>
      <c r="H76" s="21"/>
      <c r="I76" s="21"/>
      <c r="J76" s="112" t="s">
        <v>48</v>
      </c>
      <c r="K76" s="21"/>
      <c r="L76" s="31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</row>
    <row r="77" spans="1:31" s="17" customFormat="1" ht="14.45" customHeight="1">
      <c r="A77" s="18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1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</row>
    <row r="81" spans="1:31" s="17" customFormat="1" ht="6.95" hidden="1" customHeight="1">
      <c r="A81" s="18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1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</row>
    <row r="82" spans="1:31" s="17" customFormat="1" ht="24.95" hidden="1" customHeight="1">
      <c r="A82" s="18"/>
      <c r="B82" s="19"/>
      <c r="C82" s="7" t="s">
        <v>109</v>
      </c>
      <c r="D82" s="18"/>
      <c r="E82" s="18"/>
      <c r="F82" s="18"/>
      <c r="G82" s="18"/>
      <c r="H82" s="18"/>
      <c r="I82" s="18"/>
      <c r="J82" s="18"/>
      <c r="K82" s="18"/>
      <c r="L82" s="31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</row>
    <row r="83" spans="1:31" s="17" customFormat="1" ht="6.95" hidden="1" customHeight="1">
      <c r="A83" s="18"/>
      <c r="B83" s="19"/>
      <c r="C83" s="18"/>
      <c r="D83" s="18"/>
      <c r="E83" s="18"/>
      <c r="F83" s="18"/>
      <c r="G83" s="18"/>
      <c r="H83" s="18"/>
      <c r="I83" s="18"/>
      <c r="J83" s="18"/>
      <c r="K83" s="18"/>
      <c r="L83" s="31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</row>
    <row r="84" spans="1:31" s="17" customFormat="1" ht="12" hidden="1" customHeight="1">
      <c r="A84" s="18"/>
      <c r="B84" s="19"/>
      <c r="C84" s="12" t="s">
        <v>14</v>
      </c>
      <c r="D84" s="18"/>
      <c r="E84" s="18"/>
      <c r="F84" s="18"/>
      <c r="G84" s="18"/>
      <c r="H84" s="18"/>
      <c r="I84" s="18"/>
      <c r="J84" s="18"/>
      <c r="K84" s="18"/>
      <c r="L84" s="31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</row>
    <row r="85" spans="1:31" s="17" customFormat="1" ht="16.5" hidden="1" customHeight="1">
      <c r="A85" s="18"/>
      <c r="B85" s="19"/>
      <c r="C85" s="18"/>
      <c r="D85" s="18"/>
      <c r="E85" s="234" t="str">
        <f>E7</f>
        <v>Univerzita Komenského</v>
      </c>
      <c r="F85" s="235"/>
      <c r="G85" s="235"/>
      <c r="H85" s="235"/>
      <c r="I85" s="18"/>
      <c r="J85" s="18"/>
      <c r="K85" s="18"/>
      <c r="L85" s="31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</row>
    <row r="86" spans="1:31" s="1" customFormat="1" ht="12" hidden="1" customHeight="1">
      <c r="B86" s="6"/>
      <c r="C86" s="12" t="s">
        <v>105</v>
      </c>
      <c r="L86" s="6"/>
    </row>
    <row r="87" spans="1:31" s="17" customFormat="1" ht="16.5" hidden="1" customHeight="1">
      <c r="A87" s="18"/>
      <c r="B87" s="19"/>
      <c r="C87" s="18"/>
      <c r="D87" s="18"/>
      <c r="E87" s="234" t="s">
        <v>492</v>
      </c>
      <c r="F87" s="236"/>
      <c r="G87" s="236"/>
      <c r="H87" s="236"/>
      <c r="I87" s="18"/>
      <c r="J87" s="18"/>
      <c r="K87" s="18"/>
      <c r="L87" s="31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</row>
    <row r="88" spans="1:31" s="17" customFormat="1" ht="12" hidden="1" customHeight="1">
      <c r="A88" s="18"/>
      <c r="B88" s="19"/>
      <c r="C88" s="12" t="s">
        <v>107</v>
      </c>
      <c r="D88" s="18"/>
      <c r="E88" s="18"/>
      <c r="F88" s="18"/>
      <c r="G88" s="18"/>
      <c r="H88" s="18"/>
      <c r="I88" s="18"/>
      <c r="J88" s="18"/>
      <c r="K88" s="18"/>
      <c r="L88" s="31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</row>
    <row r="89" spans="1:31" s="17" customFormat="1" ht="16.5" hidden="1" customHeight="1">
      <c r="A89" s="18"/>
      <c r="B89" s="19"/>
      <c r="C89" s="18"/>
      <c r="D89" s="18"/>
      <c r="E89" s="214" t="str">
        <f>E11</f>
        <v xml:space="preserve">2023-03-03-01 - Búracie práce </v>
      </c>
      <c r="F89" s="236"/>
      <c r="G89" s="236"/>
      <c r="H89" s="236"/>
      <c r="I89" s="18"/>
      <c r="J89" s="18"/>
      <c r="K89" s="18"/>
      <c r="L89" s="31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</row>
    <row r="90" spans="1:31" s="17" customFormat="1" ht="6.95" hidden="1" customHeight="1">
      <c r="A90" s="18"/>
      <c r="B90" s="19"/>
      <c r="C90" s="18"/>
      <c r="D90" s="18"/>
      <c r="E90" s="18"/>
      <c r="F90" s="18"/>
      <c r="G90" s="18"/>
      <c r="H90" s="18"/>
      <c r="I90" s="18"/>
      <c r="J90" s="18"/>
      <c r="K90" s="18"/>
      <c r="L90" s="31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</row>
    <row r="91" spans="1:31" s="17" customFormat="1" ht="12" hidden="1" customHeight="1">
      <c r="A91" s="18"/>
      <c r="B91" s="19"/>
      <c r="C91" s="12" t="s">
        <v>18</v>
      </c>
      <c r="D91" s="18"/>
      <c r="E91" s="18"/>
      <c r="F91" s="13" t="str">
        <f>F14</f>
        <v xml:space="preserve"> </v>
      </c>
      <c r="G91" s="18"/>
      <c r="H91" s="18"/>
      <c r="I91" s="12" t="s">
        <v>20</v>
      </c>
      <c r="J91" s="91" t="str">
        <f>IF(J14="","",J14)</f>
        <v>11. 8. 2023</v>
      </c>
      <c r="K91" s="18"/>
      <c r="L91" s="31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</row>
    <row r="92" spans="1:31" s="17" customFormat="1" ht="6.95" hidden="1" customHeight="1">
      <c r="A92" s="18"/>
      <c r="B92" s="19"/>
      <c r="C92" s="18"/>
      <c r="D92" s="18"/>
      <c r="E92" s="18"/>
      <c r="F92" s="18"/>
      <c r="G92" s="18"/>
      <c r="H92" s="18"/>
      <c r="I92" s="18"/>
      <c r="J92" s="18"/>
      <c r="K92" s="18"/>
      <c r="L92" s="31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</row>
    <row r="93" spans="1:31" s="17" customFormat="1" ht="15.2" hidden="1" customHeight="1">
      <c r="A93" s="18"/>
      <c r="B93" s="19"/>
      <c r="C93" s="12" t="s">
        <v>22</v>
      </c>
      <c r="D93" s="18"/>
      <c r="E93" s="18"/>
      <c r="F93" s="13" t="str">
        <f>E17</f>
        <v xml:space="preserve"> </v>
      </c>
      <c r="G93" s="18"/>
      <c r="H93" s="18"/>
      <c r="I93" s="12" t="s">
        <v>27</v>
      </c>
      <c r="J93" s="113" t="str">
        <f>E23</f>
        <v xml:space="preserve"> </v>
      </c>
      <c r="K93" s="18"/>
      <c r="L93" s="31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</row>
    <row r="94" spans="1:31" s="17" customFormat="1" ht="15.2" hidden="1" customHeight="1">
      <c r="A94" s="18"/>
      <c r="B94" s="19"/>
      <c r="C94" s="12" t="s">
        <v>25</v>
      </c>
      <c r="D94" s="18"/>
      <c r="E94" s="18"/>
      <c r="F94" s="13" t="str">
        <f>IF(E20="","",E20)</f>
        <v>Vyplň údaj</v>
      </c>
      <c r="G94" s="18"/>
      <c r="H94" s="18"/>
      <c r="I94" s="12" t="s">
        <v>30</v>
      </c>
      <c r="J94" s="113" t="str">
        <f>E26</f>
        <v xml:space="preserve"> </v>
      </c>
      <c r="K94" s="18"/>
      <c r="L94" s="31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</row>
    <row r="95" spans="1:31" s="17" customFormat="1" ht="10.35" hidden="1" customHeight="1">
      <c r="A95" s="18"/>
      <c r="B95" s="19"/>
      <c r="C95" s="18"/>
      <c r="D95" s="18"/>
      <c r="E95" s="18"/>
      <c r="F95" s="18"/>
      <c r="G95" s="18"/>
      <c r="H95" s="18"/>
      <c r="I95" s="18"/>
      <c r="J95" s="18"/>
      <c r="K95" s="18"/>
      <c r="L95" s="31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</row>
    <row r="96" spans="1:31" s="17" customFormat="1" ht="29.25" hidden="1" customHeight="1">
      <c r="A96" s="18"/>
      <c r="B96" s="19"/>
      <c r="C96" s="114" t="s">
        <v>110</v>
      </c>
      <c r="D96" s="105"/>
      <c r="E96" s="105"/>
      <c r="F96" s="105"/>
      <c r="G96" s="105"/>
      <c r="H96" s="105"/>
      <c r="I96" s="105"/>
      <c r="J96" s="115" t="s">
        <v>111</v>
      </c>
      <c r="K96" s="105"/>
      <c r="L96" s="31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</row>
    <row r="97" spans="1:47" s="17" customFormat="1" ht="10.35" hidden="1" customHeight="1">
      <c r="A97" s="18"/>
      <c r="B97" s="19"/>
      <c r="C97" s="18"/>
      <c r="D97" s="18"/>
      <c r="E97" s="18"/>
      <c r="F97" s="18"/>
      <c r="G97" s="18"/>
      <c r="H97" s="18"/>
      <c r="I97" s="18"/>
      <c r="J97" s="18"/>
      <c r="K97" s="18"/>
      <c r="L97" s="31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</row>
    <row r="98" spans="1:47" s="17" customFormat="1" ht="22.9" hidden="1" customHeight="1">
      <c r="A98" s="18"/>
      <c r="B98" s="19"/>
      <c r="C98" s="116" t="s">
        <v>112</v>
      </c>
      <c r="D98" s="18"/>
      <c r="E98" s="18"/>
      <c r="F98" s="18"/>
      <c r="G98" s="18"/>
      <c r="H98" s="18"/>
      <c r="I98" s="18"/>
      <c r="J98" s="97">
        <f>J124</f>
        <v>0</v>
      </c>
      <c r="K98" s="18"/>
      <c r="L98" s="31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U98" s="3" t="s">
        <v>113</v>
      </c>
    </row>
    <row r="99" spans="1:47" s="117" customFormat="1" ht="24.95" hidden="1" customHeight="1">
      <c r="B99" s="118"/>
      <c r="D99" s="119" t="s">
        <v>114</v>
      </c>
      <c r="E99" s="120"/>
      <c r="F99" s="120"/>
      <c r="G99" s="120"/>
      <c r="H99" s="120"/>
      <c r="I99" s="120"/>
      <c r="J99" s="121">
        <f>J125</f>
        <v>0</v>
      </c>
      <c r="L99" s="118"/>
    </row>
    <row r="100" spans="1:47" s="80" customFormat="1" ht="19.899999999999999" hidden="1" customHeight="1">
      <c r="B100" s="122"/>
      <c r="D100" s="123" t="s">
        <v>494</v>
      </c>
      <c r="E100" s="124"/>
      <c r="F100" s="124"/>
      <c r="G100" s="124"/>
      <c r="H100" s="124"/>
      <c r="I100" s="124"/>
      <c r="J100" s="125">
        <f>J126</f>
        <v>0</v>
      </c>
      <c r="L100" s="122"/>
    </row>
    <row r="101" spans="1:47" s="80" customFormat="1" ht="19.899999999999999" hidden="1" customHeight="1">
      <c r="B101" s="122"/>
      <c r="D101" s="123" t="s">
        <v>115</v>
      </c>
      <c r="E101" s="124"/>
      <c r="F101" s="124"/>
      <c r="G101" s="124"/>
      <c r="H101" s="124"/>
      <c r="I101" s="124"/>
      <c r="J101" s="125">
        <f>J128</f>
        <v>0</v>
      </c>
      <c r="L101" s="122"/>
    </row>
    <row r="102" spans="1:47" s="80" customFormat="1" ht="19.899999999999999" hidden="1" customHeight="1">
      <c r="B102" s="122"/>
      <c r="D102" s="123" t="s">
        <v>116</v>
      </c>
      <c r="E102" s="124"/>
      <c r="F102" s="124"/>
      <c r="G102" s="124"/>
      <c r="H102" s="124"/>
      <c r="I102" s="124"/>
      <c r="J102" s="125">
        <f>J134</f>
        <v>0</v>
      </c>
      <c r="L102" s="122"/>
    </row>
    <row r="103" spans="1:47" s="17" customFormat="1" ht="21.75" hidden="1" customHeight="1">
      <c r="A103" s="18"/>
      <c r="B103" s="19"/>
      <c r="C103" s="18"/>
      <c r="D103" s="18"/>
      <c r="E103" s="18"/>
      <c r="F103" s="18"/>
      <c r="G103" s="18"/>
      <c r="H103" s="18"/>
      <c r="I103" s="18"/>
      <c r="J103" s="18"/>
      <c r="K103" s="18"/>
      <c r="L103" s="31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</row>
    <row r="104" spans="1:47" s="17" customFormat="1" ht="6.95" hidden="1" customHeight="1">
      <c r="A104" s="18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31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</row>
    <row r="105" spans="1:47" hidden="1"/>
    <row r="106" spans="1:47" hidden="1"/>
    <row r="107" spans="1:47" hidden="1"/>
    <row r="108" spans="1:47" s="17" customFormat="1" ht="6.95" customHeight="1">
      <c r="A108" s="18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31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</row>
    <row r="109" spans="1:47" s="17" customFormat="1" ht="24.95" customHeight="1">
      <c r="A109" s="18"/>
      <c r="B109" s="19"/>
      <c r="C109" s="7" t="s">
        <v>122</v>
      </c>
      <c r="D109" s="18"/>
      <c r="E109" s="18"/>
      <c r="F109" s="18"/>
      <c r="G109" s="18"/>
      <c r="H109" s="18"/>
      <c r="I109" s="18"/>
      <c r="J109" s="18"/>
      <c r="K109" s="18"/>
      <c r="L109" s="31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</row>
    <row r="110" spans="1:47" s="17" customFormat="1" ht="6.95" customHeight="1">
      <c r="A110" s="18"/>
      <c r="B110" s="19"/>
      <c r="C110" s="18"/>
      <c r="D110" s="18"/>
      <c r="E110" s="18"/>
      <c r="F110" s="18"/>
      <c r="G110" s="18"/>
      <c r="H110" s="18"/>
      <c r="I110" s="18"/>
      <c r="J110" s="18"/>
      <c r="K110" s="18"/>
      <c r="L110" s="31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</row>
    <row r="111" spans="1:47" s="17" customFormat="1" ht="12" customHeight="1">
      <c r="A111" s="18"/>
      <c r="B111" s="19"/>
      <c r="C111" s="12" t="s">
        <v>14</v>
      </c>
      <c r="D111" s="18"/>
      <c r="E111" s="18"/>
      <c r="F111" s="18"/>
      <c r="G111" s="18"/>
      <c r="H111" s="18"/>
      <c r="I111" s="18"/>
      <c r="J111" s="18"/>
      <c r="K111" s="18"/>
      <c r="L111" s="31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</row>
    <row r="112" spans="1:47" s="17" customFormat="1" ht="16.5" customHeight="1">
      <c r="A112" s="18"/>
      <c r="B112" s="19"/>
      <c r="C112" s="18"/>
      <c r="D112" s="18"/>
      <c r="E112" s="234" t="str">
        <f>E7</f>
        <v>Univerzita Komenského</v>
      </c>
      <c r="F112" s="235"/>
      <c r="G112" s="235"/>
      <c r="H112" s="235"/>
      <c r="I112" s="18"/>
      <c r="J112" s="18"/>
      <c r="K112" s="18"/>
      <c r="L112" s="31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</row>
    <row r="113" spans="1:65" s="1" customFormat="1" ht="12" customHeight="1">
      <c r="B113" s="6"/>
      <c r="C113" s="12" t="s">
        <v>105</v>
      </c>
      <c r="L113" s="6"/>
    </row>
    <row r="114" spans="1:65" s="17" customFormat="1" ht="16.5" customHeight="1">
      <c r="A114" s="18"/>
      <c r="B114" s="19"/>
      <c r="C114" s="18"/>
      <c r="D114" s="18"/>
      <c r="E114" s="234" t="s">
        <v>492</v>
      </c>
      <c r="F114" s="236"/>
      <c r="G114" s="236"/>
      <c r="H114" s="236"/>
      <c r="I114" s="18"/>
      <c r="J114" s="18"/>
      <c r="K114" s="18"/>
      <c r="L114" s="31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</row>
    <row r="115" spans="1:65" s="17" customFormat="1" ht="12" customHeight="1">
      <c r="A115" s="18"/>
      <c r="B115" s="19"/>
      <c r="C115" s="12" t="s">
        <v>107</v>
      </c>
      <c r="D115" s="18"/>
      <c r="E115" s="18"/>
      <c r="F115" s="18"/>
      <c r="G115" s="18"/>
      <c r="H115" s="18"/>
      <c r="I115" s="18"/>
      <c r="J115" s="18"/>
      <c r="K115" s="18"/>
      <c r="L115" s="31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</row>
    <row r="116" spans="1:65" s="17" customFormat="1" ht="16.5" customHeight="1">
      <c r="A116" s="18"/>
      <c r="B116" s="19"/>
      <c r="C116" s="18"/>
      <c r="D116" s="18"/>
      <c r="E116" s="214" t="str">
        <f>E11</f>
        <v xml:space="preserve">2023-03-03-01 - Búracie práce </v>
      </c>
      <c r="F116" s="236"/>
      <c r="G116" s="236"/>
      <c r="H116" s="236"/>
      <c r="I116" s="18"/>
      <c r="J116" s="18"/>
      <c r="K116" s="18"/>
      <c r="L116" s="31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</row>
    <row r="117" spans="1:65" s="17" customFormat="1" ht="6.95" customHeight="1">
      <c r="A117" s="18"/>
      <c r="B117" s="19"/>
      <c r="C117" s="18"/>
      <c r="D117" s="18"/>
      <c r="E117" s="18"/>
      <c r="F117" s="18"/>
      <c r="G117" s="18"/>
      <c r="H117" s="18"/>
      <c r="I117" s="18"/>
      <c r="J117" s="18"/>
      <c r="K117" s="18"/>
      <c r="L117" s="31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</row>
    <row r="118" spans="1:65" s="17" customFormat="1" ht="12" customHeight="1">
      <c r="A118" s="18"/>
      <c r="B118" s="19"/>
      <c r="C118" s="12" t="s">
        <v>18</v>
      </c>
      <c r="D118" s="18"/>
      <c r="E118" s="18"/>
      <c r="F118" s="13" t="str">
        <f>F14</f>
        <v xml:space="preserve"> </v>
      </c>
      <c r="G118" s="18"/>
      <c r="H118" s="18"/>
      <c r="I118" s="12" t="s">
        <v>20</v>
      </c>
      <c r="J118" s="91" t="str">
        <f>IF(J14="","",J14)</f>
        <v>11. 8. 2023</v>
      </c>
      <c r="K118" s="18"/>
      <c r="L118" s="31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</row>
    <row r="119" spans="1:65" s="17" customFormat="1" ht="6.95" customHeight="1">
      <c r="A119" s="18"/>
      <c r="B119" s="19"/>
      <c r="C119" s="18"/>
      <c r="D119" s="18"/>
      <c r="E119" s="18"/>
      <c r="F119" s="18"/>
      <c r="G119" s="18"/>
      <c r="H119" s="18"/>
      <c r="I119" s="18"/>
      <c r="J119" s="18"/>
      <c r="K119" s="18"/>
      <c r="L119" s="31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</row>
    <row r="120" spans="1:65" s="17" customFormat="1" ht="15.2" customHeight="1">
      <c r="A120" s="18"/>
      <c r="B120" s="19"/>
      <c r="C120" s="12" t="s">
        <v>22</v>
      </c>
      <c r="D120" s="18"/>
      <c r="E120" s="18"/>
      <c r="F120" s="13" t="str">
        <f>E17</f>
        <v xml:space="preserve"> </v>
      </c>
      <c r="G120" s="18"/>
      <c r="H120" s="18"/>
      <c r="I120" s="12" t="s">
        <v>27</v>
      </c>
      <c r="J120" s="113" t="str">
        <f>E23</f>
        <v xml:space="preserve"> </v>
      </c>
      <c r="K120" s="18"/>
      <c r="L120" s="31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</row>
    <row r="121" spans="1:65" s="17" customFormat="1" ht="15.2" customHeight="1">
      <c r="A121" s="18"/>
      <c r="B121" s="19"/>
      <c r="C121" s="12" t="s">
        <v>25</v>
      </c>
      <c r="D121" s="18"/>
      <c r="E121" s="18"/>
      <c r="F121" s="13" t="str">
        <f>IF(E20="","",E20)</f>
        <v>Vyplň údaj</v>
      </c>
      <c r="G121" s="18"/>
      <c r="H121" s="18"/>
      <c r="I121" s="12" t="s">
        <v>30</v>
      </c>
      <c r="J121" s="113" t="str">
        <f>E26</f>
        <v xml:space="preserve"> </v>
      </c>
      <c r="K121" s="18"/>
      <c r="L121" s="31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</row>
    <row r="122" spans="1:65" s="17" customFormat="1" ht="10.35" customHeight="1">
      <c r="A122" s="18"/>
      <c r="B122" s="19"/>
      <c r="C122" s="18"/>
      <c r="D122" s="18"/>
      <c r="E122" s="18"/>
      <c r="F122" s="18"/>
      <c r="G122" s="18"/>
      <c r="H122" s="18"/>
      <c r="I122" s="18"/>
      <c r="J122" s="18"/>
      <c r="K122" s="18"/>
      <c r="L122" s="31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</row>
    <row r="123" spans="1:65" s="126" customFormat="1" ht="29.25" customHeight="1">
      <c r="A123" s="127"/>
      <c r="B123" s="128"/>
      <c r="C123" s="129" t="s">
        <v>123</v>
      </c>
      <c r="D123" s="130" t="s">
        <v>57</v>
      </c>
      <c r="E123" s="130" t="s">
        <v>53</v>
      </c>
      <c r="F123" s="130" t="s">
        <v>54</v>
      </c>
      <c r="G123" s="130" t="s">
        <v>124</v>
      </c>
      <c r="H123" s="130" t="s">
        <v>125</v>
      </c>
      <c r="I123" s="130" t="s">
        <v>126</v>
      </c>
      <c r="J123" s="131" t="s">
        <v>111</v>
      </c>
      <c r="K123" s="132" t="s">
        <v>127</v>
      </c>
      <c r="L123" s="133"/>
      <c r="M123" s="52" t="s">
        <v>1</v>
      </c>
      <c r="N123" s="53" t="s">
        <v>36</v>
      </c>
      <c r="O123" s="53" t="s">
        <v>128</v>
      </c>
      <c r="P123" s="53" t="s">
        <v>129</v>
      </c>
      <c r="Q123" s="53" t="s">
        <v>130</v>
      </c>
      <c r="R123" s="53" t="s">
        <v>131</v>
      </c>
      <c r="S123" s="53" t="s">
        <v>132</v>
      </c>
      <c r="T123" s="54" t="s">
        <v>133</v>
      </c>
      <c r="U123" s="127"/>
      <c r="V123" s="127"/>
      <c r="W123" s="127"/>
      <c r="X123" s="127"/>
      <c r="Y123" s="127"/>
      <c r="Z123" s="127"/>
      <c r="AA123" s="127"/>
      <c r="AB123" s="127"/>
      <c r="AC123" s="127"/>
      <c r="AD123" s="127"/>
      <c r="AE123" s="127"/>
    </row>
    <row r="124" spans="1:65" s="17" customFormat="1" ht="22.9" customHeight="1">
      <c r="A124" s="18"/>
      <c r="B124" s="19"/>
      <c r="C124" s="60" t="s">
        <v>112</v>
      </c>
      <c r="D124" s="18"/>
      <c r="E124" s="18"/>
      <c r="F124" s="18"/>
      <c r="G124" s="18"/>
      <c r="H124" s="18"/>
      <c r="I124" s="18"/>
      <c r="J124" s="134">
        <f>BK124</f>
        <v>0</v>
      </c>
      <c r="K124" s="18"/>
      <c r="L124" s="19"/>
      <c r="M124" s="55"/>
      <c r="N124" s="46"/>
      <c r="O124" s="56"/>
      <c r="P124" s="135">
        <f>P125</f>
        <v>0</v>
      </c>
      <c r="Q124" s="56"/>
      <c r="R124" s="135">
        <f>R125</f>
        <v>0</v>
      </c>
      <c r="S124" s="56"/>
      <c r="T124" s="136">
        <f>T125</f>
        <v>12.205899999999998</v>
      </c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T124" s="3" t="s">
        <v>71</v>
      </c>
      <c r="AU124" s="3" t="s">
        <v>113</v>
      </c>
      <c r="BK124" s="137">
        <f>BK125</f>
        <v>0</v>
      </c>
    </row>
    <row r="125" spans="1:65" s="138" customFormat="1" ht="25.9" customHeight="1">
      <c r="B125" s="139"/>
      <c r="D125" s="140" t="s">
        <v>71</v>
      </c>
      <c r="E125" s="141" t="s">
        <v>134</v>
      </c>
      <c r="F125" s="141" t="s">
        <v>135</v>
      </c>
      <c r="I125" s="142"/>
      <c r="J125" s="143">
        <f>BK125</f>
        <v>0</v>
      </c>
      <c r="L125" s="139"/>
      <c r="M125" s="144"/>
      <c r="N125" s="145"/>
      <c r="O125" s="145"/>
      <c r="P125" s="146">
        <f>P126+P128+P134</f>
        <v>0</v>
      </c>
      <c r="Q125" s="145"/>
      <c r="R125" s="146">
        <f>R126+R128+R134</f>
        <v>0</v>
      </c>
      <c r="S125" s="145"/>
      <c r="T125" s="147">
        <f>T126+T128+T134</f>
        <v>12.205899999999998</v>
      </c>
      <c r="AR125" s="140" t="s">
        <v>79</v>
      </c>
      <c r="AT125" s="148" t="s">
        <v>71</v>
      </c>
      <c r="AU125" s="148" t="s">
        <v>72</v>
      </c>
      <c r="AY125" s="140" t="s">
        <v>136</v>
      </c>
      <c r="BK125" s="149">
        <f>BK126+BK128+BK134</f>
        <v>0</v>
      </c>
    </row>
    <row r="126" spans="1:65" s="138" customFormat="1" ht="22.9" customHeight="1">
      <c r="B126" s="139"/>
      <c r="D126" s="140" t="s">
        <v>71</v>
      </c>
      <c r="E126" s="150" t="s">
        <v>79</v>
      </c>
      <c r="F126" s="150" t="s">
        <v>495</v>
      </c>
      <c r="I126" s="142"/>
      <c r="J126" s="151">
        <f>BK126</f>
        <v>0</v>
      </c>
      <c r="L126" s="139"/>
      <c r="M126" s="144"/>
      <c r="N126" s="145"/>
      <c r="O126" s="145"/>
      <c r="P126" s="146">
        <f>P127</f>
        <v>0</v>
      </c>
      <c r="Q126" s="145"/>
      <c r="R126" s="146">
        <f>R127</f>
        <v>0</v>
      </c>
      <c r="S126" s="145"/>
      <c r="T126" s="147">
        <f>T127</f>
        <v>12.205899999999998</v>
      </c>
      <c r="AR126" s="140" t="s">
        <v>79</v>
      </c>
      <c r="AT126" s="148" t="s">
        <v>71</v>
      </c>
      <c r="AU126" s="148" t="s">
        <v>79</v>
      </c>
      <c r="AY126" s="140" t="s">
        <v>136</v>
      </c>
      <c r="BK126" s="149">
        <f>BK127</f>
        <v>0</v>
      </c>
    </row>
    <row r="127" spans="1:65" s="17" customFormat="1" ht="33" customHeight="1">
      <c r="A127" s="18"/>
      <c r="B127" s="152"/>
      <c r="C127" s="238" t="s">
        <v>79</v>
      </c>
      <c r="D127" s="238" t="s">
        <v>140</v>
      </c>
      <c r="E127" s="239" t="s">
        <v>496</v>
      </c>
      <c r="F127" s="240" t="s">
        <v>497</v>
      </c>
      <c r="G127" s="241" t="s">
        <v>143</v>
      </c>
      <c r="H127" s="242">
        <v>51.94</v>
      </c>
      <c r="I127" s="154"/>
      <c r="J127" s="153">
        <f>ROUND(I127*H127,3)</f>
        <v>0</v>
      </c>
      <c r="K127" s="155"/>
      <c r="L127" s="19"/>
      <c r="M127" s="156" t="s">
        <v>1</v>
      </c>
      <c r="N127" s="157" t="s">
        <v>38</v>
      </c>
      <c r="O127" s="48"/>
      <c r="P127" s="158">
        <f>O127*H127</f>
        <v>0</v>
      </c>
      <c r="Q127" s="158">
        <v>0</v>
      </c>
      <c r="R127" s="158">
        <f>Q127*H127</f>
        <v>0</v>
      </c>
      <c r="S127" s="158">
        <v>0.23499999999999999</v>
      </c>
      <c r="T127" s="159">
        <f>S127*H127</f>
        <v>12.205899999999998</v>
      </c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R127" s="160" t="s">
        <v>144</v>
      </c>
      <c r="AT127" s="160" t="s">
        <v>140</v>
      </c>
      <c r="AU127" s="160" t="s">
        <v>85</v>
      </c>
      <c r="AY127" s="3" t="s">
        <v>136</v>
      </c>
      <c r="BE127" s="161">
        <f>IF(N127="základná",J127,0)</f>
        <v>0</v>
      </c>
      <c r="BF127" s="161">
        <f>IF(N127="znížená",J127,0)</f>
        <v>0</v>
      </c>
      <c r="BG127" s="161">
        <f>IF(N127="zákl. prenesená",J127,0)</f>
        <v>0</v>
      </c>
      <c r="BH127" s="161">
        <f>IF(N127="zníž. prenesená",J127,0)</f>
        <v>0</v>
      </c>
      <c r="BI127" s="161">
        <f>IF(N127="nulová",J127,0)</f>
        <v>0</v>
      </c>
      <c r="BJ127" s="3" t="s">
        <v>85</v>
      </c>
      <c r="BK127" s="162">
        <f>ROUND(I127*H127,3)</f>
        <v>0</v>
      </c>
      <c r="BL127" s="3" t="s">
        <v>144</v>
      </c>
      <c r="BM127" s="160" t="s">
        <v>498</v>
      </c>
    </row>
    <row r="128" spans="1:65" s="138" customFormat="1" ht="22.9" customHeight="1">
      <c r="B128" s="139"/>
      <c r="D128" s="140" t="s">
        <v>71</v>
      </c>
      <c r="E128" s="150" t="s">
        <v>137</v>
      </c>
      <c r="F128" s="150" t="s">
        <v>138</v>
      </c>
      <c r="I128" s="142"/>
      <c r="J128" s="151">
        <f>BK128</f>
        <v>0</v>
      </c>
      <c r="L128" s="139"/>
      <c r="M128" s="144"/>
      <c r="N128" s="145"/>
      <c r="O128" s="145"/>
      <c r="P128" s="146">
        <f>SUM(P129:P133)</f>
        <v>0</v>
      </c>
      <c r="Q128" s="145"/>
      <c r="R128" s="146">
        <f>SUM(R129:R133)</f>
        <v>0</v>
      </c>
      <c r="S128" s="145"/>
      <c r="T128" s="147">
        <f>SUM(T129:T133)</f>
        <v>0</v>
      </c>
      <c r="AR128" s="140" t="s">
        <v>79</v>
      </c>
      <c r="AT128" s="148" t="s">
        <v>71</v>
      </c>
      <c r="AU128" s="148" t="s">
        <v>79</v>
      </c>
      <c r="AY128" s="140" t="s">
        <v>136</v>
      </c>
      <c r="BK128" s="149">
        <f>SUM(BK129:BK133)</f>
        <v>0</v>
      </c>
    </row>
    <row r="129" spans="1:65" s="17" customFormat="1" ht="16.5" customHeight="1">
      <c r="A129" s="18"/>
      <c r="B129" s="152"/>
      <c r="C129" s="238" t="s">
        <v>85</v>
      </c>
      <c r="D129" s="238" t="s">
        <v>140</v>
      </c>
      <c r="E129" s="239" t="s">
        <v>499</v>
      </c>
      <c r="F129" s="240" t="s">
        <v>500</v>
      </c>
      <c r="G129" s="241" t="s">
        <v>268</v>
      </c>
      <c r="H129" s="242">
        <v>7.7910000000000004</v>
      </c>
      <c r="I129" s="154"/>
      <c r="J129" s="153">
        <f>ROUND(I129*H129,3)</f>
        <v>0</v>
      </c>
      <c r="K129" s="155"/>
      <c r="L129" s="19"/>
      <c r="M129" s="156" t="s">
        <v>1</v>
      </c>
      <c r="N129" s="157" t="s">
        <v>38</v>
      </c>
      <c r="O129" s="48"/>
      <c r="P129" s="158">
        <f>O129*H129</f>
        <v>0</v>
      </c>
      <c r="Q129" s="158">
        <v>0</v>
      </c>
      <c r="R129" s="158">
        <f>Q129*H129</f>
        <v>0</v>
      </c>
      <c r="S129" s="158">
        <v>0</v>
      </c>
      <c r="T129" s="159">
        <f>S129*H129</f>
        <v>0</v>
      </c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R129" s="160" t="s">
        <v>144</v>
      </c>
      <c r="AT129" s="160" t="s">
        <v>140</v>
      </c>
      <c r="AU129" s="160" t="s">
        <v>85</v>
      </c>
      <c r="AY129" s="3" t="s">
        <v>136</v>
      </c>
      <c r="BE129" s="161">
        <f>IF(N129="základná",J129,0)</f>
        <v>0</v>
      </c>
      <c r="BF129" s="161">
        <f>IF(N129="znížená",J129,0)</f>
        <v>0</v>
      </c>
      <c r="BG129" s="161">
        <f>IF(N129="zákl. prenesená",J129,0)</f>
        <v>0</v>
      </c>
      <c r="BH129" s="161">
        <f>IF(N129="zníž. prenesená",J129,0)</f>
        <v>0</v>
      </c>
      <c r="BI129" s="161">
        <f>IF(N129="nulová",J129,0)</f>
        <v>0</v>
      </c>
      <c r="BJ129" s="3" t="s">
        <v>85</v>
      </c>
      <c r="BK129" s="162">
        <f>ROUND(I129*H129,3)</f>
        <v>0</v>
      </c>
      <c r="BL129" s="3" t="s">
        <v>144</v>
      </c>
      <c r="BM129" s="160" t="s">
        <v>501</v>
      </c>
    </row>
    <row r="130" spans="1:65" s="17" customFormat="1" ht="24.2" customHeight="1">
      <c r="A130" s="18"/>
      <c r="B130" s="152"/>
      <c r="C130" s="238" t="s">
        <v>161</v>
      </c>
      <c r="D130" s="238" t="s">
        <v>140</v>
      </c>
      <c r="E130" s="239" t="s">
        <v>198</v>
      </c>
      <c r="F130" s="240" t="s">
        <v>199</v>
      </c>
      <c r="G130" s="241" t="s">
        <v>200</v>
      </c>
      <c r="H130" s="242">
        <v>28.567</v>
      </c>
      <c r="I130" s="154"/>
      <c r="J130" s="153">
        <f>ROUND(I130*H130,3)</f>
        <v>0</v>
      </c>
      <c r="K130" s="155"/>
      <c r="L130" s="19"/>
      <c r="M130" s="156" t="s">
        <v>1</v>
      </c>
      <c r="N130" s="157" t="s">
        <v>38</v>
      </c>
      <c r="O130" s="48"/>
      <c r="P130" s="158">
        <f>O130*H130</f>
        <v>0</v>
      </c>
      <c r="Q130" s="158">
        <v>0</v>
      </c>
      <c r="R130" s="158">
        <f>Q130*H130</f>
        <v>0</v>
      </c>
      <c r="S130" s="158">
        <v>0</v>
      </c>
      <c r="T130" s="159">
        <f>S130*H130</f>
        <v>0</v>
      </c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R130" s="160" t="s">
        <v>144</v>
      </c>
      <c r="AT130" s="160" t="s">
        <v>140</v>
      </c>
      <c r="AU130" s="160" t="s">
        <v>85</v>
      </c>
      <c r="AY130" s="3" t="s">
        <v>136</v>
      </c>
      <c r="BE130" s="161">
        <f>IF(N130="základná",J130,0)</f>
        <v>0</v>
      </c>
      <c r="BF130" s="161">
        <f>IF(N130="znížená",J130,0)</f>
        <v>0</v>
      </c>
      <c r="BG130" s="161">
        <f>IF(N130="zákl. prenesená",J130,0)</f>
        <v>0</v>
      </c>
      <c r="BH130" s="161">
        <f>IF(N130="zníž. prenesená",J130,0)</f>
        <v>0</v>
      </c>
      <c r="BI130" s="161">
        <f>IF(N130="nulová",J130,0)</f>
        <v>0</v>
      </c>
      <c r="BJ130" s="3" t="s">
        <v>85</v>
      </c>
      <c r="BK130" s="162">
        <f>ROUND(I130*H130,3)</f>
        <v>0</v>
      </c>
      <c r="BL130" s="3" t="s">
        <v>144</v>
      </c>
      <c r="BM130" s="160" t="s">
        <v>502</v>
      </c>
    </row>
    <row r="131" spans="1:65" s="17" customFormat="1" ht="21.75" customHeight="1">
      <c r="A131" s="18"/>
      <c r="B131" s="152"/>
      <c r="C131" s="238" t="s">
        <v>287</v>
      </c>
      <c r="D131" s="238" t="s">
        <v>140</v>
      </c>
      <c r="E131" s="239" t="s">
        <v>203</v>
      </c>
      <c r="F131" s="240" t="s">
        <v>204</v>
      </c>
      <c r="G131" s="241" t="s">
        <v>200</v>
      </c>
      <c r="H131" s="242">
        <v>28.567</v>
      </c>
      <c r="I131" s="154"/>
      <c r="J131" s="153">
        <f>ROUND(I131*H131,3)</f>
        <v>0</v>
      </c>
      <c r="K131" s="155"/>
      <c r="L131" s="19"/>
      <c r="M131" s="156" t="s">
        <v>1</v>
      </c>
      <c r="N131" s="157" t="s">
        <v>38</v>
      </c>
      <c r="O131" s="48"/>
      <c r="P131" s="158">
        <f>O131*H131</f>
        <v>0</v>
      </c>
      <c r="Q131" s="158">
        <v>0</v>
      </c>
      <c r="R131" s="158">
        <f>Q131*H131</f>
        <v>0</v>
      </c>
      <c r="S131" s="158">
        <v>0</v>
      </c>
      <c r="T131" s="159">
        <f>S131*H131</f>
        <v>0</v>
      </c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R131" s="160" t="s">
        <v>144</v>
      </c>
      <c r="AT131" s="160" t="s">
        <v>140</v>
      </c>
      <c r="AU131" s="160" t="s">
        <v>85</v>
      </c>
      <c r="AY131" s="3" t="s">
        <v>136</v>
      </c>
      <c r="BE131" s="161">
        <f>IF(N131="základná",J131,0)</f>
        <v>0</v>
      </c>
      <c r="BF131" s="161">
        <f>IF(N131="znížená",J131,0)</f>
        <v>0</v>
      </c>
      <c r="BG131" s="161">
        <f>IF(N131="zákl. prenesená",J131,0)</f>
        <v>0</v>
      </c>
      <c r="BH131" s="161">
        <f>IF(N131="zníž. prenesená",J131,0)</f>
        <v>0</v>
      </c>
      <c r="BI131" s="161">
        <f>IF(N131="nulová",J131,0)</f>
        <v>0</v>
      </c>
      <c r="BJ131" s="3" t="s">
        <v>85</v>
      </c>
      <c r="BK131" s="162">
        <f>ROUND(I131*H131,3)</f>
        <v>0</v>
      </c>
      <c r="BL131" s="3" t="s">
        <v>144</v>
      </c>
      <c r="BM131" s="160" t="s">
        <v>503</v>
      </c>
    </row>
    <row r="132" spans="1:65" s="17" customFormat="1" ht="24.2" customHeight="1">
      <c r="A132" s="18"/>
      <c r="B132" s="152"/>
      <c r="C132" s="238" t="s">
        <v>237</v>
      </c>
      <c r="D132" s="238" t="s">
        <v>140</v>
      </c>
      <c r="E132" s="239" t="s">
        <v>207</v>
      </c>
      <c r="F132" s="240" t="s">
        <v>208</v>
      </c>
      <c r="G132" s="241" t="s">
        <v>200</v>
      </c>
      <c r="H132" s="242">
        <v>28.567</v>
      </c>
      <c r="I132" s="154"/>
      <c r="J132" s="153">
        <f>ROUND(I132*H132,3)</f>
        <v>0</v>
      </c>
      <c r="K132" s="155"/>
      <c r="L132" s="19"/>
      <c r="M132" s="156" t="s">
        <v>1</v>
      </c>
      <c r="N132" s="157" t="s">
        <v>38</v>
      </c>
      <c r="O132" s="48"/>
      <c r="P132" s="158">
        <f>O132*H132</f>
        <v>0</v>
      </c>
      <c r="Q132" s="158">
        <v>0</v>
      </c>
      <c r="R132" s="158">
        <f>Q132*H132</f>
        <v>0</v>
      </c>
      <c r="S132" s="158">
        <v>0</v>
      </c>
      <c r="T132" s="159">
        <f>S132*H132</f>
        <v>0</v>
      </c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R132" s="160" t="s">
        <v>144</v>
      </c>
      <c r="AT132" s="160" t="s">
        <v>140</v>
      </c>
      <c r="AU132" s="160" t="s">
        <v>85</v>
      </c>
      <c r="AY132" s="3" t="s">
        <v>136</v>
      </c>
      <c r="BE132" s="161">
        <f>IF(N132="základná",J132,0)</f>
        <v>0</v>
      </c>
      <c r="BF132" s="161">
        <f>IF(N132="znížená",J132,0)</f>
        <v>0</v>
      </c>
      <c r="BG132" s="161">
        <f>IF(N132="zákl. prenesená",J132,0)</f>
        <v>0</v>
      </c>
      <c r="BH132" s="161">
        <f>IF(N132="zníž. prenesená",J132,0)</f>
        <v>0</v>
      </c>
      <c r="BI132" s="161">
        <f>IF(N132="nulová",J132,0)</f>
        <v>0</v>
      </c>
      <c r="BJ132" s="3" t="s">
        <v>85</v>
      </c>
      <c r="BK132" s="162">
        <f>ROUND(I132*H132,3)</f>
        <v>0</v>
      </c>
      <c r="BL132" s="3" t="s">
        <v>144</v>
      </c>
      <c r="BM132" s="160" t="s">
        <v>504</v>
      </c>
    </row>
    <row r="133" spans="1:65" s="17" customFormat="1" ht="24.2" customHeight="1">
      <c r="A133" s="18"/>
      <c r="B133" s="152"/>
      <c r="C133" s="238" t="s">
        <v>241</v>
      </c>
      <c r="D133" s="238" t="s">
        <v>140</v>
      </c>
      <c r="E133" s="239" t="s">
        <v>211</v>
      </c>
      <c r="F133" s="240" t="s">
        <v>212</v>
      </c>
      <c r="G133" s="241" t="s">
        <v>200</v>
      </c>
      <c r="H133" s="242">
        <v>28.567</v>
      </c>
      <c r="I133" s="154"/>
      <c r="J133" s="153">
        <f>ROUND(I133*H133,3)</f>
        <v>0</v>
      </c>
      <c r="K133" s="155"/>
      <c r="L133" s="19"/>
      <c r="M133" s="156" t="s">
        <v>1</v>
      </c>
      <c r="N133" s="157" t="s">
        <v>38</v>
      </c>
      <c r="O133" s="48"/>
      <c r="P133" s="158">
        <f>O133*H133</f>
        <v>0</v>
      </c>
      <c r="Q133" s="158">
        <v>0</v>
      </c>
      <c r="R133" s="158">
        <f>Q133*H133</f>
        <v>0</v>
      </c>
      <c r="S133" s="158">
        <v>0</v>
      </c>
      <c r="T133" s="159">
        <f>S133*H133</f>
        <v>0</v>
      </c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R133" s="160" t="s">
        <v>144</v>
      </c>
      <c r="AT133" s="160" t="s">
        <v>140</v>
      </c>
      <c r="AU133" s="160" t="s">
        <v>85</v>
      </c>
      <c r="AY133" s="3" t="s">
        <v>136</v>
      </c>
      <c r="BE133" s="161">
        <f>IF(N133="základná",J133,0)</f>
        <v>0</v>
      </c>
      <c r="BF133" s="161">
        <f>IF(N133="znížená",J133,0)</f>
        <v>0</v>
      </c>
      <c r="BG133" s="161">
        <f>IF(N133="zákl. prenesená",J133,0)</f>
        <v>0</v>
      </c>
      <c r="BH133" s="161">
        <f>IF(N133="zníž. prenesená",J133,0)</f>
        <v>0</v>
      </c>
      <c r="BI133" s="161">
        <f>IF(N133="nulová",J133,0)</f>
        <v>0</v>
      </c>
      <c r="BJ133" s="3" t="s">
        <v>85</v>
      </c>
      <c r="BK133" s="162">
        <f>ROUND(I133*H133,3)</f>
        <v>0</v>
      </c>
      <c r="BL133" s="3" t="s">
        <v>144</v>
      </c>
      <c r="BM133" s="160" t="s">
        <v>505</v>
      </c>
    </row>
    <row r="134" spans="1:65" s="138" customFormat="1" ht="22.9" customHeight="1">
      <c r="B134" s="139"/>
      <c r="D134" s="140" t="s">
        <v>71</v>
      </c>
      <c r="E134" s="150" t="s">
        <v>222</v>
      </c>
      <c r="F134" s="150" t="s">
        <v>223</v>
      </c>
      <c r="I134" s="142"/>
      <c r="J134" s="151">
        <f>BK134</f>
        <v>0</v>
      </c>
      <c r="L134" s="139"/>
      <c r="M134" s="144"/>
      <c r="N134" s="145"/>
      <c r="O134" s="145"/>
      <c r="P134" s="146">
        <f>P135</f>
        <v>0</v>
      </c>
      <c r="Q134" s="145"/>
      <c r="R134" s="146">
        <f>R135</f>
        <v>0</v>
      </c>
      <c r="S134" s="145"/>
      <c r="T134" s="147">
        <f>T135</f>
        <v>0</v>
      </c>
      <c r="AR134" s="140" t="s">
        <v>79</v>
      </c>
      <c r="AT134" s="148" t="s">
        <v>71</v>
      </c>
      <c r="AU134" s="148" t="s">
        <v>79</v>
      </c>
      <c r="AY134" s="140" t="s">
        <v>136</v>
      </c>
      <c r="BK134" s="149">
        <f>BK135</f>
        <v>0</v>
      </c>
    </row>
    <row r="135" spans="1:65" s="17" customFormat="1" ht="33" customHeight="1">
      <c r="A135" s="18"/>
      <c r="B135" s="152"/>
      <c r="C135" s="238" t="s">
        <v>137</v>
      </c>
      <c r="D135" s="238" t="s">
        <v>140</v>
      </c>
      <c r="E135" s="239" t="s">
        <v>490</v>
      </c>
      <c r="F135" s="240" t="s">
        <v>491</v>
      </c>
      <c r="G135" s="241" t="s">
        <v>200</v>
      </c>
      <c r="H135" s="242">
        <v>28.567</v>
      </c>
      <c r="I135" s="154"/>
      <c r="J135" s="153">
        <f>ROUND(I135*H135,3)</f>
        <v>0</v>
      </c>
      <c r="K135" s="155"/>
      <c r="L135" s="19"/>
      <c r="M135" s="173" t="s">
        <v>1</v>
      </c>
      <c r="N135" s="174" t="s">
        <v>38</v>
      </c>
      <c r="O135" s="175"/>
      <c r="P135" s="176">
        <f>O135*H135</f>
        <v>0</v>
      </c>
      <c r="Q135" s="176">
        <v>0</v>
      </c>
      <c r="R135" s="176">
        <f>Q135*H135</f>
        <v>0</v>
      </c>
      <c r="S135" s="176">
        <v>0</v>
      </c>
      <c r="T135" s="177">
        <f>S135*H135</f>
        <v>0</v>
      </c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R135" s="160" t="s">
        <v>144</v>
      </c>
      <c r="AT135" s="160" t="s">
        <v>140</v>
      </c>
      <c r="AU135" s="160" t="s">
        <v>85</v>
      </c>
      <c r="AY135" s="3" t="s">
        <v>136</v>
      </c>
      <c r="BE135" s="161">
        <f>IF(N135="základná",J135,0)</f>
        <v>0</v>
      </c>
      <c r="BF135" s="161">
        <f>IF(N135="znížená",J135,0)</f>
        <v>0</v>
      </c>
      <c r="BG135" s="161">
        <f>IF(N135="zákl. prenesená",J135,0)</f>
        <v>0</v>
      </c>
      <c r="BH135" s="161">
        <f>IF(N135="zníž. prenesená",J135,0)</f>
        <v>0</v>
      </c>
      <c r="BI135" s="161">
        <f>IF(N135="nulová",J135,0)</f>
        <v>0</v>
      </c>
      <c r="BJ135" s="3" t="s">
        <v>85</v>
      </c>
      <c r="BK135" s="162">
        <f>ROUND(I135*H135,3)</f>
        <v>0</v>
      </c>
      <c r="BL135" s="3" t="s">
        <v>144</v>
      </c>
      <c r="BM135" s="160" t="s">
        <v>506</v>
      </c>
    </row>
    <row r="136" spans="1:65" s="17" customFormat="1" ht="6.95" customHeight="1">
      <c r="A136" s="18"/>
      <c r="B136" s="36"/>
      <c r="C136" s="37"/>
      <c r="D136" s="37"/>
      <c r="E136" s="37"/>
      <c r="F136" s="37"/>
      <c r="G136" s="37"/>
      <c r="H136" s="37"/>
      <c r="I136" s="37"/>
      <c r="J136" s="37"/>
      <c r="K136" s="37"/>
      <c r="L136" s="19"/>
      <c r="M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</row>
  </sheetData>
  <sheetProtection algorithmName="SHA-512" hashValue="3QkT40DYEjHqqRbUQgAzCKz95Jf7tB2IEdqLkx5cUdJIEVkG2aUxQxEhLReKY9s6koShpa2uOp1U1O8gwRO3JA==" saltValue="/mKrL+YeNsA+4FDreNm5bA==" spinCount="100000" sheet="1" objects="1" scenarios="1"/>
  <autoFilter ref="C123:K135" xr:uid="{00000000-0009-0000-0000-000005000000}"/>
  <mergeCells count="12">
    <mergeCell ref="E116:H116"/>
    <mergeCell ref="E85:H85"/>
    <mergeCell ref="E87:H87"/>
    <mergeCell ref="E89:H89"/>
    <mergeCell ref="E112:H112"/>
    <mergeCell ref="E114:H114"/>
    <mergeCell ref="E29:H29"/>
    <mergeCell ref="L2:V2"/>
    <mergeCell ref="E7:H7"/>
    <mergeCell ref="E9:H9"/>
    <mergeCell ref="E11:H11"/>
    <mergeCell ref="E20:H20"/>
  </mergeCells>
  <pageMargins left="0.39374999999999999" right="0.39374999999999999" top="0.39374999999999999" bottom="0.39374999999999999" header="0" footer="0"/>
  <pageSetup paperSize="9" fitToHeight="100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37"/>
  <sheetViews>
    <sheetView showGridLines="0" topLeftCell="A114" workbookViewId="0">
      <selection activeCell="H127" sqref="H127"/>
    </sheetView>
  </sheetViews>
  <sheetFormatPr defaultColWidth="10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0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3" t="s">
        <v>97</v>
      </c>
    </row>
    <row r="3" spans="1:46" s="1" customFormat="1" ht="6.95" customHeight="1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72</v>
      </c>
    </row>
    <row r="4" spans="1:46" s="1" customFormat="1" ht="24.95" customHeight="1">
      <c r="B4" s="6"/>
      <c r="D4" s="7" t="s">
        <v>104</v>
      </c>
      <c r="L4" s="6"/>
      <c r="M4" s="90" t="s">
        <v>9</v>
      </c>
      <c r="AT4" s="3" t="s">
        <v>3</v>
      </c>
    </row>
    <row r="5" spans="1:46" s="1" customFormat="1" ht="6.95" customHeight="1">
      <c r="B5" s="6"/>
      <c r="L5" s="6"/>
    </row>
    <row r="6" spans="1:46" s="1" customFormat="1" ht="12" customHeight="1">
      <c r="B6" s="6"/>
      <c r="D6" s="12" t="s">
        <v>14</v>
      </c>
      <c r="L6" s="6"/>
    </row>
    <row r="7" spans="1:46" s="1" customFormat="1" ht="16.5" customHeight="1">
      <c r="B7" s="6"/>
      <c r="E7" s="234" t="str">
        <f>'Rekapitulácia stavby'!K6</f>
        <v>Univerzita Komenského</v>
      </c>
      <c r="F7" s="235"/>
      <c r="G7" s="235"/>
      <c r="H7" s="235"/>
      <c r="L7" s="6"/>
    </row>
    <row r="8" spans="1:46" s="1" customFormat="1" ht="12" customHeight="1">
      <c r="B8" s="6"/>
      <c r="D8" s="12" t="s">
        <v>105</v>
      </c>
      <c r="L8" s="6"/>
    </row>
    <row r="9" spans="1:46" s="17" customFormat="1" ht="16.5" customHeight="1">
      <c r="A9" s="18"/>
      <c r="B9" s="19"/>
      <c r="C9" s="18"/>
      <c r="D9" s="18"/>
      <c r="E9" s="234" t="s">
        <v>492</v>
      </c>
      <c r="F9" s="236"/>
      <c r="G9" s="236"/>
      <c r="H9" s="236"/>
      <c r="I9" s="18"/>
      <c r="J9" s="18"/>
      <c r="K9" s="18"/>
      <c r="L9" s="31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46" s="17" customFormat="1" ht="12" customHeight="1">
      <c r="A10" s="18"/>
      <c r="B10" s="19"/>
      <c r="C10" s="18"/>
      <c r="D10" s="12" t="s">
        <v>107</v>
      </c>
      <c r="E10" s="18"/>
      <c r="F10" s="18"/>
      <c r="G10" s="18"/>
      <c r="H10" s="18"/>
      <c r="I10" s="18"/>
      <c r="J10" s="18"/>
      <c r="K10" s="18"/>
      <c r="L10" s="31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46" s="17" customFormat="1" ht="16.5" customHeight="1">
      <c r="A11" s="18"/>
      <c r="B11" s="19"/>
      <c r="C11" s="18"/>
      <c r="D11" s="18"/>
      <c r="E11" s="214" t="s">
        <v>507</v>
      </c>
      <c r="F11" s="236"/>
      <c r="G11" s="236"/>
      <c r="H11" s="236"/>
      <c r="I11" s="18"/>
      <c r="J11" s="18"/>
      <c r="K11" s="18"/>
      <c r="L11" s="31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46" s="17" customFormat="1">
      <c r="A12" s="18"/>
      <c r="B12" s="19"/>
      <c r="C12" s="18"/>
      <c r="D12" s="18"/>
      <c r="E12" s="18"/>
      <c r="F12" s="18"/>
      <c r="G12" s="18"/>
      <c r="H12" s="18"/>
      <c r="I12" s="18"/>
      <c r="J12" s="18"/>
      <c r="K12" s="18"/>
      <c r="L12" s="31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46" s="17" customFormat="1" ht="12" customHeight="1">
      <c r="A13" s="18"/>
      <c r="B13" s="19"/>
      <c r="C13" s="18"/>
      <c r="D13" s="12" t="s">
        <v>16</v>
      </c>
      <c r="E13" s="18"/>
      <c r="F13" s="13" t="s">
        <v>1</v>
      </c>
      <c r="G13" s="18"/>
      <c r="H13" s="18"/>
      <c r="I13" s="12" t="s">
        <v>17</v>
      </c>
      <c r="J13" s="13" t="s">
        <v>1</v>
      </c>
      <c r="K13" s="18"/>
      <c r="L13" s="31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46" s="17" customFormat="1" ht="12" customHeight="1">
      <c r="A14" s="18"/>
      <c r="B14" s="19"/>
      <c r="C14" s="18"/>
      <c r="D14" s="12" t="s">
        <v>18</v>
      </c>
      <c r="E14" s="18"/>
      <c r="F14" s="13" t="s">
        <v>19</v>
      </c>
      <c r="G14" s="18"/>
      <c r="H14" s="18"/>
      <c r="I14" s="12" t="s">
        <v>20</v>
      </c>
      <c r="J14" s="91" t="str">
        <f>'Rekapitulácia stavby'!AN8</f>
        <v>11. 8. 2023</v>
      </c>
      <c r="K14" s="18"/>
      <c r="L14" s="31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46" s="17" customFormat="1" ht="10.9" customHeight="1">
      <c r="A15" s="18"/>
      <c r="B15" s="19"/>
      <c r="C15" s="18"/>
      <c r="D15" s="18"/>
      <c r="E15" s="18"/>
      <c r="F15" s="18"/>
      <c r="G15" s="18"/>
      <c r="H15" s="18"/>
      <c r="I15" s="18"/>
      <c r="J15" s="18"/>
      <c r="K15" s="18"/>
      <c r="L15" s="31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46" s="17" customFormat="1" ht="12" customHeight="1">
      <c r="A16" s="18"/>
      <c r="B16" s="19"/>
      <c r="C16" s="18"/>
      <c r="D16" s="12" t="s">
        <v>22</v>
      </c>
      <c r="E16" s="18"/>
      <c r="F16" s="18"/>
      <c r="G16" s="18"/>
      <c r="H16" s="18"/>
      <c r="I16" s="12" t="s">
        <v>23</v>
      </c>
      <c r="J16" s="13" t="s">
        <v>1</v>
      </c>
      <c r="K16" s="18"/>
      <c r="L16" s="31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1:31" s="17" customFormat="1" ht="18" customHeight="1">
      <c r="A17" s="18"/>
      <c r="B17" s="19"/>
      <c r="C17" s="18"/>
      <c r="D17" s="18"/>
      <c r="E17" s="13" t="s">
        <v>19</v>
      </c>
      <c r="F17" s="18"/>
      <c r="G17" s="18"/>
      <c r="H17" s="18"/>
      <c r="I17" s="12" t="s">
        <v>24</v>
      </c>
      <c r="J17" s="13" t="s">
        <v>1</v>
      </c>
      <c r="K17" s="18"/>
      <c r="L17" s="31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s="17" customFormat="1" ht="6.95" customHeight="1">
      <c r="A18" s="18"/>
      <c r="B18" s="19"/>
      <c r="C18" s="18"/>
      <c r="D18" s="18"/>
      <c r="E18" s="18"/>
      <c r="F18" s="18"/>
      <c r="G18" s="18"/>
      <c r="H18" s="18"/>
      <c r="I18" s="18"/>
      <c r="J18" s="18"/>
      <c r="K18" s="18"/>
      <c r="L18" s="31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s="17" customFormat="1" ht="12" customHeight="1">
      <c r="A19" s="18"/>
      <c r="B19" s="19"/>
      <c r="C19" s="18"/>
      <c r="D19" s="12" t="s">
        <v>25</v>
      </c>
      <c r="E19" s="18"/>
      <c r="F19" s="18"/>
      <c r="G19" s="18"/>
      <c r="H19" s="18"/>
      <c r="I19" s="12" t="s">
        <v>23</v>
      </c>
      <c r="J19" s="14" t="str">
        <f>'Rekapitulácia stavby'!AN13</f>
        <v>Vyplň údaj</v>
      </c>
      <c r="K19" s="18"/>
      <c r="L19" s="31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s="17" customFormat="1" ht="18" customHeight="1">
      <c r="A20" s="18"/>
      <c r="B20" s="19"/>
      <c r="C20" s="18"/>
      <c r="D20" s="18"/>
      <c r="E20" s="237" t="str">
        <f>'Rekapitulácia stavby'!E14</f>
        <v>Vyplň údaj</v>
      </c>
      <c r="F20" s="203"/>
      <c r="G20" s="203"/>
      <c r="H20" s="203"/>
      <c r="I20" s="12" t="s">
        <v>24</v>
      </c>
      <c r="J20" s="14" t="str">
        <f>'Rekapitulácia stavby'!AN14</f>
        <v>Vyplň údaj</v>
      </c>
      <c r="K20" s="18"/>
      <c r="L20" s="31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s="17" customFormat="1" ht="6.95" customHeight="1">
      <c r="A21" s="18"/>
      <c r="B21" s="19"/>
      <c r="C21" s="18"/>
      <c r="D21" s="18"/>
      <c r="E21" s="18"/>
      <c r="F21" s="18"/>
      <c r="G21" s="18"/>
      <c r="H21" s="18"/>
      <c r="I21" s="18"/>
      <c r="J21" s="18"/>
      <c r="K21" s="18"/>
      <c r="L21" s="31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 s="17" customFormat="1" ht="12" customHeight="1">
      <c r="A22" s="18"/>
      <c r="B22" s="19"/>
      <c r="C22" s="18"/>
      <c r="D22" s="12" t="s">
        <v>27</v>
      </c>
      <c r="E22" s="18"/>
      <c r="F22" s="18"/>
      <c r="G22" s="18"/>
      <c r="H22" s="18"/>
      <c r="I22" s="12" t="s">
        <v>23</v>
      </c>
      <c r="J22" s="13" t="s">
        <v>1</v>
      </c>
      <c r="K22" s="18"/>
      <c r="L22" s="31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1" s="17" customFormat="1" ht="18" customHeight="1">
      <c r="A23" s="18"/>
      <c r="B23" s="19"/>
      <c r="C23" s="18"/>
      <c r="D23" s="18"/>
      <c r="E23" s="13" t="s">
        <v>19</v>
      </c>
      <c r="F23" s="18"/>
      <c r="G23" s="18"/>
      <c r="H23" s="18"/>
      <c r="I23" s="12" t="s">
        <v>24</v>
      </c>
      <c r="J23" s="13" t="s">
        <v>1</v>
      </c>
      <c r="K23" s="18"/>
      <c r="L23" s="31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s="17" customFormat="1" ht="6.95" customHeight="1">
      <c r="A24" s="18"/>
      <c r="B24" s="19"/>
      <c r="C24" s="18"/>
      <c r="D24" s="18"/>
      <c r="E24" s="18"/>
      <c r="F24" s="18"/>
      <c r="G24" s="18"/>
      <c r="H24" s="18"/>
      <c r="I24" s="18"/>
      <c r="J24" s="18"/>
      <c r="K24" s="18"/>
      <c r="L24" s="31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s="17" customFormat="1" ht="12" customHeight="1">
      <c r="A25" s="18"/>
      <c r="B25" s="19"/>
      <c r="C25" s="18"/>
      <c r="D25" s="12" t="s">
        <v>30</v>
      </c>
      <c r="E25" s="18"/>
      <c r="F25" s="18"/>
      <c r="G25" s="18"/>
      <c r="H25" s="18"/>
      <c r="I25" s="12" t="s">
        <v>23</v>
      </c>
      <c r="J25" s="13" t="s">
        <v>1</v>
      </c>
      <c r="K25" s="18"/>
      <c r="L25" s="31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s="17" customFormat="1" ht="18" customHeight="1">
      <c r="A26" s="18"/>
      <c r="B26" s="19"/>
      <c r="C26" s="18"/>
      <c r="D26" s="18"/>
      <c r="E26" s="13" t="s">
        <v>19</v>
      </c>
      <c r="F26" s="18"/>
      <c r="G26" s="18"/>
      <c r="H26" s="18"/>
      <c r="I26" s="12" t="s">
        <v>24</v>
      </c>
      <c r="J26" s="13" t="s">
        <v>1</v>
      </c>
      <c r="K26" s="18"/>
      <c r="L26" s="31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s="17" customFormat="1" ht="6.95" customHeight="1">
      <c r="A27" s="18"/>
      <c r="B27" s="19"/>
      <c r="C27" s="18"/>
      <c r="D27" s="18"/>
      <c r="E27" s="18"/>
      <c r="F27" s="18"/>
      <c r="G27" s="18"/>
      <c r="H27" s="18"/>
      <c r="I27" s="18"/>
      <c r="J27" s="18"/>
      <c r="K27" s="18"/>
      <c r="L27" s="31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1:31" s="17" customFormat="1" ht="12" customHeight="1">
      <c r="A28" s="18"/>
      <c r="B28" s="19"/>
      <c r="C28" s="18"/>
      <c r="D28" s="12" t="s">
        <v>31</v>
      </c>
      <c r="E28" s="18"/>
      <c r="F28" s="18"/>
      <c r="G28" s="18"/>
      <c r="H28" s="18"/>
      <c r="I28" s="18"/>
      <c r="J28" s="18"/>
      <c r="K28" s="18"/>
      <c r="L28" s="31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s="92" customFormat="1" ht="16.5" customHeight="1">
      <c r="A29" s="93"/>
      <c r="B29" s="94"/>
      <c r="C29" s="93"/>
      <c r="D29" s="93"/>
      <c r="E29" s="213" t="s">
        <v>1</v>
      </c>
      <c r="F29" s="213"/>
      <c r="G29" s="213"/>
      <c r="H29" s="213"/>
      <c r="I29" s="93"/>
      <c r="J29" s="93"/>
      <c r="K29" s="93"/>
      <c r="L29" s="95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1" s="17" customFormat="1" ht="6.95" customHeight="1">
      <c r="A30" s="18"/>
      <c r="B30" s="19"/>
      <c r="C30" s="18"/>
      <c r="D30" s="18"/>
      <c r="E30" s="18"/>
      <c r="F30" s="18"/>
      <c r="G30" s="18"/>
      <c r="H30" s="18"/>
      <c r="I30" s="18"/>
      <c r="J30" s="18"/>
      <c r="K30" s="18"/>
      <c r="L30" s="31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s="17" customFormat="1" ht="6.95" customHeight="1">
      <c r="A31" s="18"/>
      <c r="B31" s="19"/>
      <c r="C31" s="18"/>
      <c r="D31" s="56"/>
      <c r="E31" s="56"/>
      <c r="F31" s="56"/>
      <c r="G31" s="56"/>
      <c r="H31" s="56"/>
      <c r="I31" s="56"/>
      <c r="J31" s="56"/>
      <c r="K31" s="56"/>
      <c r="L31" s="31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s="17" customFormat="1" ht="25.35" customHeight="1">
      <c r="A32" s="18"/>
      <c r="B32" s="19"/>
      <c r="C32" s="18"/>
      <c r="D32" s="96" t="s">
        <v>32</v>
      </c>
      <c r="E32" s="18"/>
      <c r="F32" s="18"/>
      <c r="G32" s="18"/>
      <c r="H32" s="18"/>
      <c r="I32" s="18"/>
      <c r="J32" s="97">
        <f>ROUND(J124,2)</f>
        <v>0</v>
      </c>
      <c r="K32" s="18"/>
      <c r="L32" s="31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31" s="17" customFormat="1" ht="6.95" customHeight="1">
      <c r="A33" s="18"/>
      <c r="B33" s="19"/>
      <c r="C33" s="18"/>
      <c r="D33" s="56"/>
      <c r="E33" s="56"/>
      <c r="F33" s="56"/>
      <c r="G33" s="56"/>
      <c r="H33" s="56"/>
      <c r="I33" s="56"/>
      <c r="J33" s="56"/>
      <c r="K33" s="56"/>
      <c r="L33" s="31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</row>
    <row r="34" spans="1:31" s="17" customFormat="1" ht="14.45" customHeight="1">
      <c r="A34" s="18"/>
      <c r="B34" s="19"/>
      <c r="C34" s="18"/>
      <c r="D34" s="18"/>
      <c r="E34" s="18"/>
      <c r="F34" s="98" t="s">
        <v>34</v>
      </c>
      <c r="G34" s="18"/>
      <c r="H34" s="18"/>
      <c r="I34" s="98" t="s">
        <v>33</v>
      </c>
      <c r="J34" s="98" t="s">
        <v>35</v>
      </c>
      <c r="K34" s="18"/>
      <c r="L34" s="31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spans="1:31" s="17" customFormat="1" ht="14.45" customHeight="1">
      <c r="A35" s="18"/>
      <c r="B35" s="19"/>
      <c r="C35" s="18"/>
      <c r="D35" s="99" t="s">
        <v>36</v>
      </c>
      <c r="E35" s="24" t="s">
        <v>37</v>
      </c>
      <c r="F35" s="100">
        <f>ROUND((SUM(BE124:BE136)),2)</f>
        <v>0</v>
      </c>
      <c r="G35" s="101"/>
      <c r="H35" s="101"/>
      <c r="I35" s="102">
        <v>0.2</v>
      </c>
      <c r="J35" s="100">
        <f>ROUND(((SUM(BE124:BE136))*I35),2)</f>
        <v>0</v>
      </c>
      <c r="K35" s="18"/>
      <c r="L35" s="31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</row>
    <row r="36" spans="1:31" s="17" customFormat="1" ht="14.45" customHeight="1">
      <c r="A36" s="18"/>
      <c r="B36" s="19"/>
      <c r="C36" s="18"/>
      <c r="D36" s="18"/>
      <c r="E36" s="24" t="s">
        <v>38</v>
      </c>
      <c r="F36" s="100">
        <f>ROUND((SUM(BF124:BF136)),2)</f>
        <v>0</v>
      </c>
      <c r="G36" s="101"/>
      <c r="H36" s="101"/>
      <c r="I36" s="102">
        <v>0.2</v>
      </c>
      <c r="J36" s="100">
        <f>ROUND(((SUM(BF124:BF136))*I36),2)</f>
        <v>0</v>
      </c>
      <c r="K36" s="18"/>
      <c r="L36" s="31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</row>
    <row r="37" spans="1:31" s="17" customFormat="1" ht="14.45" hidden="1" customHeight="1">
      <c r="A37" s="18"/>
      <c r="B37" s="19"/>
      <c r="C37" s="18"/>
      <c r="D37" s="18"/>
      <c r="E37" s="12" t="s">
        <v>39</v>
      </c>
      <c r="F37" s="103">
        <f>ROUND((SUM(BG124:BG136)),2)</f>
        <v>0</v>
      </c>
      <c r="G37" s="18"/>
      <c r="H37" s="18"/>
      <c r="I37" s="104">
        <v>0.2</v>
      </c>
      <c r="J37" s="103">
        <f>0</f>
        <v>0</v>
      </c>
      <c r="K37" s="18"/>
      <c r="L37" s="31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</row>
    <row r="38" spans="1:31" s="17" customFormat="1" ht="14.45" hidden="1" customHeight="1">
      <c r="A38" s="18"/>
      <c r="B38" s="19"/>
      <c r="C38" s="18"/>
      <c r="D38" s="18"/>
      <c r="E38" s="12" t="s">
        <v>40</v>
      </c>
      <c r="F38" s="103">
        <f>ROUND((SUM(BH124:BH136)),2)</f>
        <v>0</v>
      </c>
      <c r="G38" s="18"/>
      <c r="H38" s="18"/>
      <c r="I38" s="104">
        <v>0.2</v>
      </c>
      <c r="J38" s="103">
        <f>0</f>
        <v>0</v>
      </c>
      <c r="K38" s="18"/>
      <c r="L38" s="31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</row>
    <row r="39" spans="1:31" s="17" customFormat="1" ht="14.45" hidden="1" customHeight="1">
      <c r="A39" s="18"/>
      <c r="B39" s="19"/>
      <c r="C39" s="18"/>
      <c r="D39" s="18"/>
      <c r="E39" s="24" t="s">
        <v>41</v>
      </c>
      <c r="F39" s="100">
        <f>ROUND((SUM(BI124:BI136)),2)</f>
        <v>0</v>
      </c>
      <c r="G39" s="101"/>
      <c r="H39" s="101"/>
      <c r="I39" s="102">
        <v>0</v>
      </c>
      <c r="J39" s="100">
        <f>0</f>
        <v>0</v>
      </c>
      <c r="K39" s="18"/>
      <c r="L39" s="31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31" s="17" customFormat="1" ht="6.95" customHeight="1">
      <c r="A40" s="18"/>
      <c r="B40" s="19"/>
      <c r="C40" s="18"/>
      <c r="D40" s="18"/>
      <c r="E40" s="18"/>
      <c r="F40" s="18"/>
      <c r="G40" s="18"/>
      <c r="H40" s="18"/>
      <c r="I40" s="18"/>
      <c r="J40" s="18"/>
      <c r="K40" s="18"/>
      <c r="L40" s="31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</row>
    <row r="41" spans="1:31" s="17" customFormat="1" ht="25.35" customHeight="1">
      <c r="A41" s="18"/>
      <c r="B41" s="19"/>
      <c r="C41" s="105"/>
      <c r="D41" s="106" t="s">
        <v>42</v>
      </c>
      <c r="E41" s="50"/>
      <c r="F41" s="50"/>
      <c r="G41" s="107" t="s">
        <v>43</v>
      </c>
      <c r="H41" s="108" t="s">
        <v>44</v>
      </c>
      <c r="I41" s="50"/>
      <c r="J41" s="109">
        <f>SUM(J32:J39)</f>
        <v>0</v>
      </c>
      <c r="K41" s="110"/>
      <c r="L41" s="31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</row>
    <row r="42" spans="1:31" s="17" customFormat="1" ht="14.45" customHeight="1">
      <c r="A42" s="18"/>
      <c r="B42" s="19"/>
      <c r="C42" s="18"/>
      <c r="D42" s="18"/>
      <c r="E42" s="18"/>
      <c r="F42" s="18"/>
      <c r="G42" s="18"/>
      <c r="H42" s="18"/>
      <c r="I42" s="18"/>
      <c r="J42" s="18"/>
      <c r="K42" s="18"/>
      <c r="L42" s="31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</row>
    <row r="43" spans="1:31" s="1" customFormat="1" ht="14.45" customHeight="1">
      <c r="B43" s="6"/>
      <c r="L43" s="6"/>
    </row>
    <row r="44" spans="1:31" s="1" customFormat="1" ht="14.45" customHeight="1">
      <c r="B44" s="6"/>
      <c r="L44" s="6"/>
    </row>
    <row r="45" spans="1:31" s="1" customFormat="1" ht="14.45" customHeight="1">
      <c r="B45" s="6"/>
      <c r="L45" s="6"/>
    </row>
    <row r="46" spans="1:31" s="1" customFormat="1" ht="14.45" customHeight="1">
      <c r="B46" s="6"/>
      <c r="L46" s="6"/>
    </row>
    <row r="47" spans="1:31" s="1" customFormat="1" ht="14.45" customHeight="1">
      <c r="B47" s="6"/>
      <c r="L47" s="6"/>
    </row>
    <row r="48" spans="1:31" s="1" customFormat="1" ht="14.45" customHeight="1">
      <c r="B48" s="6"/>
      <c r="L48" s="6"/>
    </row>
    <row r="49" spans="1:31" s="1" customFormat="1" ht="14.45" customHeight="1">
      <c r="B49" s="6"/>
      <c r="L49" s="6"/>
    </row>
    <row r="50" spans="1:31" s="17" customFormat="1" ht="14.45" customHeight="1">
      <c r="B50" s="31"/>
      <c r="D50" s="32" t="s">
        <v>45</v>
      </c>
      <c r="E50" s="33"/>
      <c r="F50" s="33"/>
      <c r="G50" s="32" t="s">
        <v>46</v>
      </c>
      <c r="H50" s="33"/>
      <c r="I50" s="33"/>
      <c r="J50" s="33"/>
      <c r="K50" s="33"/>
      <c r="L50" s="31"/>
    </row>
    <row r="51" spans="1:31">
      <c r="B51" s="6"/>
      <c r="L51" s="6"/>
    </row>
    <row r="52" spans="1:31">
      <c r="B52" s="6"/>
      <c r="L52" s="6"/>
    </row>
    <row r="53" spans="1:31">
      <c r="B53" s="6"/>
      <c r="L53" s="6"/>
    </row>
    <row r="54" spans="1:31">
      <c r="B54" s="6"/>
      <c r="L54" s="6"/>
    </row>
    <row r="55" spans="1:31">
      <c r="B55" s="6"/>
      <c r="L55" s="6"/>
    </row>
    <row r="56" spans="1:31">
      <c r="B56" s="6"/>
      <c r="L56" s="6"/>
    </row>
    <row r="57" spans="1:31">
      <c r="B57" s="6"/>
      <c r="L57" s="6"/>
    </row>
    <row r="58" spans="1:31">
      <c r="B58" s="6"/>
      <c r="L58" s="6"/>
    </row>
    <row r="59" spans="1:31">
      <c r="B59" s="6"/>
      <c r="L59" s="6"/>
    </row>
    <row r="60" spans="1:31">
      <c r="B60" s="6"/>
      <c r="L60" s="6"/>
    </row>
    <row r="61" spans="1:31" s="17" customFormat="1" ht="12.75">
      <c r="A61" s="18"/>
      <c r="B61" s="19"/>
      <c r="C61" s="18"/>
      <c r="D61" s="34" t="s">
        <v>47</v>
      </c>
      <c r="E61" s="21"/>
      <c r="F61" s="111" t="s">
        <v>48</v>
      </c>
      <c r="G61" s="34" t="s">
        <v>47</v>
      </c>
      <c r="H61" s="21"/>
      <c r="I61" s="21"/>
      <c r="J61" s="112" t="s">
        <v>48</v>
      </c>
      <c r="K61" s="21"/>
      <c r="L61" s="31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1:31">
      <c r="B62" s="6"/>
      <c r="L62" s="6"/>
    </row>
    <row r="63" spans="1:31">
      <c r="B63" s="6"/>
      <c r="L63" s="6"/>
    </row>
    <row r="64" spans="1:31">
      <c r="B64" s="6"/>
      <c r="L64" s="6"/>
    </row>
    <row r="65" spans="1:31" s="17" customFormat="1" ht="12.75">
      <c r="A65" s="18"/>
      <c r="B65" s="19"/>
      <c r="C65" s="18"/>
      <c r="D65" s="32" t="s">
        <v>49</v>
      </c>
      <c r="E65" s="35"/>
      <c r="F65" s="35"/>
      <c r="G65" s="32" t="s">
        <v>50</v>
      </c>
      <c r="H65" s="35"/>
      <c r="I65" s="35"/>
      <c r="J65" s="35"/>
      <c r="K65" s="35"/>
      <c r="L65" s="31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</row>
    <row r="66" spans="1:31">
      <c r="B66" s="6"/>
      <c r="L66" s="6"/>
    </row>
    <row r="67" spans="1:31">
      <c r="B67" s="6"/>
      <c r="L67" s="6"/>
    </row>
    <row r="68" spans="1:31">
      <c r="B68" s="6"/>
      <c r="L68" s="6"/>
    </row>
    <row r="69" spans="1:31">
      <c r="B69" s="6"/>
      <c r="L69" s="6"/>
    </row>
    <row r="70" spans="1:31">
      <c r="B70" s="6"/>
      <c r="L70" s="6"/>
    </row>
    <row r="71" spans="1:31">
      <c r="B71" s="6"/>
      <c r="L71" s="6"/>
    </row>
    <row r="72" spans="1:31">
      <c r="B72" s="6"/>
      <c r="L72" s="6"/>
    </row>
    <row r="73" spans="1:31">
      <c r="B73" s="6"/>
      <c r="L73" s="6"/>
    </row>
    <row r="74" spans="1:31">
      <c r="B74" s="6"/>
      <c r="L74" s="6"/>
    </row>
    <row r="75" spans="1:31">
      <c r="B75" s="6"/>
      <c r="L75" s="6"/>
    </row>
    <row r="76" spans="1:31" s="17" customFormat="1" ht="12.75">
      <c r="A76" s="18"/>
      <c r="B76" s="19"/>
      <c r="C76" s="18"/>
      <c r="D76" s="34" t="s">
        <v>47</v>
      </c>
      <c r="E76" s="21"/>
      <c r="F76" s="111" t="s">
        <v>48</v>
      </c>
      <c r="G76" s="34" t="s">
        <v>47</v>
      </c>
      <c r="H76" s="21"/>
      <c r="I76" s="21"/>
      <c r="J76" s="112" t="s">
        <v>48</v>
      </c>
      <c r="K76" s="21"/>
      <c r="L76" s="31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</row>
    <row r="77" spans="1:31" s="17" customFormat="1" ht="14.45" customHeight="1">
      <c r="A77" s="18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1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</row>
    <row r="81" spans="1:31" s="17" customFormat="1" ht="6.95" hidden="1" customHeight="1">
      <c r="A81" s="18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1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</row>
    <row r="82" spans="1:31" s="17" customFormat="1" ht="24.95" hidden="1" customHeight="1">
      <c r="A82" s="18"/>
      <c r="B82" s="19"/>
      <c r="C82" s="7" t="s">
        <v>109</v>
      </c>
      <c r="D82" s="18"/>
      <c r="E82" s="18"/>
      <c r="F82" s="18"/>
      <c r="G82" s="18"/>
      <c r="H82" s="18"/>
      <c r="I82" s="18"/>
      <c r="J82" s="18"/>
      <c r="K82" s="18"/>
      <c r="L82" s="31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</row>
    <row r="83" spans="1:31" s="17" customFormat="1" ht="6.95" hidden="1" customHeight="1">
      <c r="A83" s="18"/>
      <c r="B83" s="19"/>
      <c r="C83" s="18"/>
      <c r="D83" s="18"/>
      <c r="E83" s="18"/>
      <c r="F83" s="18"/>
      <c r="G83" s="18"/>
      <c r="H83" s="18"/>
      <c r="I83" s="18"/>
      <c r="J83" s="18"/>
      <c r="K83" s="18"/>
      <c r="L83" s="31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</row>
    <row r="84" spans="1:31" s="17" customFormat="1" ht="12" hidden="1" customHeight="1">
      <c r="A84" s="18"/>
      <c r="B84" s="19"/>
      <c r="C84" s="12" t="s">
        <v>14</v>
      </c>
      <c r="D84" s="18"/>
      <c r="E84" s="18"/>
      <c r="F84" s="18"/>
      <c r="G84" s="18"/>
      <c r="H84" s="18"/>
      <c r="I84" s="18"/>
      <c r="J84" s="18"/>
      <c r="K84" s="18"/>
      <c r="L84" s="31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</row>
    <row r="85" spans="1:31" s="17" customFormat="1" ht="16.5" hidden="1" customHeight="1">
      <c r="A85" s="18"/>
      <c r="B85" s="19"/>
      <c r="C85" s="18"/>
      <c r="D85" s="18"/>
      <c r="E85" s="234" t="str">
        <f>E7</f>
        <v>Univerzita Komenského</v>
      </c>
      <c r="F85" s="235"/>
      <c r="G85" s="235"/>
      <c r="H85" s="235"/>
      <c r="I85" s="18"/>
      <c r="J85" s="18"/>
      <c r="K85" s="18"/>
      <c r="L85" s="31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</row>
    <row r="86" spans="1:31" s="1" customFormat="1" ht="12" hidden="1" customHeight="1">
      <c r="B86" s="6"/>
      <c r="C86" s="12" t="s">
        <v>105</v>
      </c>
      <c r="L86" s="6"/>
    </row>
    <row r="87" spans="1:31" s="17" customFormat="1" ht="16.5" hidden="1" customHeight="1">
      <c r="A87" s="18"/>
      <c r="B87" s="19"/>
      <c r="C87" s="18"/>
      <c r="D87" s="18"/>
      <c r="E87" s="234" t="s">
        <v>492</v>
      </c>
      <c r="F87" s="236"/>
      <c r="G87" s="236"/>
      <c r="H87" s="236"/>
      <c r="I87" s="18"/>
      <c r="J87" s="18"/>
      <c r="K87" s="18"/>
      <c r="L87" s="31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</row>
    <row r="88" spans="1:31" s="17" customFormat="1" ht="12" hidden="1" customHeight="1">
      <c r="A88" s="18"/>
      <c r="B88" s="19"/>
      <c r="C88" s="12" t="s">
        <v>107</v>
      </c>
      <c r="D88" s="18"/>
      <c r="E88" s="18"/>
      <c r="F88" s="18"/>
      <c r="G88" s="18"/>
      <c r="H88" s="18"/>
      <c r="I88" s="18"/>
      <c r="J88" s="18"/>
      <c r="K88" s="18"/>
      <c r="L88" s="31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</row>
    <row r="89" spans="1:31" s="17" customFormat="1" ht="16.5" hidden="1" customHeight="1">
      <c r="A89" s="18"/>
      <c r="B89" s="19"/>
      <c r="C89" s="18"/>
      <c r="D89" s="18"/>
      <c r="E89" s="214" t="str">
        <f>E11</f>
        <v xml:space="preserve">2023-03-03-02 - DOstavovacie práce </v>
      </c>
      <c r="F89" s="236"/>
      <c r="G89" s="236"/>
      <c r="H89" s="236"/>
      <c r="I89" s="18"/>
      <c r="J89" s="18"/>
      <c r="K89" s="18"/>
      <c r="L89" s="31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</row>
    <row r="90" spans="1:31" s="17" customFormat="1" ht="6.95" hidden="1" customHeight="1">
      <c r="A90" s="18"/>
      <c r="B90" s="19"/>
      <c r="C90" s="18"/>
      <c r="D90" s="18"/>
      <c r="E90" s="18"/>
      <c r="F90" s="18"/>
      <c r="G90" s="18"/>
      <c r="H90" s="18"/>
      <c r="I90" s="18"/>
      <c r="J90" s="18"/>
      <c r="K90" s="18"/>
      <c r="L90" s="31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</row>
    <row r="91" spans="1:31" s="17" customFormat="1" ht="12" hidden="1" customHeight="1">
      <c r="A91" s="18"/>
      <c r="B91" s="19"/>
      <c r="C91" s="12" t="s">
        <v>18</v>
      </c>
      <c r="D91" s="18"/>
      <c r="E91" s="18"/>
      <c r="F91" s="13" t="str">
        <f>F14</f>
        <v xml:space="preserve"> </v>
      </c>
      <c r="G91" s="18"/>
      <c r="H91" s="18"/>
      <c r="I91" s="12" t="s">
        <v>20</v>
      </c>
      <c r="J91" s="91" t="str">
        <f>IF(J14="","",J14)</f>
        <v>11. 8. 2023</v>
      </c>
      <c r="K91" s="18"/>
      <c r="L91" s="31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</row>
    <row r="92" spans="1:31" s="17" customFormat="1" ht="6.95" hidden="1" customHeight="1">
      <c r="A92" s="18"/>
      <c r="B92" s="19"/>
      <c r="C92" s="18"/>
      <c r="D92" s="18"/>
      <c r="E92" s="18"/>
      <c r="F92" s="18"/>
      <c r="G92" s="18"/>
      <c r="H92" s="18"/>
      <c r="I92" s="18"/>
      <c r="J92" s="18"/>
      <c r="K92" s="18"/>
      <c r="L92" s="31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</row>
    <row r="93" spans="1:31" s="17" customFormat="1" ht="15.2" hidden="1" customHeight="1">
      <c r="A93" s="18"/>
      <c r="B93" s="19"/>
      <c r="C93" s="12" t="s">
        <v>22</v>
      </c>
      <c r="D93" s="18"/>
      <c r="E93" s="18"/>
      <c r="F93" s="13" t="str">
        <f>E17</f>
        <v xml:space="preserve"> </v>
      </c>
      <c r="G93" s="18"/>
      <c r="H93" s="18"/>
      <c r="I93" s="12" t="s">
        <v>27</v>
      </c>
      <c r="J93" s="113" t="str">
        <f>E23</f>
        <v xml:space="preserve"> </v>
      </c>
      <c r="K93" s="18"/>
      <c r="L93" s="31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</row>
    <row r="94" spans="1:31" s="17" customFormat="1" ht="15.2" hidden="1" customHeight="1">
      <c r="A94" s="18"/>
      <c r="B94" s="19"/>
      <c r="C94" s="12" t="s">
        <v>25</v>
      </c>
      <c r="D94" s="18"/>
      <c r="E94" s="18"/>
      <c r="F94" s="13" t="str">
        <f>IF(E20="","",E20)</f>
        <v>Vyplň údaj</v>
      </c>
      <c r="G94" s="18"/>
      <c r="H94" s="18"/>
      <c r="I94" s="12" t="s">
        <v>30</v>
      </c>
      <c r="J94" s="113" t="str">
        <f>E26</f>
        <v xml:space="preserve"> </v>
      </c>
      <c r="K94" s="18"/>
      <c r="L94" s="31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</row>
    <row r="95" spans="1:31" s="17" customFormat="1" ht="10.35" hidden="1" customHeight="1">
      <c r="A95" s="18"/>
      <c r="B95" s="19"/>
      <c r="C95" s="18"/>
      <c r="D95" s="18"/>
      <c r="E95" s="18"/>
      <c r="F95" s="18"/>
      <c r="G95" s="18"/>
      <c r="H95" s="18"/>
      <c r="I95" s="18"/>
      <c r="J95" s="18"/>
      <c r="K95" s="18"/>
      <c r="L95" s="31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</row>
    <row r="96" spans="1:31" s="17" customFormat="1" ht="29.25" hidden="1" customHeight="1">
      <c r="A96" s="18"/>
      <c r="B96" s="19"/>
      <c r="C96" s="114" t="s">
        <v>110</v>
      </c>
      <c r="D96" s="105"/>
      <c r="E96" s="105"/>
      <c r="F96" s="105"/>
      <c r="G96" s="105"/>
      <c r="H96" s="105"/>
      <c r="I96" s="105"/>
      <c r="J96" s="115" t="s">
        <v>111</v>
      </c>
      <c r="K96" s="105"/>
      <c r="L96" s="31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</row>
    <row r="97" spans="1:47" s="17" customFormat="1" ht="10.35" hidden="1" customHeight="1">
      <c r="A97" s="18"/>
      <c r="B97" s="19"/>
      <c r="C97" s="18"/>
      <c r="D97" s="18"/>
      <c r="E97" s="18"/>
      <c r="F97" s="18"/>
      <c r="G97" s="18"/>
      <c r="H97" s="18"/>
      <c r="I97" s="18"/>
      <c r="J97" s="18"/>
      <c r="K97" s="18"/>
      <c r="L97" s="31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</row>
    <row r="98" spans="1:47" s="17" customFormat="1" ht="22.9" hidden="1" customHeight="1">
      <c r="A98" s="18"/>
      <c r="B98" s="19"/>
      <c r="C98" s="116" t="s">
        <v>112</v>
      </c>
      <c r="D98" s="18"/>
      <c r="E98" s="18"/>
      <c r="F98" s="18"/>
      <c r="G98" s="18"/>
      <c r="H98" s="18"/>
      <c r="I98" s="18"/>
      <c r="J98" s="97">
        <f>J124</f>
        <v>0</v>
      </c>
      <c r="K98" s="18"/>
      <c r="L98" s="31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U98" s="3" t="s">
        <v>113</v>
      </c>
    </row>
    <row r="99" spans="1:47" s="117" customFormat="1" ht="24.95" hidden="1" customHeight="1">
      <c r="B99" s="118"/>
      <c r="D99" s="119" t="s">
        <v>114</v>
      </c>
      <c r="E99" s="120"/>
      <c r="F99" s="120"/>
      <c r="G99" s="120"/>
      <c r="H99" s="120"/>
      <c r="I99" s="120"/>
      <c r="J99" s="121">
        <f>J125</f>
        <v>0</v>
      </c>
      <c r="L99" s="118"/>
    </row>
    <row r="100" spans="1:47" s="80" customFormat="1" ht="19.899999999999999" hidden="1" customHeight="1">
      <c r="B100" s="122"/>
      <c r="D100" s="123" t="s">
        <v>508</v>
      </c>
      <c r="E100" s="124"/>
      <c r="F100" s="124"/>
      <c r="G100" s="124"/>
      <c r="H100" s="124"/>
      <c r="I100" s="124"/>
      <c r="J100" s="125">
        <f>J126</f>
        <v>0</v>
      </c>
      <c r="L100" s="122"/>
    </row>
    <row r="101" spans="1:47" s="80" customFormat="1" ht="19.899999999999999" hidden="1" customHeight="1">
      <c r="B101" s="122"/>
      <c r="D101" s="123" t="s">
        <v>258</v>
      </c>
      <c r="E101" s="124"/>
      <c r="F101" s="124"/>
      <c r="G101" s="124"/>
      <c r="H101" s="124"/>
      <c r="I101" s="124"/>
      <c r="J101" s="125">
        <f>J129</f>
        <v>0</v>
      </c>
      <c r="L101" s="122"/>
    </row>
    <row r="102" spans="1:47" s="80" customFormat="1" ht="19.899999999999999" hidden="1" customHeight="1">
      <c r="B102" s="122"/>
      <c r="D102" s="123" t="s">
        <v>116</v>
      </c>
      <c r="E102" s="124"/>
      <c r="F102" s="124"/>
      <c r="G102" s="124"/>
      <c r="H102" s="124"/>
      <c r="I102" s="124"/>
      <c r="J102" s="125">
        <f>J135</f>
        <v>0</v>
      </c>
      <c r="L102" s="122"/>
    </row>
    <row r="103" spans="1:47" s="17" customFormat="1" ht="21.75" hidden="1" customHeight="1">
      <c r="A103" s="18"/>
      <c r="B103" s="19"/>
      <c r="C103" s="18"/>
      <c r="D103" s="18"/>
      <c r="E103" s="18"/>
      <c r="F103" s="18"/>
      <c r="G103" s="18"/>
      <c r="H103" s="18"/>
      <c r="I103" s="18"/>
      <c r="J103" s="18"/>
      <c r="K103" s="18"/>
      <c r="L103" s="31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</row>
    <row r="104" spans="1:47" s="17" customFormat="1" ht="6.95" hidden="1" customHeight="1">
      <c r="A104" s="18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31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</row>
    <row r="105" spans="1:47" hidden="1"/>
    <row r="106" spans="1:47" hidden="1"/>
    <row r="107" spans="1:47" hidden="1"/>
    <row r="108" spans="1:47" s="17" customFormat="1" ht="6.95" customHeight="1">
      <c r="A108" s="18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31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</row>
    <row r="109" spans="1:47" s="17" customFormat="1" ht="24.95" customHeight="1">
      <c r="A109" s="18"/>
      <c r="B109" s="19"/>
      <c r="C109" s="7" t="s">
        <v>122</v>
      </c>
      <c r="D109" s="18"/>
      <c r="E109" s="18"/>
      <c r="F109" s="18"/>
      <c r="G109" s="18"/>
      <c r="H109" s="18"/>
      <c r="I109" s="18"/>
      <c r="J109" s="18"/>
      <c r="K109" s="18"/>
      <c r="L109" s="31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</row>
    <row r="110" spans="1:47" s="17" customFormat="1" ht="6.95" customHeight="1">
      <c r="A110" s="18"/>
      <c r="B110" s="19"/>
      <c r="C110" s="18"/>
      <c r="D110" s="18"/>
      <c r="E110" s="18"/>
      <c r="F110" s="18"/>
      <c r="G110" s="18"/>
      <c r="H110" s="18"/>
      <c r="I110" s="18"/>
      <c r="J110" s="18"/>
      <c r="K110" s="18"/>
      <c r="L110" s="31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</row>
    <row r="111" spans="1:47" s="17" customFormat="1" ht="12" customHeight="1">
      <c r="A111" s="18"/>
      <c r="B111" s="19"/>
      <c r="C111" s="12" t="s">
        <v>14</v>
      </c>
      <c r="D111" s="18"/>
      <c r="E111" s="18"/>
      <c r="F111" s="18"/>
      <c r="G111" s="18"/>
      <c r="H111" s="18"/>
      <c r="I111" s="18"/>
      <c r="J111" s="18"/>
      <c r="K111" s="18"/>
      <c r="L111" s="31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</row>
    <row r="112" spans="1:47" s="17" customFormat="1" ht="16.5" customHeight="1">
      <c r="A112" s="18"/>
      <c r="B112" s="19"/>
      <c r="C112" s="18"/>
      <c r="D112" s="18"/>
      <c r="E112" s="234" t="str">
        <f>E7</f>
        <v>Univerzita Komenského</v>
      </c>
      <c r="F112" s="235"/>
      <c r="G112" s="235"/>
      <c r="H112" s="235"/>
      <c r="I112" s="18"/>
      <c r="J112" s="18"/>
      <c r="K112" s="18"/>
      <c r="L112" s="31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</row>
    <row r="113" spans="1:65" s="1" customFormat="1" ht="12" customHeight="1">
      <c r="B113" s="6"/>
      <c r="C113" s="12" t="s">
        <v>105</v>
      </c>
      <c r="L113" s="6"/>
    </row>
    <row r="114" spans="1:65" s="17" customFormat="1" ht="16.5" customHeight="1">
      <c r="A114" s="18"/>
      <c r="B114" s="19"/>
      <c r="C114" s="18"/>
      <c r="D114" s="18"/>
      <c r="E114" s="234" t="s">
        <v>492</v>
      </c>
      <c r="F114" s="236"/>
      <c r="G114" s="236"/>
      <c r="H114" s="236"/>
      <c r="I114" s="18"/>
      <c r="J114" s="18"/>
      <c r="K114" s="18"/>
      <c r="L114" s="31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</row>
    <row r="115" spans="1:65" s="17" customFormat="1" ht="12" customHeight="1">
      <c r="A115" s="18"/>
      <c r="B115" s="19"/>
      <c r="C115" s="12" t="s">
        <v>107</v>
      </c>
      <c r="D115" s="18"/>
      <c r="E115" s="18"/>
      <c r="F115" s="18"/>
      <c r="G115" s="18"/>
      <c r="H115" s="18"/>
      <c r="I115" s="18"/>
      <c r="J115" s="18"/>
      <c r="K115" s="18"/>
      <c r="L115" s="31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</row>
    <row r="116" spans="1:65" s="17" customFormat="1" ht="16.5" customHeight="1">
      <c r="A116" s="18"/>
      <c r="B116" s="19"/>
      <c r="C116" s="18"/>
      <c r="D116" s="18"/>
      <c r="E116" s="214" t="str">
        <f>E11</f>
        <v xml:space="preserve">2023-03-03-02 - DOstavovacie práce </v>
      </c>
      <c r="F116" s="236"/>
      <c r="G116" s="236"/>
      <c r="H116" s="236"/>
      <c r="I116" s="18"/>
      <c r="J116" s="18"/>
      <c r="K116" s="18"/>
      <c r="L116" s="31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</row>
    <row r="117" spans="1:65" s="17" customFormat="1" ht="6.95" customHeight="1">
      <c r="A117" s="18"/>
      <c r="B117" s="19"/>
      <c r="C117" s="18"/>
      <c r="D117" s="18"/>
      <c r="E117" s="18"/>
      <c r="F117" s="18"/>
      <c r="G117" s="18"/>
      <c r="H117" s="18"/>
      <c r="I117" s="18"/>
      <c r="J117" s="18"/>
      <c r="K117" s="18"/>
      <c r="L117" s="31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</row>
    <row r="118" spans="1:65" s="17" customFormat="1" ht="12" customHeight="1">
      <c r="A118" s="18"/>
      <c r="B118" s="19"/>
      <c r="C118" s="12" t="s">
        <v>18</v>
      </c>
      <c r="D118" s="18"/>
      <c r="E118" s="18"/>
      <c r="F118" s="13" t="str">
        <f>F14</f>
        <v xml:space="preserve"> </v>
      </c>
      <c r="G118" s="18"/>
      <c r="H118" s="18"/>
      <c r="I118" s="12" t="s">
        <v>20</v>
      </c>
      <c r="J118" s="91" t="str">
        <f>IF(J14="","",J14)</f>
        <v>11. 8. 2023</v>
      </c>
      <c r="K118" s="18"/>
      <c r="L118" s="31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</row>
    <row r="119" spans="1:65" s="17" customFormat="1" ht="6.95" customHeight="1">
      <c r="A119" s="18"/>
      <c r="B119" s="19"/>
      <c r="C119" s="18"/>
      <c r="D119" s="18"/>
      <c r="E119" s="18"/>
      <c r="F119" s="18"/>
      <c r="G119" s="18"/>
      <c r="H119" s="18"/>
      <c r="I119" s="18"/>
      <c r="J119" s="18"/>
      <c r="K119" s="18"/>
      <c r="L119" s="31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</row>
    <row r="120" spans="1:65" s="17" customFormat="1" ht="15.2" customHeight="1">
      <c r="A120" s="18"/>
      <c r="B120" s="19"/>
      <c r="C120" s="12" t="s">
        <v>22</v>
      </c>
      <c r="D120" s="18"/>
      <c r="E120" s="18"/>
      <c r="F120" s="13" t="str">
        <f>E17</f>
        <v xml:space="preserve"> </v>
      </c>
      <c r="G120" s="18"/>
      <c r="H120" s="18"/>
      <c r="I120" s="12" t="s">
        <v>27</v>
      </c>
      <c r="J120" s="113" t="str">
        <f>E23</f>
        <v xml:space="preserve"> </v>
      </c>
      <c r="K120" s="18"/>
      <c r="L120" s="31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</row>
    <row r="121" spans="1:65" s="17" customFormat="1" ht="15.2" customHeight="1">
      <c r="A121" s="18"/>
      <c r="B121" s="19"/>
      <c r="C121" s="12" t="s">
        <v>25</v>
      </c>
      <c r="D121" s="18"/>
      <c r="E121" s="18"/>
      <c r="F121" s="13" t="str">
        <f>IF(E20="","",E20)</f>
        <v>Vyplň údaj</v>
      </c>
      <c r="G121" s="18"/>
      <c r="H121" s="18"/>
      <c r="I121" s="12" t="s">
        <v>30</v>
      </c>
      <c r="J121" s="113" t="str">
        <f>E26</f>
        <v xml:space="preserve"> </v>
      </c>
      <c r="K121" s="18"/>
      <c r="L121" s="31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</row>
    <row r="122" spans="1:65" s="17" customFormat="1" ht="10.35" customHeight="1">
      <c r="A122" s="18"/>
      <c r="B122" s="19"/>
      <c r="C122" s="18"/>
      <c r="D122" s="18"/>
      <c r="E122" s="18"/>
      <c r="F122" s="18"/>
      <c r="G122" s="18"/>
      <c r="H122" s="18"/>
      <c r="I122" s="18"/>
      <c r="J122" s="18"/>
      <c r="K122" s="18"/>
      <c r="L122" s="31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</row>
    <row r="123" spans="1:65" s="126" customFormat="1" ht="29.25" customHeight="1">
      <c r="A123" s="127"/>
      <c r="B123" s="128"/>
      <c r="C123" s="129" t="s">
        <v>123</v>
      </c>
      <c r="D123" s="130" t="s">
        <v>57</v>
      </c>
      <c r="E123" s="130" t="s">
        <v>53</v>
      </c>
      <c r="F123" s="130" t="s">
        <v>54</v>
      </c>
      <c r="G123" s="130" t="s">
        <v>124</v>
      </c>
      <c r="H123" s="130" t="s">
        <v>125</v>
      </c>
      <c r="I123" s="130" t="s">
        <v>126</v>
      </c>
      <c r="J123" s="131" t="s">
        <v>111</v>
      </c>
      <c r="K123" s="132" t="s">
        <v>127</v>
      </c>
      <c r="L123" s="133"/>
      <c r="M123" s="52" t="s">
        <v>1</v>
      </c>
      <c r="N123" s="53" t="s">
        <v>36</v>
      </c>
      <c r="O123" s="53" t="s">
        <v>128</v>
      </c>
      <c r="P123" s="53" t="s">
        <v>129</v>
      </c>
      <c r="Q123" s="53" t="s">
        <v>130</v>
      </c>
      <c r="R123" s="53" t="s">
        <v>131</v>
      </c>
      <c r="S123" s="53" t="s">
        <v>132</v>
      </c>
      <c r="T123" s="54" t="s">
        <v>133</v>
      </c>
      <c r="U123" s="127"/>
      <c r="V123" s="127"/>
      <c r="W123" s="127"/>
      <c r="X123" s="127"/>
      <c r="Y123" s="127"/>
      <c r="Z123" s="127"/>
      <c r="AA123" s="127"/>
      <c r="AB123" s="127"/>
      <c r="AC123" s="127"/>
      <c r="AD123" s="127"/>
      <c r="AE123" s="127"/>
    </row>
    <row r="124" spans="1:65" s="17" customFormat="1" ht="22.9" customHeight="1">
      <c r="A124" s="18"/>
      <c r="B124" s="19"/>
      <c r="C124" s="60" t="s">
        <v>112</v>
      </c>
      <c r="D124" s="18"/>
      <c r="E124" s="18"/>
      <c r="F124" s="18"/>
      <c r="G124" s="18"/>
      <c r="H124" s="18"/>
      <c r="I124" s="18"/>
      <c r="J124" s="134">
        <f>BK124</f>
        <v>0</v>
      </c>
      <c r="K124" s="18"/>
      <c r="L124" s="19"/>
      <c r="M124" s="55"/>
      <c r="N124" s="46"/>
      <c r="O124" s="56"/>
      <c r="P124" s="135">
        <f>P125</f>
        <v>0</v>
      </c>
      <c r="Q124" s="56"/>
      <c r="R124" s="135">
        <f>R125</f>
        <v>113.31430619999999</v>
      </c>
      <c r="S124" s="56"/>
      <c r="T124" s="136">
        <f>T125</f>
        <v>0</v>
      </c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T124" s="3" t="s">
        <v>71</v>
      </c>
      <c r="AU124" s="3" t="s">
        <v>113</v>
      </c>
      <c r="BK124" s="137">
        <f>BK125</f>
        <v>0</v>
      </c>
    </row>
    <row r="125" spans="1:65" s="138" customFormat="1" ht="25.9" customHeight="1">
      <c r="B125" s="139"/>
      <c r="D125" s="140" t="s">
        <v>71</v>
      </c>
      <c r="E125" s="141" t="s">
        <v>134</v>
      </c>
      <c r="F125" s="141" t="s">
        <v>135</v>
      </c>
      <c r="I125" s="142"/>
      <c r="J125" s="143">
        <f>BK125</f>
        <v>0</v>
      </c>
      <c r="L125" s="139"/>
      <c r="M125" s="144"/>
      <c r="N125" s="145"/>
      <c r="O125" s="145"/>
      <c r="P125" s="146">
        <f>P126+P129+P135</f>
        <v>0</v>
      </c>
      <c r="Q125" s="145"/>
      <c r="R125" s="146">
        <f>R126+R129+R135</f>
        <v>113.31430619999999</v>
      </c>
      <c r="S125" s="145"/>
      <c r="T125" s="147">
        <f>T126+T129+T135</f>
        <v>0</v>
      </c>
      <c r="AR125" s="140" t="s">
        <v>79</v>
      </c>
      <c r="AT125" s="148" t="s">
        <v>71</v>
      </c>
      <c r="AU125" s="148" t="s">
        <v>72</v>
      </c>
      <c r="AY125" s="140" t="s">
        <v>136</v>
      </c>
      <c r="BK125" s="149">
        <f>BK126+BK129+BK135</f>
        <v>0</v>
      </c>
    </row>
    <row r="126" spans="1:65" s="138" customFormat="1" ht="22.9" customHeight="1">
      <c r="B126" s="139"/>
      <c r="D126" s="140" t="s">
        <v>71</v>
      </c>
      <c r="E126" s="150" t="s">
        <v>85</v>
      </c>
      <c r="F126" s="150" t="s">
        <v>509</v>
      </c>
      <c r="I126" s="142"/>
      <c r="J126" s="151">
        <f>BK126</f>
        <v>0</v>
      </c>
      <c r="L126" s="139"/>
      <c r="M126" s="144"/>
      <c r="N126" s="145"/>
      <c r="O126" s="145"/>
      <c r="P126" s="146">
        <f>SUM(P127:P128)</f>
        <v>0</v>
      </c>
      <c r="Q126" s="145"/>
      <c r="R126" s="146">
        <f>SUM(R127:R128)</f>
        <v>11.793049999999999</v>
      </c>
      <c r="S126" s="145"/>
      <c r="T126" s="147">
        <f>SUM(T127:T128)</f>
        <v>0</v>
      </c>
      <c r="AR126" s="140" t="s">
        <v>79</v>
      </c>
      <c r="AT126" s="148" t="s">
        <v>71</v>
      </c>
      <c r="AU126" s="148" t="s">
        <v>79</v>
      </c>
      <c r="AY126" s="140" t="s">
        <v>136</v>
      </c>
      <c r="BK126" s="149">
        <f>SUM(BK127:BK128)</f>
        <v>0</v>
      </c>
    </row>
    <row r="127" spans="1:65" s="17" customFormat="1" ht="21.75" customHeight="1">
      <c r="A127" s="18"/>
      <c r="B127" s="152"/>
      <c r="C127" s="238" t="s">
        <v>197</v>
      </c>
      <c r="D127" s="238" t="s">
        <v>140</v>
      </c>
      <c r="E127" s="239" t="s">
        <v>510</v>
      </c>
      <c r="F127" s="240" t="s">
        <v>511</v>
      </c>
      <c r="G127" s="241" t="s">
        <v>268</v>
      </c>
      <c r="H127" s="242">
        <v>7.2350000000000003</v>
      </c>
      <c r="I127" s="154"/>
      <c r="J127" s="153">
        <f>ROUND(I127*H127,3)</f>
        <v>0</v>
      </c>
      <c r="K127" s="155"/>
      <c r="L127" s="19"/>
      <c r="M127" s="156" t="s">
        <v>1</v>
      </c>
      <c r="N127" s="157" t="s">
        <v>38</v>
      </c>
      <c r="O127" s="48"/>
      <c r="P127" s="158">
        <f>O127*H127</f>
        <v>0</v>
      </c>
      <c r="Q127" s="158">
        <v>1.63</v>
      </c>
      <c r="R127" s="158">
        <f>Q127*H127</f>
        <v>11.793049999999999</v>
      </c>
      <c r="S127" s="158">
        <v>0</v>
      </c>
      <c r="T127" s="159">
        <f>S127*H127</f>
        <v>0</v>
      </c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R127" s="160" t="s">
        <v>144</v>
      </c>
      <c r="AT127" s="160" t="s">
        <v>140</v>
      </c>
      <c r="AU127" s="160" t="s">
        <v>85</v>
      </c>
      <c r="AY127" s="3" t="s">
        <v>136</v>
      </c>
      <c r="BE127" s="161">
        <f>IF(N127="základná",J127,0)</f>
        <v>0</v>
      </c>
      <c r="BF127" s="161">
        <f>IF(N127="znížená",J127,0)</f>
        <v>0</v>
      </c>
      <c r="BG127" s="161">
        <f>IF(N127="zákl. prenesená",J127,0)</f>
        <v>0</v>
      </c>
      <c r="BH127" s="161">
        <f>IF(N127="zníž. prenesená",J127,0)</f>
        <v>0</v>
      </c>
      <c r="BI127" s="161">
        <f>IF(N127="nulová",J127,0)</f>
        <v>0</v>
      </c>
      <c r="BJ127" s="3" t="s">
        <v>85</v>
      </c>
      <c r="BK127" s="162">
        <f>ROUND(I127*H127,3)</f>
        <v>0</v>
      </c>
      <c r="BL127" s="3" t="s">
        <v>144</v>
      </c>
      <c r="BM127" s="160" t="s">
        <v>512</v>
      </c>
    </row>
    <row r="128" spans="1:65" s="17" customFormat="1" ht="33" customHeight="1">
      <c r="A128" s="18"/>
      <c r="B128" s="152"/>
      <c r="C128" s="238" t="s">
        <v>202</v>
      </c>
      <c r="D128" s="238" t="s">
        <v>140</v>
      </c>
      <c r="E128" s="239" t="s">
        <v>513</v>
      </c>
      <c r="F128" s="240" t="s">
        <v>514</v>
      </c>
      <c r="G128" s="241" t="s">
        <v>143</v>
      </c>
      <c r="H128" s="242">
        <v>48.23</v>
      </c>
      <c r="I128" s="154"/>
      <c r="J128" s="153">
        <f>ROUND(I128*H128,3)</f>
        <v>0</v>
      </c>
      <c r="K128" s="155"/>
      <c r="L128" s="19"/>
      <c r="M128" s="156" t="s">
        <v>1</v>
      </c>
      <c r="N128" s="157" t="s">
        <v>38</v>
      </c>
      <c r="O128" s="48"/>
      <c r="P128" s="158">
        <f>O128*H128</f>
        <v>0</v>
      </c>
      <c r="Q128" s="158">
        <v>0</v>
      </c>
      <c r="R128" s="158">
        <f>Q128*H128</f>
        <v>0</v>
      </c>
      <c r="S128" s="158">
        <v>0</v>
      </c>
      <c r="T128" s="159">
        <f>S128*H128</f>
        <v>0</v>
      </c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R128" s="160" t="s">
        <v>144</v>
      </c>
      <c r="AT128" s="160" t="s">
        <v>140</v>
      </c>
      <c r="AU128" s="160" t="s">
        <v>85</v>
      </c>
      <c r="AY128" s="3" t="s">
        <v>136</v>
      </c>
      <c r="BE128" s="161">
        <f>IF(N128="základná",J128,0)</f>
        <v>0</v>
      </c>
      <c r="BF128" s="161">
        <f>IF(N128="znížená",J128,0)</f>
        <v>0</v>
      </c>
      <c r="BG128" s="161">
        <f>IF(N128="zákl. prenesená",J128,0)</f>
        <v>0</v>
      </c>
      <c r="BH128" s="161">
        <f>IF(N128="zníž. prenesená",J128,0)</f>
        <v>0</v>
      </c>
      <c r="BI128" s="161">
        <f>IF(N128="nulová",J128,0)</f>
        <v>0</v>
      </c>
      <c r="BJ128" s="3" t="s">
        <v>85</v>
      </c>
      <c r="BK128" s="162">
        <f>ROUND(I128*H128,3)</f>
        <v>0</v>
      </c>
      <c r="BL128" s="3" t="s">
        <v>144</v>
      </c>
      <c r="BM128" s="160" t="s">
        <v>515</v>
      </c>
    </row>
    <row r="129" spans="1:65" s="138" customFormat="1" ht="22.9" customHeight="1">
      <c r="B129" s="139"/>
      <c r="D129" s="140" t="s">
        <v>71</v>
      </c>
      <c r="E129" s="150" t="s">
        <v>287</v>
      </c>
      <c r="F129" s="150" t="s">
        <v>288</v>
      </c>
      <c r="I129" s="142"/>
      <c r="J129" s="151">
        <f>BK129</f>
        <v>0</v>
      </c>
      <c r="L129" s="139"/>
      <c r="M129" s="144"/>
      <c r="N129" s="145"/>
      <c r="O129" s="145"/>
      <c r="P129" s="146">
        <f>SUM(P130:P134)</f>
        <v>0</v>
      </c>
      <c r="Q129" s="145"/>
      <c r="R129" s="146">
        <f>SUM(R130:R134)</f>
        <v>101.5212562</v>
      </c>
      <c r="S129" s="145"/>
      <c r="T129" s="147">
        <f>SUM(T130:T134)</f>
        <v>0</v>
      </c>
      <c r="AR129" s="140" t="s">
        <v>79</v>
      </c>
      <c r="AT129" s="148" t="s">
        <v>71</v>
      </c>
      <c r="AU129" s="148" t="s">
        <v>79</v>
      </c>
      <c r="AY129" s="140" t="s">
        <v>136</v>
      </c>
      <c r="BK129" s="149">
        <f>SUM(BK130:BK134)</f>
        <v>0</v>
      </c>
    </row>
    <row r="130" spans="1:65" s="17" customFormat="1" ht="16.5" customHeight="1">
      <c r="A130" s="18"/>
      <c r="B130" s="152"/>
      <c r="C130" s="238" t="s">
        <v>85</v>
      </c>
      <c r="D130" s="238" t="s">
        <v>140</v>
      </c>
      <c r="E130" s="239" t="s">
        <v>516</v>
      </c>
      <c r="F130" s="240" t="s">
        <v>517</v>
      </c>
      <c r="G130" s="241" t="s">
        <v>143</v>
      </c>
      <c r="H130" s="242">
        <v>48.23</v>
      </c>
      <c r="I130" s="154"/>
      <c r="J130" s="153">
        <f>ROUND(I130*H130,3)</f>
        <v>0</v>
      </c>
      <c r="K130" s="155"/>
      <c r="L130" s="19"/>
      <c r="M130" s="156" t="s">
        <v>1</v>
      </c>
      <c r="N130" s="157" t="s">
        <v>38</v>
      </c>
      <c r="O130" s="48"/>
      <c r="P130" s="158">
        <f>O130*H130</f>
        <v>0</v>
      </c>
      <c r="Q130" s="158">
        <v>2.1</v>
      </c>
      <c r="R130" s="158">
        <f>Q130*H130</f>
        <v>101.283</v>
      </c>
      <c r="S130" s="158">
        <v>0</v>
      </c>
      <c r="T130" s="159">
        <f>S130*H130</f>
        <v>0</v>
      </c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R130" s="160" t="s">
        <v>144</v>
      </c>
      <c r="AT130" s="160" t="s">
        <v>140</v>
      </c>
      <c r="AU130" s="160" t="s">
        <v>85</v>
      </c>
      <c r="AY130" s="3" t="s">
        <v>136</v>
      </c>
      <c r="BE130" s="161">
        <f>IF(N130="základná",J130,0)</f>
        <v>0</v>
      </c>
      <c r="BF130" s="161">
        <f>IF(N130="znížená",J130,0)</f>
        <v>0</v>
      </c>
      <c r="BG130" s="161">
        <f>IF(N130="zákl. prenesená",J130,0)</f>
        <v>0</v>
      </c>
      <c r="BH130" s="161">
        <f>IF(N130="zníž. prenesená",J130,0)</f>
        <v>0</v>
      </c>
      <c r="BI130" s="161">
        <f>IF(N130="nulová",J130,0)</f>
        <v>0</v>
      </c>
      <c r="BJ130" s="3" t="s">
        <v>85</v>
      </c>
      <c r="BK130" s="162">
        <f>ROUND(I130*H130,3)</f>
        <v>0</v>
      </c>
      <c r="BL130" s="3" t="s">
        <v>144</v>
      </c>
      <c r="BM130" s="160" t="s">
        <v>518</v>
      </c>
    </row>
    <row r="131" spans="1:65" s="17" customFormat="1" ht="37.9" customHeight="1">
      <c r="A131" s="18"/>
      <c r="B131" s="152"/>
      <c r="C131" s="238" t="s">
        <v>317</v>
      </c>
      <c r="D131" s="238" t="s">
        <v>140</v>
      </c>
      <c r="E131" s="239" t="s">
        <v>519</v>
      </c>
      <c r="F131" s="240" t="s">
        <v>520</v>
      </c>
      <c r="G131" s="241" t="s">
        <v>143</v>
      </c>
      <c r="H131" s="242">
        <v>48.23</v>
      </c>
      <c r="I131" s="154"/>
      <c r="J131" s="153">
        <f>ROUND(I131*H131,3)</f>
        <v>0</v>
      </c>
      <c r="K131" s="155"/>
      <c r="L131" s="19"/>
      <c r="M131" s="156" t="s">
        <v>1</v>
      </c>
      <c r="N131" s="157" t="s">
        <v>38</v>
      </c>
      <c r="O131" s="48"/>
      <c r="P131" s="158">
        <f>O131*H131</f>
        <v>0</v>
      </c>
      <c r="Q131" s="158">
        <v>0</v>
      </c>
      <c r="R131" s="158">
        <f>Q131*H131</f>
        <v>0</v>
      </c>
      <c r="S131" s="158">
        <v>0</v>
      </c>
      <c r="T131" s="159">
        <f>S131*H131</f>
        <v>0</v>
      </c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R131" s="160" t="s">
        <v>144</v>
      </c>
      <c r="AT131" s="160" t="s">
        <v>140</v>
      </c>
      <c r="AU131" s="160" t="s">
        <v>85</v>
      </c>
      <c r="AY131" s="3" t="s">
        <v>136</v>
      </c>
      <c r="BE131" s="161">
        <f>IF(N131="základná",J131,0)</f>
        <v>0</v>
      </c>
      <c r="BF131" s="161">
        <f>IF(N131="znížená",J131,0)</f>
        <v>0</v>
      </c>
      <c r="BG131" s="161">
        <f>IF(N131="zákl. prenesená",J131,0)</f>
        <v>0</v>
      </c>
      <c r="BH131" s="161">
        <f>IF(N131="zníž. prenesená",J131,0)</f>
        <v>0</v>
      </c>
      <c r="BI131" s="161">
        <f>IF(N131="nulová",J131,0)</f>
        <v>0</v>
      </c>
      <c r="BJ131" s="3" t="s">
        <v>85</v>
      </c>
      <c r="BK131" s="162">
        <f>ROUND(I131*H131,3)</f>
        <v>0</v>
      </c>
      <c r="BL131" s="3" t="s">
        <v>144</v>
      </c>
      <c r="BM131" s="160" t="s">
        <v>521</v>
      </c>
    </row>
    <row r="132" spans="1:65" s="17" customFormat="1" ht="33" customHeight="1">
      <c r="A132" s="18"/>
      <c r="B132" s="152"/>
      <c r="C132" s="238" t="s">
        <v>287</v>
      </c>
      <c r="D132" s="238" t="s">
        <v>140</v>
      </c>
      <c r="E132" s="239" t="s">
        <v>522</v>
      </c>
      <c r="F132" s="240" t="s">
        <v>523</v>
      </c>
      <c r="G132" s="241" t="s">
        <v>268</v>
      </c>
      <c r="H132" s="242">
        <v>7.2350000000000003</v>
      </c>
      <c r="I132" s="154"/>
      <c r="J132" s="153">
        <f>ROUND(I132*H132,3)</f>
        <v>0</v>
      </c>
      <c r="K132" s="155"/>
      <c r="L132" s="19"/>
      <c r="M132" s="156" t="s">
        <v>1</v>
      </c>
      <c r="N132" s="157" t="s">
        <v>38</v>
      </c>
      <c r="O132" s="48"/>
      <c r="P132" s="158">
        <f>O132*H132</f>
        <v>0</v>
      </c>
      <c r="Q132" s="158">
        <v>0</v>
      </c>
      <c r="R132" s="158">
        <f>Q132*H132</f>
        <v>0</v>
      </c>
      <c r="S132" s="158">
        <v>0</v>
      </c>
      <c r="T132" s="159">
        <f>S132*H132</f>
        <v>0</v>
      </c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R132" s="160" t="s">
        <v>144</v>
      </c>
      <c r="AT132" s="160" t="s">
        <v>140</v>
      </c>
      <c r="AU132" s="160" t="s">
        <v>85</v>
      </c>
      <c r="AY132" s="3" t="s">
        <v>136</v>
      </c>
      <c r="BE132" s="161">
        <f>IF(N132="základná",J132,0)</f>
        <v>0</v>
      </c>
      <c r="BF132" s="161">
        <f>IF(N132="znížená",J132,0)</f>
        <v>0</v>
      </c>
      <c r="BG132" s="161">
        <f>IF(N132="zákl. prenesená",J132,0)</f>
        <v>0</v>
      </c>
      <c r="BH132" s="161">
        <f>IF(N132="zníž. prenesená",J132,0)</f>
        <v>0</v>
      </c>
      <c r="BI132" s="161">
        <f>IF(N132="nulová",J132,0)</f>
        <v>0</v>
      </c>
      <c r="BJ132" s="3" t="s">
        <v>85</v>
      </c>
      <c r="BK132" s="162">
        <f>ROUND(I132*H132,3)</f>
        <v>0</v>
      </c>
      <c r="BL132" s="3" t="s">
        <v>144</v>
      </c>
      <c r="BM132" s="160" t="s">
        <v>524</v>
      </c>
    </row>
    <row r="133" spans="1:65" s="17" customFormat="1" ht="33" customHeight="1">
      <c r="A133" s="18"/>
      <c r="B133" s="152"/>
      <c r="C133" s="238" t="s">
        <v>237</v>
      </c>
      <c r="D133" s="238" t="s">
        <v>140</v>
      </c>
      <c r="E133" s="239" t="s">
        <v>525</v>
      </c>
      <c r="F133" s="240" t="s">
        <v>526</v>
      </c>
      <c r="G133" s="241" t="s">
        <v>268</v>
      </c>
      <c r="H133" s="242">
        <v>7.2350000000000003</v>
      </c>
      <c r="I133" s="154"/>
      <c r="J133" s="153">
        <f>ROUND(I133*H133,3)</f>
        <v>0</v>
      </c>
      <c r="K133" s="155"/>
      <c r="L133" s="19"/>
      <c r="M133" s="156" t="s">
        <v>1</v>
      </c>
      <c r="N133" s="157" t="s">
        <v>38</v>
      </c>
      <c r="O133" s="48"/>
      <c r="P133" s="158">
        <f>O133*H133</f>
        <v>0</v>
      </c>
      <c r="Q133" s="158">
        <v>0</v>
      </c>
      <c r="R133" s="158">
        <f>Q133*H133</f>
        <v>0</v>
      </c>
      <c r="S133" s="158">
        <v>0</v>
      </c>
      <c r="T133" s="159">
        <f>S133*H133</f>
        <v>0</v>
      </c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R133" s="160" t="s">
        <v>144</v>
      </c>
      <c r="AT133" s="160" t="s">
        <v>140</v>
      </c>
      <c r="AU133" s="160" t="s">
        <v>85</v>
      </c>
      <c r="AY133" s="3" t="s">
        <v>136</v>
      </c>
      <c r="BE133" s="161">
        <f>IF(N133="základná",J133,0)</f>
        <v>0</v>
      </c>
      <c r="BF133" s="161">
        <f>IF(N133="znížená",J133,0)</f>
        <v>0</v>
      </c>
      <c r="BG133" s="161">
        <f>IF(N133="zákl. prenesená",J133,0)</f>
        <v>0</v>
      </c>
      <c r="BH133" s="161">
        <f>IF(N133="zníž. prenesená",J133,0)</f>
        <v>0</v>
      </c>
      <c r="BI133" s="161">
        <f>IF(N133="nulová",J133,0)</f>
        <v>0</v>
      </c>
      <c r="BJ133" s="3" t="s">
        <v>85</v>
      </c>
      <c r="BK133" s="162">
        <f>ROUND(I133*H133,3)</f>
        <v>0</v>
      </c>
      <c r="BL133" s="3" t="s">
        <v>144</v>
      </c>
      <c r="BM133" s="160" t="s">
        <v>527</v>
      </c>
    </row>
    <row r="134" spans="1:65" s="17" customFormat="1" ht="37.9" customHeight="1">
      <c r="A134" s="18"/>
      <c r="B134" s="152"/>
      <c r="C134" s="238" t="s">
        <v>241</v>
      </c>
      <c r="D134" s="238" t="s">
        <v>140</v>
      </c>
      <c r="E134" s="239" t="s">
        <v>528</v>
      </c>
      <c r="F134" s="240" t="s">
        <v>529</v>
      </c>
      <c r="G134" s="241" t="s">
        <v>143</v>
      </c>
      <c r="H134" s="242">
        <v>48.23</v>
      </c>
      <c r="I134" s="154"/>
      <c r="J134" s="153">
        <f>ROUND(I134*H134,3)</f>
        <v>0</v>
      </c>
      <c r="K134" s="155"/>
      <c r="L134" s="19"/>
      <c r="M134" s="156" t="s">
        <v>1</v>
      </c>
      <c r="N134" s="157" t="s">
        <v>38</v>
      </c>
      <c r="O134" s="48"/>
      <c r="P134" s="158">
        <f>O134*H134</f>
        <v>0</v>
      </c>
      <c r="Q134" s="158">
        <v>4.9399999999999999E-3</v>
      </c>
      <c r="R134" s="158">
        <f>Q134*H134</f>
        <v>0.23825619999999997</v>
      </c>
      <c r="S134" s="158">
        <v>0</v>
      </c>
      <c r="T134" s="159">
        <f>S134*H134</f>
        <v>0</v>
      </c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R134" s="160" t="s">
        <v>144</v>
      </c>
      <c r="AT134" s="160" t="s">
        <v>140</v>
      </c>
      <c r="AU134" s="160" t="s">
        <v>85</v>
      </c>
      <c r="AY134" s="3" t="s">
        <v>136</v>
      </c>
      <c r="BE134" s="161">
        <f>IF(N134="základná",J134,0)</f>
        <v>0</v>
      </c>
      <c r="BF134" s="161">
        <f>IF(N134="znížená",J134,0)</f>
        <v>0</v>
      </c>
      <c r="BG134" s="161">
        <f>IF(N134="zákl. prenesená",J134,0)</f>
        <v>0</v>
      </c>
      <c r="BH134" s="161">
        <f>IF(N134="zníž. prenesená",J134,0)</f>
        <v>0</v>
      </c>
      <c r="BI134" s="161">
        <f>IF(N134="nulová",J134,0)</f>
        <v>0</v>
      </c>
      <c r="BJ134" s="3" t="s">
        <v>85</v>
      </c>
      <c r="BK134" s="162">
        <f>ROUND(I134*H134,3)</f>
        <v>0</v>
      </c>
      <c r="BL134" s="3" t="s">
        <v>144</v>
      </c>
      <c r="BM134" s="160" t="s">
        <v>530</v>
      </c>
    </row>
    <row r="135" spans="1:65" s="138" customFormat="1" ht="22.9" customHeight="1">
      <c r="B135" s="139"/>
      <c r="D135" s="140" t="s">
        <v>71</v>
      </c>
      <c r="E135" s="150" t="s">
        <v>222</v>
      </c>
      <c r="F135" s="150" t="s">
        <v>223</v>
      </c>
      <c r="I135" s="142"/>
      <c r="J135" s="151">
        <f>BK135</f>
        <v>0</v>
      </c>
      <c r="L135" s="139"/>
      <c r="M135" s="144"/>
      <c r="N135" s="145"/>
      <c r="O135" s="145"/>
      <c r="P135" s="146">
        <f>P136</f>
        <v>0</v>
      </c>
      <c r="Q135" s="145"/>
      <c r="R135" s="146">
        <f>R136</f>
        <v>0</v>
      </c>
      <c r="S135" s="145"/>
      <c r="T135" s="147">
        <f>T136</f>
        <v>0</v>
      </c>
      <c r="AR135" s="140" t="s">
        <v>79</v>
      </c>
      <c r="AT135" s="148" t="s">
        <v>71</v>
      </c>
      <c r="AU135" s="148" t="s">
        <v>79</v>
      </c>
      <c r="AY135" s="140" t="s">
        <v>136</v>
      </c>
      <c r="BK135" s="149">
        <f>BK136</f>
        <v>0</v>
      </c>
    </row>
    <row r="136" spans="1:65" s="17" customFormat="1" ht="33" customHeight="1">
      <c r="A136" s="18"/>
      <c r="B136" s="152"/>
      <c r="C136" s="238" t="s">
        <v>210</v>
      </c>
      <c r="D136" s="238" t="s">
        <v>140</v>
      </c>
      <c r="E136" s="239" t="s">
        <v>490</v>
      </c>
      <c r="F136" s="240" t="s">
        <v>491</v>
      </c>
      <c r="G136" s="241" t="s">
        <v>200</v>
      </c>
      <c r="H136" s="242">
        <v>113.31399999999999</v>
      </c>
      <c r="I136" s="154"/>
      <c r="J136" s="153">
        <f>ROUND(I136*H136,3)</f>
        <v>0</v>
      </c>
      <c r="K136" s="155"/>
      <c r="L136" s="19"/>
      <c r="M136" s="173" t="s">
        <v>1</v>
      </c>
      <c r="N136" s="174" t="s">
        <v>38</v>
      </c>
      <c r="O136" s="175"/>
      <c r="P136" s="176">
        <f>O136*H136</f>
        <v>0</v>
      </c>
      <c r="Q136" s="176">
        <v>0</v>
      </c>
      <c r="R136" s="176">
        <f>Q136*H136</f>
        <v>0</v>
      </c>
      <c r="S136" s="176">
        <v>0</v>
      </c>
      <c r="T136" s="177">
        <f>S136*H136</f>
        <v>0</v>
      </c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R136" s="160" t="s">
        <v>144</v>
      </c>
      <c r="AT136" s="160" t="s">
        <v>140</v>
      </c>
      <c r="AU136" s="160" t="s">
        <v>85</v>
      </c>
      <c r="AY136" s="3" t="s">
        <v>136</v>
      </c>
      <c r="BE136" s="161">
        <f>IF(N136="základná",J136,0)</f>
        <v>0</v>
      </c>
      <c r="BF136" s="161">
        <f>IF(N136="znížená",J136,0)</f>
        <v>0</v>
      </c>
      <c r="BG136" s="161">
        <f>IF(N136="zákl. prenesená",J136,0)</f>
        <v>0</v>
      </c>
      <c r="BH136" s="161">
        <f>IF(N136="zníž. prenesená",J136,0)</f>
        <v>0</v>
      </c>
      <c r="BI136" s="161">
        <f>IF(N136="nulová",J136,0)</f>
        <v>0</v>
      </c>
      <c r="BJ136" s="3" t="s">
        <v>85</v>
      </c>
      <c r="BK136" s="162">
        <f>ROUND(I136*H136,3)</f>
        <v>0</v>
      </c>
      <c r="BL136" s="3" t="s">
        <v>144</v>
      </c>
      <c r="BM136" s="160" t="s">
        <v>531</v>
      </c>
    </row>
    <row r="137" spans="1:65" s="17" customFormat="1" ht="6.95" customHeight="1">
      <c r="A137" s="18"/>
      <c r="B137" s="36"/>
      <c r="C137" s="37"/>
      <c r="D137" s="37"/>
      <c r="E137" s="37"/>
      <c r="F137" s="37"/>
      <c r="G137" s="37"/>
      <c r="H137" s="37"/>
      <c r="I137" s="37"/>
      <c r="J137" s="37"/>
      <c r="K137" s="37"/>
      <c r="L137" s="19"/>
      <c r="M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</row>
  </sheetData>
  <sheetProtection algorithmName="SHA-512" hashValue="ytuTd4G49vVFWeInMJ0nX4iTO6kvsP8fpyGhSGbKLNuDCfelBPcx6UyUYA/dGOtTHiLGvsW3eU4lWICvg3cdTg==" saltValue="HsppqB8JRJbD0Jqt+pHXww==" spinCount="100000" sheet="1" objects="1" scenarios="1"/>
  <autoFilter ref="C123:K136" xr:uid="{00000000-0009-0000-0000-000006000000}"/>
  <mergeCells count="12">
    <mergeCell ref="E116:H116"/>
    <mergeCell ref="E85:H85"/>
    <mergeCell ref="E87:H87"/>
    <mergeCell ref="E89:H89"/>
    <mergeCell ref="E112:H112"/>
    <mergeCell ref="E114:H114"/>
    <mergeCell ref="E29:H29"/>
    <mergeCell ref="L2:V2"/>
    <mergeCell ref="E7:H7"/>
    <mergeCell ref="E9:H9"/>
    <mergeCell ref="E11:H11"/>
    <mergeCell ref="E20:H20"/>
  </mergeCells>
  <pageMargins left="0.39374999999999999" right="0.39374999999999999" top="0.39374999999999999" bottom="0.39374999999999999" header="0" footer="0"/>
  <pageSetup paperSize="9" fitToHeight="100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58"/>
  <sheetViews>
    <sheetView showGridLines="0" topLeftCell="A109" workbookViewId="0">
      <selection activeCell="I134" sqref="I134"/>
    </sheetView>
  </sheetViews>
  <sheetFormatPr defaultColWidth="10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0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3" t="s">
        <v>100</v>
      </c>
    </row>
    <row r="3" spans="1:46" s="1" customFormat="1" ht="6.95" customHeight="1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72</v>
      </c>
    </row>
    <row r="4" spans="1:46" s="1" customFormat="1" ht="24.95" customHeight="1">
      <c r="B4" s="6"/>
      <c r="D4" s="7" t="s">
        <v>104</v>
      </c>
      <c r="L4" s="6"/>
      <c r="M4" s="90" t="s">
        <v>9</v>
      </c>
      <c r="AT4" s="3" t="s">
        <v>3</v>
      </c>
    </row>
    <row r="5" spans="1:46" s="1" customFormat="1" ht="6.95" customHeight="1">
      <c r="B5" s="6"/>
      <c r="L5" s="6"/>
    </row>
    <row r="6" spans="1:46" s="1" customFormat="1" ht="12" customHeight="1">
      <c r="B6" s="6"/>
      <c r="D6" s="12" t="s">
        <v>14</v>
      </c>
      <c r="L6" s="6"/>
    </row>
    <row r="7" spans="1:46" s="1" customFormat="1" ht="16.5" customHeight="1">
      <c r="B7" s="6"/>
      <c r="E7" s="234" t="str">
        <f>'Rekapitulácia stavby'!K6</f>
        <v>Univerzita Komenského</v>
      </c>
      <c r="F7" s="235"/>
      <c r="G7" s="235"/>
      <c r="H7" s="235"/>
      <c r="L7" s="6"/>
    </row>
    <row r="8" spans="1:46" s="17" customFormat="1" ht="12" customHeight="1">
      <c r="A8" s="18"/>
      <c r="B8" s="19"/>
      <c r="C8" s="18"/>
      <c r="D8" s="12" t="s">
        <v>105</v>
      </c>
      <c r="E8" s="18"/>
      <c r="F8" s="18"/>
      <c r="G8" s="18"/>
      <c r="H8" s="18"/>
      <c r="I8" s="18"/>
      <c r="J8" s="18"/>
      <c r="K8" s="18"/>
      <c r="L8" s="31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1:46" s="17" customFormat="1" ht="16.5" customHeight="1">
      <c r="A9" s="18"/>
      <c r="B9" s="19"/>
      <c r="C9" s="18"/>
      <c r="D9" s="18"/>
      <c r="E9" s="214" t="s">
        <v>532</v>
      </c>
      <c r="F9" s="236"/>
      <c r="G9" s="236"/>
      <c r="H9" s="236"/>
      <c r="I9" s="18"/>
      <c r="J9" s="18"/>
      <c r="K9" s="18"/>
      <c r="L9" s="31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46" s="17" customFormat="1">
      <c r="A10" s="18"/>
      <c r="B10" s="19"/>
      <c r="C10" s="18"/>
      <c r="D10" s="18"/>
      <c r="E10" s="18"/>
      <c r="F10" s="18"/>
      <c r="G10" s="18"/>
      <c r="H10" s="18"/>
      <c r="I10" s="18"/>
      <c r="J10" s="18"/>
      <c r="K10" s="18"/>
      <c r="L10" s="31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46" s="17" customFormat="1" ht="12" customHeight="1">
      <c r="A11" s="18"/>
      <c r="B11" s="19"/>
      <c r="C11" s="18"/>
      <c r="D11" s="12" t="s">
        <v>16</v>
      </c>
      <c r="E11" s="18"/>
      <c r="F11" s="13" t="s">
        <v>1</v>
      </c>
      <c r="G11" s="18"/>
      <c r="H11" s="18"/>
      <c r="I11" s="12" t="s">
        <v>17</v>
      </c>
      <c r="J11" s="13" t="s">
        <v>1</v>
      </c>
      <c r="K11" s="18"/>
      <c r="L11" s="31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46" s="17" customFormat="1" ht="12" customHeight="1">
      <c r="A12" s="18"/>
      <c r="B12" s="19"/>
      <c r="C12" s="18"/>
      <c r="D12" s="12" t="s">
        <v>18</v>
      </c>
      <c r="E12" s="18"/>
      <c r="F12" s="13" t="s">
        <v>19</v>
      </c>
      <c r="G12" s="18"/>
      <c r="H12" s="18"/>
      <c r="I12" s="12" t="s">
        <v>20</v>
      </c>
      <c r="J12" s="91" t="str">
        <f>'Rekapitulácia stavby'!AN8</f>
        <v>11. 8. 2023</v>
      </c>
      <c r="K12" s="18"/>
      <c r="L12" s="31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46" s="17" customFormat="1" ht="10.9" customHeight="1">
      <c r="A13" s="18"/>
      <c r="B13" s="19"/>
      <c r="C13" s="18"/>
      <c r="D13" s="18"/>
      <c r="E13" s="18"/>
      <c r="F13" s="18"/>
      <c r="G13" s="18"/>
      <c r="H13" s="18"/>
      <c r="I13" s="18"/>
      <c r="J13" s="18"/>
      <c r="K13" s="18"/>
      <c r="L13" s="31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46" s="17" customFormat="1" ht="12" customHeight="1">
      <c r="A14" s="18"/>
      <c r="B14" s="19"/>
      <c r="C14" s="18"/>
      <c r="D14" s="12" t="s">
        <v>22</v>
      </c>
      <c r="E14" s="18"/>
      <c r="F14" s="18"/>
      <c r="G14" s="18"/>
      <c r="H14" s="18"/>
      <c r="I14" s="12" t="s">
        <v>23</v>
      </c>
      <c r="J14" s="13" t="s">
        <v>1</v>
      </c>
      <c r="K14" s="18"/>
      <c r="L14" s="31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46" s="17" customFormat="1" ht="18" customHeight="1">
      <c r="A15" s="18"/>
      <c r="B15" s="19"/>
      <c r="C15" s="18"/>
      <c r="D15" s="18"/>
      <c r="E15" s="13" t="s">
        <v>19</v>
      </c>
      <c r="F15" s="18"/>
      <c r="G15" s="18"/>
      <c r="H15" s="18"/>
      <c r="I15" s="12" t="s">
        <v>24</v>
      </c>
      <c r="J15" s="13" t="s">
        <v>1</v>
      </c>
      <c r="K15" s="18"/>
      <c r="L15" s="31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46" s="17" customFormat="1" ht="6.95" customHeight="1">
      <c r="A16" s="18"/>
      <c r="B16" s="19"/>
      <c r="C16" s="18"/>
      <c r="D16" s="18"/>
      <c r="E16" s="18"/>
      <c r="F16" s="18"/>
      <c r="G16" s="18"/>
      <c r="H16" s="18"/>
      <c r="I16" s="18"/>
      <c r="J16" s="18"/>
      <c r="K16" s="18"/>
      <c r="L16" s="31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1:31" s="17" customFormat="1" ht="12" customHeight="1">
      <c r="A17" s="18"/>
      <c r="B17" s="19"/>
      <c r="C17" s="18"/>
      <c r="D17" s="12" t="s">
        <v>25</v>
      </c>
      <c r="E17" s="18"/>
      <c r="F17" s="18"/>
      <c r="G17" s="18"/>
      <c r="H17" s="18"/>
      <c r="I17" s="12" t="s">
        <v>23</v>
      </c>
      <c r="J17" s="14" t="str">
        <f>'Rekapitulácia stavby'!AN13</f>
        <v>Vyplň údaj</v>
      </c>
      <c r="K17" s="18"/>
      <c r="L17" s="31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s="17" customFormat="1" ht="18" customHeight="1">
      <c r="A18" s="18"/>
      <c r="B18" s="19"/>
      <c r="C18" s="18"/>
      <c r="D18" s="18"/>
      <c r="E18" s="237" t="str">
        <f>'Rekapitulácia stavby'!E14</f>
        <v>Vyplň údaj</v>
      </c>
      <c r="F18" s="203"/>
      <c r="G18" s="203"/>
      <c r="H18" s="203"/>
      <c r="I18" s="12" t="s">
        <v>24</v>
      </c>
      <c r="J18" s="14" t="str">
        <f>'Rekapitulácia stavby'!AN14</f>
        <v>Vyplň údaj</v>
      </c>
      <c r="K18" s="18"/>
      <c r="L18" s="31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s="17" customFormat="1" ht="6.95" customHeight="1">
      <c r="A19" s="18"/>
      <c r="B19" s="19"/>
      <c r="C19" s="18"/>
      <c r="D19" s="18"/>
      <c r="E19" s="18"/>
      <c r="F19" s="18"/>
      <c r="G19" s="18"/>
      <c r="H19" s="18"/>
      <c r="I19" s="18"/>
      <c r="J19" s="18"/>
      <c r="K19" s="18"/>
      <c r="L19" s="31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s="17" customFormat="1" ht="12" customHeight="1">
      <c r="A20" s="18"/>
      <c r="B20" s="19"/>
      <c r="C20" s="18"/>
      <c r="D20" s="12" t="s">
        <v>27</v>
      </c>
      <c r="E20" s="18"/>
      <c r="F20" s="18"/>
      <c r="G20" s="18"/>
      <c r="H20" s="18"/>
      <c r="I20" s="12" t="s">
        <v>23</v>
      </c>
      <c r="J20" s="13" t="s">
        <v>1</v>
      </c>
      <c r="K20" s="18"/>
      <c r="L20" s="31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s="17" customFormat="1" ht="18" customHeight="1">
      <c r="A21" s="18"/>
      <c r="B21" s="19"/>
      <c r="C21" s="18"/>
      <c r="D21" s="18"/>
      <c r="E21" s="13" t="s">
        <v>19</v>
      </c>
      <c r="F21" s="18"/>
      <c r="G21" s="18"/>
      <c r="H21" s="18"/>
      <c r="I21" s="12" t="s">
        <v>24</v>
      </c>
      <c r="J21" s="13" t="s">
        <v>1</v>
      </c>
      <c r="K21" s="18"/>
      <c r="L21" s="31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 s="17" customFormat="1" ht="6.95" customHeight="1">
      <c r="A22" s="18"/>
      <c r="B22" s="19"/>
      <c r="C22" s="18"/>
      <c r="D22" s="18"/>
      <c r="E22" s="18"/>
      <c r="F22" s="18"/>
      <c r="G22" s="18"/>
      <c r="H22" s="18"/>
      <c r="I22" s="18"/>
      <c r="J22" s="18"/>
      <c r="K22" s="18"/>
      <c r="L22" s="31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1" s="17" customFormat="1" ht="12" customHeight="1">
      <c r="A23" s="18"/>
      <c r="B23" s="19"/>
      <c r="C23" s="18"/>
      <c r="D23" s="12" t="s">
        <v>30</v>
      </c>
      <c r="E23" s="18"/>
      <c r="F23" s="18"/>
      <c r="G23" s="18"/>
      <c r="H23" s="18"/>
      <c r="I23" s="12" t="s">
        <v>23</v>
      </c>
      <c r="J23" s="13" t="s">
        <v>1</v>
      </c>
      <c r="K23" s="18"/>
      <c r="L23" s="31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s="17" customFormat="1" ht="18" customHeight="1">
      <c r="A24" s="18"/>
      <c r="B24" s="19"/>
      <c r="C24" s="18"/>
      <c r="D24" s="18"/>
      <c r="E24" s="13" t="s">
        <v>19</v>
      </c>
      <c r="F24" s="18"/>
      <c r="G24" s="18"/>
      <c r="H24" s="18"/>
      <c r="I24" s="12" t="s">
        <v>24</v>
      </c>
      <c r="J24" s="13" t="s">
        <v>1</v>
      </c>
      <c r="K24" s="18"/>
      <c r="L24" s="31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s="17" customFormat="1" ht="6.95" customHeight="1">
      <c r="A25" s="18"/>
      <c r="B25" s="19"/>
      <c r="C25" s="18"/>
      <c r="D25" s="18"/>
      <c r="E25" s="18"/>
      <c r="F25" s="18"/>
      <c r="G25" s="18"/>
      <c r="H25" s="18"/>
      <c r="I25" s="18"/>
      <c r="J25" s="18"/>
      <c r="K25" s="18"/>
      <c r="L25" s="31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s="17" customFormat="1" ht="12" customHeight="1">
      <c r="A26" s="18"/>
      <c r="B26" s="19"/>
      <c r="C26" s="18"/>
      <c r="D26" s="12" t="s">
        <v>31</v>
      </c>
      <c r="E26" s="18"/>
      <c r="F26" s="18"/>
      <c r="G26" s="18"/>
      <c r="H26" s="18"/>
      <c r="I26" s="18"/>
      <c r="J26" s="18"/>
      <c r="K26" s="18"/>
      <c r="L26" s="31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s="92" customFormat="1" ht="16.5" customHeight="1">
      <c r="A27" s="93"/>
      <c r="B27" s="94"/>
      <c r="C27" s="93"/>
      <c r="D27" s="93"/>
      <c r="E27" s="213" t="s">
        <v>1</v>
      </c>
      <c r="F27" s="213"/>
      <c r="G27" s="213"/>
      <c r="H27" s="213"/>
      <c r="I27" s="93"/>
      <c r="J27" s="93"/>
      <c r="K27" s="93"/>
      <c r="L27" s="95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s="17" customFormat="1" ht="6.95" customHeight="1">
      <c r="A28" s="18"/>
      <c r="B28" s="19"/>
      <c r="C28" s="18"/>
      <c r="D28" s="18"/>
      <c r="E28" s="18"/>
      <c r="F28" s="18"/>
      <c r="G28" s="18"/>
      <c r="H28" s="18"/>
      <c r="I28" s="18"/>
      <c r="J28" s="18"/>
      <c r="K28" s="18"/>
      <c r="L28" s="31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s="17" customFormat="1" ht="6.95" customHeight="1">
      <c r="A29" s="18"/>
      <c r="B29" s="19"/>
      <c r="C29" s="18"/>
      <c r="D29" s="56"/>
      <c r="E29" s="56"/>
      <c r="F29" s="56"/>
      <c r="G29" s="56"/>
      <c r="H29" s="56"/>
      <c r="I29" s="56"/>
      <c r="J29" s="56"/>
      <c r="K29" s="56"/>
      <c r="L29" s="31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</row>
    <row r="30" spans="1:31" s="17" customFormat="1" ht="25.35" customHeight="1">
      <c r="A30" s="18"/>
      <c r="B30" s="19"/>
      <c r="C30" s="18"/>
      <c r="D30" s="96" t="s">
        <v>32</v>
      </c>
      <c r="E30" s="18"/>
      <c r="F30" s="18"/>
      <c r="G30" s="18"/>
      <c r="H30" s="18"/>
      <c r="I30" s="18"/>
      <c r="J30" s="97">
        <f>ROUND(J122,2)</f>
        <v>0</v>
      </c>
      <c r="K30" s="18"/>
      <c r="L30" s="31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s="17" customFormat="1" ht="6.95" customHeight="1">
      <c r="A31" s="18"/>
      <c r="B31" s="19"/>
      <c r="C31" s="18"/>
      <c r="D31" s="56"/>
      <c r="E31" s="56"/>
      <c r="F31" s="56"/>
      <c r="G31" s="56"/>
      <c r="H31" s="56"/>
      <c r="I31" s="56"/>
      <c r="J31" s="56"/>
      <c r="K31" s="56"/>
      <c r="L31" s="31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s="17" customFormat="1" ht="14.45" customHeight="1">
      <c r="A32" s="18"/>
      <c r="B32" s="19"/>
      <c r="C32" s="18"/>
      <c r="D32" s="18"/>
      <c r="E32" s="18"/>
      <c r="F32" s="98" t="s">
        <v>34</v>
      </c>
      <c r="G32" s="18"/>
      <c r="H32" s="18"/>
      <c r="I32" s="98" t="s">
        <v>33</v>
      </c>
      <c r="J32" s="98" t="s">
        <v>35</v>
      </c>
      <c r="K32" s="18"/>
      <c r="L32" s="31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31" s="17" customFormat="1" ht="14.45" customHeight="1">
      <c r="A33" s="18"/>
      <c r="B33" s="19"/>
      <c r="C33" s="18"/>
      <c r="D33" s="99" t="s">
        <v>36</v>
      </c>
      <c r="E33" s="24" t="s">
        <v>37</v>
      </c>
      <c r="F33" s="100">
        <f>ROUND((SUM(BE122:BE157)),2)</f>
        <v>0</v>
      </c>
      <c r="G33" s="101"/>
      <c r="H33" s="101"/>
      <c r="I33" s="102">
        <v>0.2</v>
      </c>
      <c r="J33" s="100">
        <f>ROUND(((SUM(BE122:BE157))*I33),2)</f>
        <v>0</v>
      </c>
      <c r="K33" s="18"/>
      <c r="L33" s="31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</row>
    <row r="34" spans="1:31" s="17" customFormat="1" ht="14.45" customHeight="1">
      <c r="A34" s="18"/>
      <c r="B34" s="19"/>
      <c r="C34" s="18"/>
      <c r="D34" s="18"/>
      <c r="E34" s="24" t="s">
        <v>38</v>
      </c>
      <c r="F34" s="100">
        <f>ROUND((SUM(BF122:BF157)),2)</f>
        <v>0</v>
      </c>
      <c r="G34" s="101"/>
      <c r="H34" s="101"/>
      <c r="I34" s="102">
        <v>0.2</v>
      </c>
      <c r="J34" s="100">
        <f>ROUND(((SUM(BF122:BF157))*I34),2)</f>
        <v>0</v>
      </c>
      <c r="K34" s="18"/>
      <c r="L34" s="31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spans="1:31" s="17" customFormat="1" ht="14.45" hidden="1" customHeight="1">
      <c r="A35" s="18"/>
      <c r="B35" s="19"/>
      <c r="C35" s="18"/>
      <c r="D35" s="18"/>
      <c r="E35" s="12" t="s">
        <v>39</v>
      </c>
      <c r="F35" s="103">
        <f>ROUND((SUM(BG122:BG157)),2)</f>
        <v>0</v>
      </c>
      <c r="G35" s="18"/>
      <c r="H35" s="18"/>
      <c r="I35" s="104">
        <v>0.2</v>
      </c>
      <c r="J35" s="103">
        <f>0</f>
        <v>0</v>
      </c>
      <c r="K35" s="18"/>
      <c r="L35" s="31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</row>
    <row r="36" spans="1:31" s="17" customFormat="1" ht="14.45" hidden="1" customHeight="1">
      <c r="A36" s="18"/>
      <c r="B36" s="19"/>
      <c r="C36" s="18"/>
      <c r="D36" s="18"/>
      <c r="E36" s="12" t="s">
        <v>40</v>
      </c>
      <c r="F36" s="103">
        <f>ROUND((SUM(BH122:BH157)),2)</f>
        <v>0</v>
      </c>
      <c r="G36" s="18"/>
      <c r="H36" s="18"/>
      <c r="I36" s="104">
        <v>0.2</v>
      </c>
      <c r="J36" s="103">
        <f>0</f>
        <v>0</v>
      </c>
      <c r="K36" s="18"/>
      <c r="L36" s="31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</row>
    <row r="37" spans="1:31" s="17" customFormat="1" ht="14.45" hidden="1" customHeight="1">
      <c r="A37" s="18"/>
      <c r="B37" s="19"/>
      <c r="C37" s="18"/>
      <c r="D37" s="18"/>
      <c r="E37" s="24" t="s">
        <v>41</v>
      </c>
      <c r="F37" s="100">
        <f>ROUND((SUM(BI122:BI157)),2)</f>
        <v>0</v>
      </c>
      <c r="G37" s="101"/>
      <c r="H37" s="101"/>
      <c r="I37" s="102">
        <v>0</v>
      </c>
      <c r="J37" s="100">
        <f>0</f>
        <v>0</v>
      </c>
      <c r="K37" s="18"/>
      <c r="L37" s="31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</row>
    <row r="38" spans="1:31" s="17" customFormat="1" ht="6.95" customHeight="1">
      <c r="A38" s="18"/>
      <c r="B38" s="19"/>
      <c r="C38" s="18"/>
      <c r="D38" s="18"/>
      <c r="E38" s="18"/>
      <c r="F38" s="18"/>
      <c r="G38" s="18"/>
      <c r="H38" s="18"/>
      <c r="I38" s="18"/>
      <c r="J38" s="18"/>
      <c r="K38" s="18"/>
      <c r="L38" s="31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</row>
    <row r="39" spans="1:31" s="17" customFormat="1" ht="25.35" customHeight="1">
      <c r="A39" s="18"/>
      <c r="B39" s="19"/>
      <c r="C39" s="105"/>
      <c r="D39" s="106" t="s">
        <v>42</v>
      </c>
      <c r="E39" s="50"/>
      <c r="F39" s="50"/>
      <c r="G39" s="107" t="s">
        <v>43</v>
      </c>
      <c r="H39" s="108" t="s">
        <v>44</v>
      </c>
      <c r="I39" s="50"/>
      <c r="J39" s="109">
        <f>SUM(J30:J37)</f>
        <v>0</v>
      </c>
      <c r="K39" s="110"/>
      <c r="L39" s="31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31" s="17" customFormat="1" ht="14.45" customHeight="1">
      <c r="A40" s="18"/>
      <c r="B40" s="19"/>
      <c r="C40" s="18"/>
      <c r="D40" s="18"/>
      <c r="E40" s="18"/>
      <c r="F40" s="18"/>
      <c r="G40" s="18"/>
      <c r="H40" s="18"/>
      <c r="I40" s="18"/>
      <c r="J40" s="18"/>
      <c r="K40" s="18"/>
      <c r="L40" s="31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</row>
    <row r="41" spans="1:31" s="1" customFormat="1" ht="14.45" customHeight="1">
      <c r="B41" s="6"/>
      <c r="L41" s="6"/>
    </row>
    <row r="42" spans="1:31" s="1" customFormat="1" ht="14.45" customHeight="1">
      <c r="B42" s="6"/>
      <c r="L42" s="6"/>
    </row>
    <row r="43" spans="1:31" s="1" customFormat="1" ht="14.45" customHeight="1">
      <c r="B43" s="6"/>
      <c r="L43" s="6"/>
    </row>
    <row r="44" spans="1:31" s="1" customFormat="1" ht="14.45" customHeight="1">
      <c r="B44" s="6"/>
      <c r="L44" s="6"/>
    </row>
    <row r="45" spans="1:31" s="1" customFormat="1" ht="14.45" customHeight="1">
      <c r="B45" s="6"/>
      <c r="L45" s="6"/>
    </row>
    <row r="46" spans="1:31" s="1" customFormat="1" ht="14.45" customHeight="1">
      <c r="B46" s="6"/>
      <c r="L46" s="6"/>
    </row>
    <row r="47" spans="1:31" s="1" customFormat="1" ht="14.45" customHeight="1">
      <c r="B47" s="6"/>
      <c r="L47" s="6"/>
    </row>
    <row r="48" spans="1:31" s="1" customFormat="1" ht="14.45" customHeight="1">
      <c r="B48" s="6"/>
      <c r="L48" s="6"/>
    </row>
    <row r="49" spans="1:31" s="1" customFormat="1" ht="14.45" customHeight="1">
      <c r="B49" s="6"/>
      <c r="L49" s="6"/>
    </row>
    <row r="50" spans="1:31" s="17" customFormat="1" ht="14.45" customHeight="1">
      <c r="B50" s="31"/>
      <c r="D50" s="32" t="s">
        <v>45</v>
      </c>
      <c r="E50" s="33"/>
      <c r="F50" s="33"/>
      <c r="G50" s="32" t="s">
        <v>46</v>
      </c>
      <c r="H50" s="33"/>
      <c r="I50" s="33"/>
      <c r="J50" s="33"/>
      <c r="K50" s="33"/>
      <c r="L50" s="31"/>
    </row>
    <row r="51" spans="1:31">
      <c r="B51" s="6"/>
      <c r="L51" s="6"/>
    </row>
    <row r="52" spans="1:31">
      <c r="B52" s="6"/>
      <c r="L52" s="6"/>
    </row>
    <row r="53" spans="1:31">
      <c r="B53" s="6"/>
      <c r="L53" s="6"/>
    </row>
    <row r="54" spans="1:31">
      <c r="B54" s="6"/>
      <c r="L54" s="6"/>
    </row>
    <row r="55" spans="1:31">
      <c r="B55" s="6"/>
      <c r="L55" s="6"/>
    </row>
    <row r="56" spans="1:31">
      <c r="B56" s="6"/>
      <c r="L56" s="6"/>
    </row>
    <row r="57" spans="1:31">
      <c r="B57" s="6"/>
      <c r="L57" s="6"/>
    </row>
    <row r="58" spans="1:31">
      <c r="B58" s="6"/>
      <c r="L58" s="6"/>
    </row>
    <row r="59" spans="1:31">
      <c r="B59" s="6"/>
      <c r="L59" s="6"/>
    </row>
    <row r="60" spans="1:31">
      <c r="B60" s="6"/>
      <c r="L60" s="6"/>
    </row>
    <row r="61" spans="1:31" s="17" customFormat="1" ht="12.75">
      <c r="A61" s="18"/>
      <c r="B61" s="19"/>
      <c r="C61" s="18"/>
      <c r="D61" s="34" t="s">
        <v>47</v>
      </c>
      <c r="E61" s="21"/>
      <c r="F61" s="111" t="s">
        <v>48</v>
      </c>
      <c r="G61" s="34" t="s">
        <v>47</v>
      </c>
      <c r="H61" s="21"/>
      <c r="I61" s="21"/>
      <c r="J61" s="112" t="s">
        <v>48</v>
      </c>
      <c r="K61" s="21"/>
      <c r="L61" s="31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1:31">
      <c r="B62" s="6"/>
      <c r="L62" s="6"/>
    </row>
    <row r="63" spans="1:31">
      <c r="B63" s="6"/>
      <c r="L63" s="6"/>
    </row>
    <row r="64" spans="1:31">
      <c r="B64" s="6"/>
      <c r="L64" s="6"/>
    </row>
    <row r="65" spans="1:31" s="17" customFormat="1" ht="12.75">
      <c r="A65" s="18"/>
      <c r="B65" s="19"/>
      <c r="C65" s="18"/>
      <c r="D65" s="32" t="s">
        <v>49</v>
      </c>
      <c r="E65" s="35"/>
      <c r="F65" s="35"/>
      <c r="G65" s="32" t="s">
        <v>50</v>
      </c>
      <c r="H65" s="35"/>
      <c r="I65" s="35"/>
      <c r="J65" s="35"/>
      <c r="K65" s="35"/>
      <c r="L65" s="31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</row>
    <row r="66" spans="1:31">
      <c r="B66" s="6"/>
      <c r="L66" s="6"/>
    </row>
    <row r="67" spans="1:31">
      <c r="B67" s="6"/>
      <c r="L67" s="6"/>
    </row>
    <row r="68" spans="1:31">
      <c r="B68" s="6"/>
      <c r="L68" s="6"/>
    </row>
    <row r="69" spans="1:31">
      <c r="B69" s="6"/>
      <c r="L69" s="6"/>
    </row>
    <row r="70" spans="1:31">
      <c r="B70" s="6"/>
      <c r="L70" s="6"/>
    </row>
    <row r="71" spans="1:31">
      <c r="B71" s="6"/>
      <c r="L71" s="6"/>
    </row>
    <row r="72" spans="1:31">
      <c r="B72" s="6"/>
      <c r="L72" s="6"/>
    </row>
    <row r="73" spans="1:31">
      <c r="B73" s="6"/>
      <c r="L73" s="6"/>
    </row>
    <row r="74" spans="1:31">
      <c r="B74" s="6"/>
      <c r="L74" s="6"/>
    </row>
    <row r="75" spans="1:31">
      <c r="B75" s="6"/>
      <c r="L75" s="6"/>
    </row>
    <row r="76" spans="1:31" s="17" customFormat="1" ht="12.75">
      <c r="A76" s="18"/>
      <c r="B76" s="19"/>
      <c r="C76" s="18"/>
      <c r="D76" s="34" t="s">
        <v>47</v>
      </c>
      <c r="E76" s="21"/>
      <c r="F76" s="111" t="s">
        <v>48</v>
      </c>
      <c r="G76" s="34" t="s">
        <v>47</v>
      </c>
      <c r="H76" s="21"/>
      <c r="I76" s="21"/>
      <c r="J76" s="112" t="s">
        <v>48</v>
      </c>
      <c r="K76" s="21"/>
      <c r="L76" s="31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</row>
    <row r="77" spans="1:31" s="17" customFormat="1" ht="14.45" customHeight="1">
      <c r="A77" s="18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1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</row>
    <row r="81" spans="1:47" s="17" customFormat="1" ht="6.95" hidden="1" customHeight="1">
      <c r="A81" s="18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1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</row>
    <row r="82" spans="1:47" s="17" customFormat="1" ht="24.95" hidden="1" customHeight="1">
      <c r="A82" s="18"/>
      <c r="B82" s="19"/>
      <c r="C82" s="7" t="s">
        <v>109</v>
      </c>
      <c r="D82" s="18"/>
      <c r="E82" s="18"/>
      <c r="F82" s="18"/>
      <c r="G82" s="18"/>
      <c r="H82" s="18"/>
      <c r="I82" s="18"/>
      <c r="J82" s="18"/>
      <c r="K82" s="18"/>
      <c r="L82" s="31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</row>
    <row r="83" spans="1:47" s="17" customFormat="1" ht="6.95" hidden="1" customHeight="1">
      <c r="A83" s="18"/>
      <c r="B83" s="19"/>
      <c r="C83" s="18"/>
      <c r="D83" s="18"/>
      <c r="E83" s="18"/>
      <c r="F83" s="18"/>
      <c r="G83" s="18"/>
      <c r="H83" s="18"/>
      <c r="I83" s="18"/>
      <c r="J83" s="18"/>
      <c r="K83" s="18"/>
      <c r="L83" s="31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</row>
    <row r="84" spans="1:47" s="17" customFormat="1" ht="12" hidden="1" customHeight="1">
      <c r="A84" s="18"/>
      <c r="B84" s="19"/>
      <c r="C84" s="12" t="s">
        <v>14</v>
      </c>
      <c r="D84" s="18"/>
      <c r="E84" s="18"/>
      <c r="F84" s="18"/>
      <c r="G84" s="18"/>
      <c r="H84" s="18"/>
      <c r="I84" s="18"/>
      <c r="J84" s="18"/>
      <c r="K84" s="18"/>
      <c r="L84" s="31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</row>
    <row r="85" spans="1:47" s="17" customFormat="1" ht="16.5" hidden="1" customHeight="1">
      <c r="A85" s="18"/>
      <c r="B85" s="19"/>
      <c r="C85" s="18"/>
      <c r="D85" s="18"/>
      <c r="E85" s="234" t="str">
        <f>E7</f>
        <v>Univerzita Komenského</v>
      </c>
      <c r="F85" s="235"/>
      <c r="G85" s="235"/>
      <c r="H85" s="235"/>
      <c r="I85" s="18"/>
      <c r="J85" s="18"/>
      <c r="K85" s="18"/>
      <c r="L85" s="31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</row>
    <row r="86" spans="1:47" s="17" customFormat="1" ht="12" hidden="1" customHeight="1">
      <c r="A86" s="18"/>
      <c r="B86" s="19"/>
      <c r="C86" s="12" t="s">
        <v>105</v>
      </c>
      <c r="D86" s="18"/>
      <c r="E86" s="18"/>
      <c r="F86" s="18"/>
      <c r="G86" s="18"/>
      <c r="H86" s="18"/>
      <c r="I86" s="18"/>
      <c r="J86" s="18"/>
      <c r="K86" s="18"/>
      <c r="L86" s="31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</row>
    <row r="87" spans="1:47" s="17" customFormat="1" ht="16.5" hidden="1" customHeight="1">
      <c r="A87" s="18"/>
      <c r="B87" s="19"/>
      <c r="C87" s="18"/>
      <c r="D87" s="18"/>
      <c r="E87" s="214" t="str">
        <f>E9</f>
        <v xml:space="preserve">2023-03-04 - Bleskozvod </v>
      </c>
      <c r="F87" s="236"/>
      <c r="G87" s="236"/>
      <c r="H87" s="236"/>
      <c r="I87" s="18"/>
      <c r="J87" s="18"/>
      <c r="K87" s="18"/>
      <c r="L87" s="31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</row>
    <row r="88" spans="1:47" s="17" customFormat="1" ht="6.95" hidden="1" customHeight="1">
      <c r="A88" s="18"/>
      <c r="B88" s="19"/>
      <c r="C88" s="18"/>
      <c r="D88" s="18"/>
      <c r="E88" s="18"/>
      <c r="F88" s="18"/>
      <c r="G88" s="18"/>
      <c r="H88" s="18"/>
      <c r="I88" s="18"/>
      <c r="J88" s="18"/>
      <c r="K88" s="18"/>
      <c r="L88" s="31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</row>
    <row r="89" spans="1:47" s="17" customFormat="1" ht="12" hidden="1" customHeight="1">
      <c r="A89" s="18"/>
      <c r="B89" s="19"/>
      <c r="C89" s="12" t="s">
        <v>18</v>
      </c>
      <c r="D89" s="18"/>
      <c r="E89" s="18"/>
      <c r="F89" s="13" t="str">
        <f>F12</f>
        <v xml:space="preserve"> </v>
      </c>
      <c r="G89" s="18"/>
      <c r="H89" s="18"/>
      <c r="I89" s="12" t="s">
        <v>20</v>
      </c>
      <c r="J89" s="91" t="str">
        <f>IF(J12="","",J12)</f>
        <v>11. 8. 2023</v>
      </c>
      <c r="K89" s="18"/>
      <c r="L89" s="31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</row>
    <row r="90" spans="1:47" s="17" customFormat="1" ht="6.95" hidden="1" customHeight="1">
      <c r="A90" s="18"/>
      <c r="B90" s="19"/>
      <c r="C90" s="18"/>
      <c r="D90" s="18"/>
      <c r="E90" s="18"/>
      <c r="F90" s="18"/>
      <c r="G90" s="18"/>
      <c r="H90" s="18"/>
      <c r="I90" s="18"/>
      <c r="J90" s="18"/>
      <c r="K90" s="18"/>
      <c r="L90" s="31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</row>
    <row r="91" spans="1:47" s="17" customFormat="1" ht="15.2" hidden="1" customHeight="1">
      <c r="A91" s="18"/>
      <c r="B91" s="19"/>
      <c r="C91" s="12" t="s">
        <v>22</v>
      </c>
      <c r="D91" s="18"/>
      <c r="E91" s="18"/>
      <c r="F91" s="13" t="str">
        <f>E15</f>
        <v xml:space="preserve"> </v>
      </c>
      <c r="G91" s="18"/>
      <c r="H91" s="18"/>
      <c r="I91" s="12" t="s">
        <v>27</v>
      </c>
      <c r="J91" s="113" t="str">
        <f>E21</f>
        <v xml:space="preserve"> </v>
      </c>
      <c r="K91" s="18"/>
      <c r="L91" s="31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</row>
    <row r="92" spans="1:47" s="17" customFormat="1" ht="15.2" hidden="1" customHeight="1">
      <c r="A92" s="18"/>
      <c r="B92" s="19"/>
      <c r="C92" s="12" t="s">
        <v>25</v>
      </c>
      <c r="D92" s="18"/>
      <c r="E92" s="18"/>
      <c r="F92" s="13" t="str">
        <f>IF(E18="","",E18)</f>
        <v>Vyplň údaj</v>
      </c>
      <c r="G92" s="18"/>
      <c r="H92" s="18"/>
      <c r="I92" s="12" t="s">
        <v>30</v>
      </c>
      <c r="J92" s="113" t="str">
        <f>E24</f>
        <v xml:space="preserve"> </v>
      </c>
      <c r="K92" s="18"/>
      <c r="L92" s="31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</row>
    <row r="93" spans="1:47" s="17" customFormat="1" ht="10.35" hidden="1" customHeight="1">
      <c r="A93" s="18"/>
      <c r="B93" s="19"/>
      <c r="C93" s="18"/>
      <c r="D93" s="18"/>
      <c r="E93" s="18"/>
      <c r="F93" s="18"/>
      <c r="G93" s="18"/>
      <c r="H93" s="18"/>
      <c r="I93" s="18"/>
      <c r="J93" s="18"/>
      <c r="K93" s="18"/>
      <c r="L93" s="31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</row>
    <row r="94" spans="1:47" s="17" customFormat="1" ht="29.25" hidden="1" customHeight="1">
      <c r="A94" s="18"/>
      <c r="B94" s="19"/>
      <c r="C94" s="114" t="s">
        <v>110</v>
      </c>
      <c r="D94" s="105"/>
      <c r="E94" s="105"/>
      <c r="F94" s="105"/>
      <c r="G94" s="105"/>
      <c r="H94" s="105"/>
      <c r="I94" s="105"/>
      <c r="J94" s="115" t="s">
        <v>111</v>
      </c>
      <c r="K94" s="105"/>
      <c r="L94" s="31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</row>
    <row r="95" spans="1:47" s="17" customFormat="1" ht="10.35" hidden="1" customHeight="1">
      <c r="A95" s="18"/>
      <c r="B95" s="19"/>
      <c r="C95" s="18"/>
      <c r="D95" s="18"/>
      <c r="E95" s="18"/>
      <c r="F95" s="18"/>
      <c r="G95" s="18"/>
      <c r="H95" s="18"/>
      <c r="I95" s="18"/>
      <c r="J95" s="18"/>
      <c r="K95" s="18"/>
      <c r="L95" s="31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</row>
    <row r="96" spans="1:47" s="17" customFormat="1" ht="22.9" hidden="1" customHeight="1">
      <c r="A96" s="18"/>
      <c r="B96" s="19"/>
      <c r="C96" s="116" t="s">
        <v>112</v>
      </c>
      <c r="D96" s="18"/>
      <c r="E96" s="18"/>
      <c r="F96" s="18"/>
      <c r="G96" s="18"/>
      <c r="H96" s="18"/>
      <c r="I96" s="18"/>
      <c r="J96" s="97">
        <f>J122</f>
        <v>0</v>
      </c>
      <c r="K96" s="18"/>
      <c r="L96" s="31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U96" s="3" t="s">
        <v>113</v>
      </c>
    </row>
    <row r="97" spans="1:31" s="117" customFormat="1" ht="24.95" hidden="1" customHeight="1">
      <c r="B97" s="118"/>
      <c r="D97" s="119" t="s">
        <v>114</v>
      </c>
      <c r="E97" s="120"/>
      <c r="F97" s="120"/>
      <c r="G97" s="120"/>
      <c r="H97" s="120"/>
      <c r="I97" s="120"/>
      <c r="J97" s="121">
        <f>J123</f>
        <v>0</v>
      </c>
      <c r="L97" s="118"/>
    </row>
    <row r="98" spans="1:31" s="80" customFormat="1" ht="19.899999999999999" hidden="1" customHeight="1">
      <c r="B98" s="122"/>
      <c r="D98" s="123" t="s">
        <v>115</v>
      </c>
      <c r="E98" s="124"/>
      <c r="F98" s="124"/>
      <c r="G98" s="124"/>
      <c r="H98" s="124"/>
      <c r="I98" s="124"/>
      <c r="J98" s="125">
        <f>J124</f>
        <v>0</v>
      </c>
      <c r="L98" s="122"/>
    </row>
    <row r="99" spans="1:31" s="117" customFormat="1" ht="24.95" hidden="1" customHeight="1">
      <c r="B99" s="118"/>
      <c r="D99" s="119" t="s">
        <v>117</v>
      </c>
      <c r="E99" s="120"/>
      <c r="F99" s="120"/>
      <c r="G99" s="120"/>
      <c r="H99" s="120"/>
      <c r="I99" s="120"/>
      <c r="J99" s="121">
        <f>J130</f>
        <v>0</v>
      </c>
      <c r="L99" s="118"/>
    </row>
    <row r="100" spans="1:31" s="80" customFormat="1" ht="19.899999999999999" hidden="1" customHeight="1">
      <c r="B100" s="122"/>
      <c r="D100" s="123" t="s">
        <v>118</v>
      </c>
      <c r="E100" s="124"/>
      <c r="F100" s="124"/>
      <c r="G100" s="124"/>
      <c r="H100" s="124"/>
      <c r="I100" s="124"/>
      <c r="J100" s="125">
        <f>J131</f>
        <v>0</v>
      </c>
      <c r="L100" s="122"/>
    </row>
    <row r="101" spans="1:31" s="117" customFormat="1" ht="24.95" hidden="1" customHeight="1">
      <c r="B101" s="118"/>
      <c r="D101" s="119" t="s">
        <v>533</v>
      </c>
      <c r="E101" s="120"/>
      <c r="F101" s="120"/>
      <c r="G101" s="120"/>
      <c r="H101" s="120"/>
      <c r="I101" s="120"/>
      <c r="J101" s="121">
        <f>J153</f>
        <v>0</v>
      </c>
      <c r="L101" s="118"/>
    </row>
    <row r="102" spans="1:31" s="80" customFormat="1" ht="19.899999999999999" hidden="1" customHeight="1">
      <c r="B102" s="122"/>
      <c r="D102" s="123" t="s">
        <v>534</v>
      </c>
      <c r="E102" s="124"/>
      <c r="F102" s="124"/>
      <c r="G102" s="124"/>
      <c r="H102" s="124"/>
      <c r="I102" s="124"/>
      <c r="J102" s="125">
        <f>J154</f>
        <v>0</v>
      </c>
      <c r="L102" s="122"/>
    </row>
    <row r="103" spans="1:31" s="17" customFormat="1" ht="21.75" hidden="1" customHeight="1">
      <c r="A103" s="18"/>
      <c r="B103" s="19"/>
      <c r="C103" s="18"/>
      <c r="D103" s="18"/>
      <c r="E103" s="18"/>
      <c r="F103" s="18"/>
      <c r="G103" s="18"/>
      <c r="H103" s="18"/>
      <c r="I103" s="18"/>
      <c r="J103" s="18"/>
      <c r="K103" s="18"/>
      <c r="L103" s="31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</row>
    <row r="104" spans="1:31" s="17" customFormat="1" ht="6.95" hidden="1" customHeight="1">
      <c r="A104" s="18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31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</row>
    <row r="105" spans="1:31" hidden="1"/>
    <row r="106" spans="1:31" hidden="1"/>
    <row r="107" spans="1:31" hidden="1"/>
    <row r="108" spans="1:31" s="17" customFormat="1" ht="6.95" customHeight="1">
      <c r="A108" s="18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31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</row>
    <row r="109" spans="1:31" s="17" customFormat="1" ht="24.95" customHeight="1">
      <c r="A109" s="18"/>
      <c r="B109" s="19"/>
      <c r="C109" s="7" t="s">
        <v>122</v>
      </c>
      <c r="D109" s="18"/>
      <c r="E109" s="18"/>
      <c r="F109" s="18"/>
      <c r="G109" s="18"/>
      <c r="H109" s="18"/>
      <c r="I109" s="18"/>
      <c r="J109" s="18"/>
      <c r="K109" s="18"/>
      <c r="L109" s="31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</row>
    <row r="110" spans="1:31" s="17" customFormat="1" ht="6.95" customHeight="1">
      <c r="A110" s="18"/>
      <c r="B110" s="19"/>
      <c r="C110" s="18"/>
      <c r="D110" s="18"/>
      <c r="E110" s="18"/>
      <c r="F110" s="18"/>
      <c r="G110" s="18"/>
      <c r="H110" s="18"/>
      <c r="I110" s="18"/>
      <c r="J110" s="18"/>
      <c r="K110" s="18"/>
      <c r="L110" s="31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</row>
    <row r="111" spans="1:31" s="17" customFormat="1" ht="12" customHeight="1">
      <c r="A111" s="18"/>
      <c r="B111" s="19"/>
      <c r="C111" s="12" t="s">
        <v>14</v>
      </c>
      <c r="D111" s="18"/>
      <c r="E111" s="18"/>
      <c r="F111" s="18"/>
      <c r="G111" s="18"/>
      <c r="H111" s="18"/>
      <c r="I111" s="18"/>
      <c r="J111" s="18"/>
      <c r="K111" s="18"/>
      <c r="L111" s="31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</row>
    <row r="112" spans="1:31" s="17" customFormat="1" ht="16.5" customHeight="1">
      <c r="A112" s="18"/>
      <c r="B112" s="19"/>
      <c r="C112" s="18"/>
      <c r="D112" s="18"/>
      <c r="E112" s="234" t="str">
        <f>E7</f>
        <v>Univerzita Komenského</v>
      </c>
      <c r="F112" s="235"/>
      <c r="G112" s="235"/>
      <c r="H112" s="235"/>
      <c r="I112" s="18"/>
      <c r="J112" s="18"/>
      <c r="K112" s="18"/>
      <c r="L112" s="31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</row>
    <row r="113" spans="1:65" s="17" customFormat="1" ht="12" customHeight="1">
      <c r="A113" s="18"/>
      <c r="B113" s="19"/>
      <c r="C113" s="12" t="s">
        <v>105</v>
      </c>
      <c r="D113" s="18"/>
      <c r="E113" s="18"/>
      <c r="F113" s="18"/>
      <c r="G113" s="18"/>
      <c r="H113" s="18"/>
      <c r="I113" s="18"/>
      <c r="J113" s="18"/>
      <c r="K113" s="18"/>
      <c r="L113" s="31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</row>
    <row r="114" spans="1:65" s="17" customFormat="1" ht="16.5" customHeight="1">
      <c r="A114" s="18"/>
      <c r="B114" s="19"/>
      <c r="C114" s="18"/>
      <c r="D114" s="18"/>
      <c r="E114" s="214" t="str">
        <f>E9</f>
        <v xml:space="preserve">2023-03-04 - Bleskozvod </v>
      </c>
      <c r="F114" s="236"/>
      <c r="G114" s="236"/>
      <c r="H114" s="236"/>
      <c r="I114" s="18"/>
      <c r="J114" s="18"/>
      <c r="K114" s="18"/>
      <c r="L114" s="31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</row>
    <row r="115" spans="1:65" s="17" customFormat="1" ht="6.95" customHeight="1">
      <c r="A115" s="18"/>
      <c r="B115" s="19"/>
      <c r="C115" s="18"/>
      <c r="D115" s="18"/>
      <c r="E115" s="18"/>
      <c r="F115" s="18"/>
      <c r="G115" s="18"/>
      <c r="H115" s="18"/>
      <c r="I115" s="18"/>
      <c r="J115" s="18"/>
      <c r="K115" s="18"/>
      <c r="L115" s="31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</row>
    <row r="116" spans="1:65" s="17" customFormat="1" ht="12" customHeight="1">
      <c r="A116" s="18"/>
      <c r="B116" s="19"/>
      <c r="C116" s="12" t="s">
        <v>18</v>
      </c>
      <c r="D116" s="18"/>
      <c r="E116" s="18"/>
      <c r="F116" s="13" t="str">
        <f>F12</f>
        <v xml:space="preserve"> </v>
      </c>
      <c r="G116" s="18"/>
      <c r="H116" s="18"/>
      <c r="I116" s="12" t="s">
        <v>20</v>
      </c>
      <c r="J116" s="91" t="str">
        <f>IF(J12="","",J12)</f>
        <v>11. 8. 2023</v>
      </c>
      <c r="K116" s="18"/>
      <c r="L116" s="31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</row>
    <row r="117" spans="1:65" s="17" customFormat="1" ht="6.95" customHeight="1">
      <c r="A117" s="18"/>
      <c r="B117" s="19"/>
      <c r="C117" s="18"/>
      <c r="D117" s="18"/>
      <c r="E117" s="18"/>
      <c r="F117" s="18"/>
      <c r="G117" s="18"/>
      <c r="H117" s="18"/>
      <c r="I117" s="18"/>
      <c r="J117" s="18"/>
      <c r="K117" s="18"/>
      <c r="L117" s="31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</row>
    <row r="118" spans="1:65" s="17" customFormat="1" ht="15.2" customHeight="1">
      <c r="A118" s="18"/>
      <c r="B118" s="19"/>
      <c r="C118" s="12" t="s">
        <v>22</v>
      </c>
      <c r="D118" s="18"/>
      <c r="E118" s="18"/>
      <c r="F118" s="13" t="str">
        <f>E15</f>
        <v xml:space="preserve"> </v>
      </c>
      <c r="G118" s="18"/>
      <c r="H118" s="18"/>
      <c r="I118" s="12" t="s">
        <v>27</v>
      </c>
      <c r="J118" s="113" t="str">
        <f>E21</f>
        <v xml:space="preserve"> </v>
      </c>
      <c r="K118" s="18"/>
      <c r="L118" s="31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</row>
    <row r="119" spans="1:65" s="17" customFormat="1" ht="15.2" customHeight="1">
      <c r="A119" s="18"/>
      <c r="B119" s="19"/>
      <c r="C119" s="12" t="s">
        <v>25</v>
      </c>
      <c r="D119" s="18"/>
      <c r="E119" s="18"/>
      <c r="F119" s="13" t="str">
        <f>IF(E18="","",E18)</f>
        <v>Vyplň údaj</v>
      </c>
      <c r="G119" s="18"/>
      <c r="H119" s="18"/>
      <c r="I119" s="12" t="s">
        <v>30</v>
      </c>
      <c r="J119" s="113" t="str">
        <f>E24</f>
        <v xml:space="preserve"> </v>
      </c>
      <c r="K119" s="18"/>
      <c r="L119" s="31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</row>
    <row r="120" spans="1:65" s="17" customFormat="1" ht="10.35" customHeight="1">
      <c r="A120" s="18"/>
      <c r="B120" s="19"/>
      <c r="C120" s="18"/>
      <c r="D120" s="18"/>
      <c r="E120" s="18"/>
      <c r="F120" s="18"/>
      <c r="G120" s="18"/>
      <c r="H120" s="18"/>
      <c r="I120" s="18"/>
      <c r="J120" s="18"/>
      <c r="K120" s="18"/>
      <c r="L120" s="31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</row>
    <row r="121" spans="1:65" s="126" customFormat="1" ht="29.25" customHeight="1">
      <c r="A121" s="127"/>
      <c r="B121" s="128"/>
      <c r="C121" s="129" t="s">
        <v>123</v>
      </c>
      <c r="D121" s="130" t="s">
        <v>57</v>
      </c>
      <c r="E121" s="130" t="s">
        <v>53</v>
      </c>
      <c r="F121" s="130" t="s">
        <v>54</v>
      </c>
      <c r="G121" s="130" t="s">
        <v>124</v>
      </c>
      <c r="H121" s="130" t="s">
        <v>125</v>
      </c>
      <c r="I121" s="130" t="s">
        <v>126</v>
      </c>
      <c r="J121" s="131" t="s">
        <v>111</v>
      </c>
      <c r="K121" s="132" t="s">
        <v>127</v>
      </c>
      <c r="L121" s="133"/>
      <c r="M121" s="52" t="s">
        <v>1</v>
      </c>
      <c r="N121" s="53" t="s">
        <v>36</v>
      </c>
      <c r="O121" s="53" t="s">
        <v>128</v>
      </c>
      <c r="P121" s="53" t="s">
        <v>129</v>
      </c>
      <c r="Q121" s="53" t="s">
        <v>130</v>
      </c>
      <c r="R121" s="53" t="s">
        <v>131</v>
      </c>
      <c r="S121" s="53" t="s">
        <v>132</v>
      </c>
      <c r="T121" s="54" t="s">
        <v>133</v>
      </c>
      <c r="U121" s="127"/>
      <c r="V121" s="127"/>
      <c r="W121" s="127"/>
      <c r="X121" s="127"/>
      <c r="Y121" s="127"/>
      <c r="Z121" s="127"/>
      <c r="AA121" s="127"/>
      <c r="AB121" s="127"/>
      <c r="AC121" s="127"/>
      <c r="AD121" s="127"/>
      <c r="AE121" s="127"/>
    </row>
    <row r="122" spans="1:65" s="17" customFormat="1" ht="22.9" customHeight="1">
      <c r="A122" s="18"/>
      <c r="B122" s="19"/>
      <c r="C122" s="60" t="s">
        <v>112</v>
      </c>
      <c r="D122" s="18"/>
      <c r="E122" s="18"/>
      <c r="F122" s="18"/>
      <c r="G122" s="18"/>
      <c r="H122" s="18"/>
      <c r="I122" s="18"/>
      <c r="J122" s="134">
        <f>BK122</f>
        <v>0</v>
      </c>
      <c r="K122" s="18"/>
      <c r="L122" s="19"/>
      <c r="M122" s="55"/>
      <c r="N122" s="46"/>
      <c r="O122" s="56"/>
      <c r="P122" s="135">
        <f>P123+P130+P153</f>
        <v>0</v>
      </c>
      <c r="Q122" s="56"/>
      <c r="R122" s="135">
        <f>R123+R130+R153</f>
        <v>0.25179799999999997</v>
      </c>
      <c r="S122" s="56"/>
      <c r="T122" s="136">
        <f>T123+T130+T153</f>
        <v>1.8778000000000001</v>
      </c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T122" s="3" t="s">
        <v>71</v>
      </c>
      <c r="AU122" s="3" t="s">
        <v>113</v>
      </c>
      <c r="BK122" s="137">
        <f>BK123+BK130+BK153</f>
        <v>0</v>
      </c>
    </row>
    <row r="123" spans="1:65" s="138" customFormat="1" ht="25.9" customHeight="1">
      <c r="B123" s="139"/>
      <c r="D123" s="140" t="s">
        <v>71</v>
      </c>
      <c r="E123" s="141" t="s">
        <v>134</v>
      </c>
      <c r="F123" s="141" t="s">
        <v>135</v>
      </c>
      <c r="I123" s="142"/>
      <c r="J123" s="143">
        <f>BK123</f>
        <v>0</v>
      </c>
      <c r="L123" s="139"/>
      <c r="M123" s="144"/>
      <c r="N123" s="145"/>
      <c r="O123" s="145"/>
      <c r="P123" s="146">
        <f>P124</f>
        <v>0</v>
      </c>
      <c r="Q123" s="145"/>
      <c r="R123" s="146">
        <f>R124</f>
        <v>0</v>
      </c>
      <c r="S123" s="145"/>
      <c r="T123" s="147">
        <f>T124</f>
        <v>0</v>
      </c>
      <c r="AR123" s="140" t="s">
        <v>79</v>
      </c>
      <c r="AT123" s="148" t="s">
        <v>71</v>
      </c>
      <c r="AU123" s="148" t="s">
        <v>72</v>
      </c>
      <c r="AY123" s="140" t="s">
        <v>136</v>
      </c>
      <c r="BK123" s="149">
        <f>BK124</f>
        <v>0</v>
      </c>
    </row>
    <row r="124" spans="1:65" s="138" customFormat="1" ht="22.9" customHeight="1">
      <c r="B124" s="139"/>
      <c r="D124" s="140" t="s">
        <v>71</v>
      </c>
      <c r="E124" s="150" t="s">
        <v>137</v>
      </c>
      <c r="F124" s="150" t="s">
        <v>138</v>
      </c>
      <c r="I124" s="142"/>
      <c r="J124" s="151">
        <f>BK124</f>
        <v>0</v>
      </c>
      <c r="L124" s="139"/>
      <c r="M124" s="144"/>
      <c r="N124" s="145"/>
      <c r="O124" s="145"/>
      <c r="P124" s="146">
        <f>SUM(P125:P129)</f>
        <v>0</v>
      </c>
      <c r="Q124" s="145"/>
      <c r="R124" s="146">
        <f>SUM(R125:R129)</f>
        <v>0</v>
      </c>
      <c r="S124" s="145"/>
      <c r="T124" s="147">
        <f>SUM(T125:T129)</f>
        <v>0</v>
      </c>
      <c r="AR124" s="140" t="s">
        <v>79</v>
      </c>
      <c r="AT124" s="148" t="s">
        <v>71</v>
      </c>
      <c r="AU124" s="148" t="s">
        <v>79</v>
      </c>
      <c r="AY124" s="140" t="s">
        <v>136</v>
      </c>
      <c r="BK124" s="149">
        <f>SUM(BK125:BK129)</f>
        <v>0</v>
      </c>
    </row>
    <row r="125" spans="1:65" s="17" customFormat="1" ht="24.2" customHeight="1">
      <c r="A125" s="18"/>
      <c r="B125" s="152"/>
      <c r="C125" s="238" t="s">
        <v>144</v>
      </c>
      <c r="D125" s="238" t="s">
        <v>140</v>
      </c>
      <c r="E125" s="239" t="s">
        <v>198</v>
      </c>
      <c r="F125" s="240" t="s">
        <v>199</v>
      </c>
      <c r="G125" s="241" t="s">
        <v>200</v>
      </c>
      <c r="H125" s="242">
        <v>1.8779999999999999</v>
      </c>
      <c r="I125" s="154"/>
      <c r="J125" s="153">
        <f>ROUND(I125*H125,3)</f>
        <v>0</v>
      </c>
      <c r="K125" s="155"/>
      <c r="L125" s="19"/>
      <c r="M125" s="156" t="s">
        <v>1</v>
      </c>
      <c r="N125" s="157" t="s">
        <v>38</v>
      </c>
      <c r="O125" s="48"/>
      <c r="P125" s="158">
        <f>O125*H125</f>
        <v>0</v>
      </c>
      <c r="Q125" s="158">
        <v>0</v>
      </c>
      <c r="R125" s="158">
        <f>Q125*H125</f>
        <v>0</v>
      </c>
      <c r="S125" s="158">
        <v>0</v>
      </c>
      <c r="T125" s="159">
        <f>S125*H125</f>
        <v>0</v>
      </c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R125" s="160" t="s">
        <v>144</v>
      </c>
      <c r="AT125" s="160" t="s">
        <v>140</v>
      </c>
      <c r="AU125" s="160" t="s">
        <v>85</v>
      </c>
      <c r="AY125" s="3" t="s">
        <v>136</v>
      </c>
      <c r="BE125" s="161">
        <f>IF(N125="základná",J125,0)</f>
        <v>0</v>
      </c>
      <c r="BF125" s="161">
        <f>IF(N125="znížená",J125,0)</f>
        <v>0</v>
      </c>
      <c r="BG125" s="161">
        <f>IF(N125="zákl. prenesená",J125,0)</f>
        <v>0</v>
      </c>
      <c r="BH125" s="161">
        <f>IF(N125="zníž. prenesená",J125,0)</f>
        <v>0</v>
      </c>
      <c r="BI125" s="161">
        <f>IF(N125="nulová",J125,0)</f>
        <v>0</v>
      </c>
      <c r="BJ125" s="3" t="s">
        <v>85</v>
      </c>
      <c r="BK125" s="162">
        <f>ROUND(I125*H125,3)</f>
        <v>0</v>
      </c>
      <c r="BL125" s="3" t="s">
        <v>144</v>
      </c>
      <c r="BM125" s="160" t="s">
        <v>535</v>
      </c>
    </row>
    <row r="126" spans="1:65" s="17" customFormat="1" ht="24.2" customHeight="1">
      <c r="A126" s="18"/>
      <c r="B126" s="152"/>
      <c r="C126" s="238" t="s">
        <v>317</v>
      </c>
      <c r="D126" s="238" t="s">
        <v>140</v>
      </c>
      <c r="E126" s="239" t="s">
        <v>536</v>
      </c>
      <c r="F126" s="240" t="s">
        <v>537</v>
      </c>
      <c r="G126" s="241" t="s">
        <v>200</v>
      </c>
      <c r="H126" s="242">
        <v>1.8779999999999999</v>
      </c>
      <c r="I126" s="154"/>
      <c r="J126" s="153">
        <f>ROUND(I126*H126,3)</f>
        <v>0</v>
      </c>
      <c r="K126" s="155"/>
      <c r="L126" s="19"/>
      <c r="M126" s="156" t="s">
        <v>1</v>
      </c>
      <c r="N126" s="157" t="s">
        <v>38</v>
      </c>
      <c r="O126" s="48"/>
      <c r="P126" s="158">
        <f>O126*H126</f>
        <v>0</v>
      </c>
      <c r="Q126" s="158">
        <v>0</v>
      </c>
      <c r="R126" s="158">
        <f>Q126*H126</f>
        <v>0</v>
      </c>
      <c r="S126" s="158">
        <v>0</v>
      </c>
      <c r="T126" s="159">
        <f>S126*H126</f>
        <v>0</v>
      </c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R126" s="160" t="s">
        <v>144</v>
      </c>
      <c r="AT126" s="160" t="s">
        <v>140</v>
      </c>
      <c r="AU126" s="160" t="s">
        <v>85</v>
      </c>
      <c r="AY126" s="3" t="s">
        <v>136</v>
      </c>
      <c r="BE126" s="161">
        <f>IF(N126="základná",J126,0)</f>
        <v>0</v>
      </c>
      <c r="BF126" s="161">
        <f>IF(N126="znížená",J126,0)</f>
        <v>0</v>
      </c>
      <c r="BG126" s="161">
        <f>IF(N126="zákl. prenesená",J126,0)</f>
        <v>0</v>
      </c>
      <c r="BH126" s="161">
        <f>IF(N126="zníž. prenesená",J126,0)</f>
        <v>0</v>
      </c>
      <c r="BI126" s="161">
        <f>IF(N126="nulová",J126,0)</f>
        <v>0</v>
      </c>
      <c r="BJ126" s="3" t="s">
        <v>85</v>
      </c>
      <c r="BK126" s="162">
        <f>ROUND(I126*H126,3)</f>
        <v>0</v>
      </c>
      <c r="BL126" s="3" t="s">
        <v>144</v>
      </c>
      <c r="BM126" s="160" t="s">
        <v>538</v>
      </c>
    </row>
    <row r="127" spans="1:65" s="17" customFormat="1" ht="21.75" customHeight="1">
      <c r="A127" s="18"/>
      <c r="B127" s="152"/>
      <c r="C127" s="238" t="s">
        <v>237</v>
      </c>
      <c r="D127" s="238" t="s">
        <v>140</v>
      </c>
      <c r="E127" s="239" t="s">
        <v>203</v>
      </c>
      <c r="F127" s="240" t="s">
        <v>204</v>
      </c>
      <c r="G127" s="241" t="s">
        <v>200</v>
      </c>
      <c r="H127" s="242">
        <v>1.8779999999999999</v>
      </c>
      <c r="I127" s="154"/>
      <c r="J127" s="153">
        <f>ROUND(I127*H127,3)</f>
        <v>0</v>
      </c>
      <c r="K127" s="155"/>
      <c r="L127" s="19"/>
      <c r="M127" s="156" t="s">
        <v>1</v>
      </c>
      <c r="N127" s="157" t="s">
        <v>38</v>
      </c>
      <c r="O127" s="48"/>
      <c r="P127" s="158">
        <f>O127*H127</f>
        <v>0</v>
      </c>
      <c r="Q127" s="158">
        <v>0</v>
      </c>
      <c r="R127" s="158">
        <f>Q127*H127</f>
        <v>0</v>
      </c>
      <c r="S127" s="158">
        <v>0</v>
      </c>
      <c r="T127" s="159">
        <f>S127*H127</f>
        <v>0</v>
      </c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R127" s="160" t="s">
        <v>144</v>
      </c>
      <c r="AT127" s="160" t="s">
        <v>140</v>
      </c>
      <c r="AU127" s="160" t="s">
        <v>85</v>
      </c>
      <c r="AY127" s="3" t="s">
        <v>136</v>
      </c>
      <c r="BE127" s="161">
        <f>IF(N127="základná",J127,0)</f>
        <v>0</v>
      </c>
      <c r="BF127" s="161">
        <f>IF(N127="znížená",J127,0)</f>
        <v>0</v>
      </c>
      <c r="BG127" s="161">
        <f>IF(N127="zákl. prenesená",J127,0)</f>
        <v>0</v>
      </c>
      <c r="BH127" s="161">
        <f>IF(N127="zníž. prenesená",J127,0)</f>
        <v>0</v>
      </c>
      <c r="BI127" s="161">
        <f>IF(N127="nulová",J127,0)</f>
        <v>0</v>
      </c>
      <c r="BJ127" s="3" t="s">
        <v>85</v>
      </c>
      <c r="BK127" s="162">
        <f>ROUND(I127*H127,3)</f>
        <v>0</v>
      </c>
      <c r="BL127" s="3" t="s">
        <v>144</v>
      </c>
      <c r="BM127" s="160" t="s">
        <v>539</v>
      </c>
    </row>
    <row r="128" spans="1:65" s="17" customFormat="1" ht="24.2" customHeight="1">
      <c r="A128" s="18"/>
      <c r="B128" s="152"/>
      <c r="C128" s="238" t="s">
        <v>241</v>
      </c>
      <c r="D128" s="238" t="s">
        <v>140</v>
      </c>
      <c r="E128" s="239" t="s">
        <v>207</v>
      </c>
      <c r="F128" s="240" t="s">
        <v>208</v>
      </c>
      <c r="G128" s="241" t="s">
        <v>200</v>
      </c>
      <c r="H128" s="242">
        <v>1.8779999999999999</v>
      </c>
      <c r="I128" s="154"/>
      <c r="J128" s="153">
        <f>ROUND(I128*H128,3)</f>
        <v>0</v>
      </c>
      <c r="K128" s="155"/>
      <c r="L128" s="19"/>
      <c r="M128" s="156" t="s">
        <v>1</v>
      </c>
      <c r="N128" s="157" t="s">
        <v>38</v>
      </c>
      <c r="O128" s="48"/>
      <c r="P128" s="158">
        <f>O128*H128</f>
        <v>0</v>
      </c>
      <c r="Q128" s="158">
        <v>0</v>
      </c>
      <c r="R128" s="158">
        <f>Q128*H128</f>
        <v>0</v>
      </c>
      <c r="S128" s="158">
        <v>0</v>
      </c>
      <c r="T128" s="159">
        <f>S128*H128</f>
        <v>0</v>
      </c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R128" s="160" t="s">
        <v>144</v>
      </c>
      <c r="AT128" s="160" t="s">
        <v>140</v>
      </c>
      <c r="AU128" s="160" t="s">
        <v>85</v>
      </c>
      <c r="AY128" s="3" t="s">
        <v>136</v>
      </c>
      <c r="BE128" s="161">
        <f>IF(N128="základná",J128,0)</f>
        <v>0</v>
      </c>
      <c r="BF128" s="161">
        <f>IF(N128="znížená",J128,0)</f>
        <v>0</v>
      </c>
      <c r="BG128" s="161">
        <f>IF(N128="zákl. prenesená",J128,0)</f>
        <v>0</v>
      </c>
      <c r="BH128" s="161">
        <f>IF(N128="zníž. prenesená",J128,0)</f>
        <v>0</v>
      </c>
      <c r="BI128" s="161">
        <f>IF(N128="nulová",J128,0)</f>
        <v>0</v>
      </c>
      <c r="BJ128" s="3" t="s">
        <v>85</v>
      </c>
      <c r="BK128" s="162">
        <f>ROUND(I128*H128,3)</f>
        <v>0</v>
      </c>
      <c r="BL128" s="3" t="s">
        <v>144</v>
      </c>
      <c r="BM128" s="160" t="s">
        <v>540</v>
      </c>
    </row>
    <row r="129" spans="1:65" s="17" customFormat="1" ht="24.2" customHeight="1">
      <c r="A129" s="18"/>
      <c r="B129" s="152"/>
      <c r="C129" s="238" t="s">
        <v>454</v>
      </c>
      <c r="D129" s="238" t="s">
        <v>140</v>
      </c>
      <c r="E129" s="239" t="s">
        <v>219</v>
      </c>
      <c r="F129" s="240" t="s">
        <v>220</v>
      </c>
      <c r="G129" s="241" t="s">
        <v>200</v>
      </c>
      <c r="H129" s="242">
        <v>1.8779999999999999</v>
      </c>
      <c r="I129" s="154"/>
      <c r="J129" s="153">
        <f>ROUND(I129*H129,3)</f>
        <v>0</v>
      </c>
      <c r="K129" s="155"/>
      <c r="L129" s="19"/>
      <c r="M129" s="156" t="s">
        <v>1</v>
      </c>
      <c r="N129" s="157" t="s">
        <v>38</v>
      </c>
      <c r="O129" s="48"/>
      <c r="P129" s="158">
        <f>O129*H129</f>
        <v>0</v>
      </c>
      <c r="Q129" s="158">
        <v>0</v>
      </c>
      <c r="R129" s="158">
        <f>Q129*H129</f>
        <v>0</v>
      </c>
      <c r="S129" s="158">
        <v>0</v>
      </c>
      <c r="T129" s="159">
        <f>S129*H129</f>
        <v>0</v>
      </c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R129" s="160" t="s">
        <v>144</v>
      </c>
      <c r="AT129" s="160" t="s">
        <v>140</v>
      </c>
      <c r="AU129" s="160" t="s">
        <v>85</v>
      </c>
      <c r="AY129" s="3" t="s">
        <v>136</v>
      </c>
      <c r="BE129" s="161">
        <f>IF(N129="základná",J129,0)</f>
        <v>0</v>
      </c>
      <c r="BF129" s="161">
        <f>IF(N129="znížená",J129,0)</f>
        <v>0</v>
      </c>
      <c r="BG129" s="161">
        <f>IF(N129="zákl. prenesená",J129,0)</f>
        <v>0</v>
      </c>
      <c r="BH129" s="161">
        <f>IF(N129="zníž. prenesená",J129,0)</f>
        <v>0</v>
      </c>
      <c r="BI129" s="161">
        <f>IF(N129="nulová",J129,0)</f>
        <v>0</v>
      </c>
      <c r="BJ129" s="3" t="s">
        <v>85</v>
      </c>
      <c r="BK129" s="162">
        <f>ROUND(I129*H129,3)</f>
        <v>0</v>
      </c>
      <c r="BL129" s="3" t="s">
        <v>144</v>
      </c>
      <c r="BM129" s="160" t="s">
        <v>541</v>
      </c>
    </row>
    <row r="130" spans="1:65" s="138" customFormat="1" ht="25.9" customHeight="1">
      <c r="B130" s="139"/>
      <c r="D130" s="140" t="s">
        <v>71</v>
      </c>
      <c r="E130" s="141" t="s">
        <v>227</v>
      </c>
      <c r="F130" s="141" t="s">
        <v>228</v>
      </c>
      <c r="I130" s="142"/>
      <c r="J130" s="143">
        <f>BK130</f>
        <v>0</v>
      </c>
      <c r="L130" s="139"/>
      <c r="M130" s="144"/>
      <c r="N130" s="145"/>
      <c r="O130" s="145"/>
      <c r="P130" s="146">
        <f>P131</f>
        <v>0</v>
      </c>
      <c r="Q130" s="145"/>
      <c r="R130" s="146">
        <f>R131</f>
        <v>0.25145799999999996</v>
      </c>
      <c r="S130" s="145"/>
      <c r="T130" s="147">
        <f>T131</f>
        <v>1.8778000000000001</v>
      </c>
      <c r="AR130" s="140" t="s">
        <v>85</v>
      </c>
      <c r="AT130" s="148" t="s">
        <v>71</v>
      </c>
      <c r="AU130" s="148" t="s">
        <v>72</v>
      </c>
      <c r="AY130" s="140" t="s">
        <v>136</v>
      </c>
      <c r="BK130" s="149">
        <f>BK131</f>
        <v>0</v>
      </c>
    </row>
    <row r="131" spans="1:65" s="138" customFormat="1" ht="22.9" customHeight="1">
      <c r="B131" s="139"/>
      <c r="D131" s="140" t="s">
        <v>71</v>
      </c>
      <c r="E131" s="150" t="s">
        <v>229</v>
      </c>
      <c r="F131" s="150" t="s">
        <v>230</v>
      </c>
      <c r="I131" s="142"/>
      <c r="J131" s="151">
        <f>BK131</f>
        <v>0</v>
      </c>
      <c r="L131" s="139"/>
      <c r="M131" s="144"/>
      <c r="N131" s="145"/>
      <c r="O131" s="145"/>
      <c r="P131" s="146">
        <f>SUM(P132:P152)</f>
        <v>0</v>
      </c>
      <c r="Q131" s="145"/>
      <c r="R131" s="146">
        <f>SUM(R132:R152)</f>
        <v>0.25145799999999996</v>
      </c>
      <c r="S131" s="145"/>
      <c r="T131" s="147">
        <f>SUM(T132:T152)</f>
        <v>1.8778000000000001</v>
      </c>
      <c r="AR131" s="140" t="s">
        <v>85</v>
      </c>
      <c r="AT131" s="148" t="s">
        <v>71</v>
      </c>
      <c r="AU131" s="148" t="s">
        <v>79</v>
      </c>
      <c r="AY131" s="140" t="s">
        <v>136</v>
      </c>
      <c r="BK131" s="149">
        <f>SUM(BK132:BK152)</f>
        <v>0</v>
      </c>
    </row>
    <row r="132" spans="1:65" s="17" customFormat="1" ht="21.75" customHeight="1">
      <c r="A132" s="18"/>
      <c r="B132" s="152"/>
      <c r="C132" s="238" t="s">
        <v>79</v>
      </c>
      <c r="D132" s="238" t="s">
        <v>140</v>
      </c>
      <c r="E132" s="239" t="s">
        <v>542</v>
      </c>
      <c r="F132" s="240" t="s">
        <v>543</v>
      </c>
      <c r="G132" s="241" t="s">
        <v>168</v>
      </c>
      <c r="H132" s="242">
        <v>229</v>
      </c>
      <c r="I132" s="154"/>
      <c r="J132" s="153">
        <f t="shared" ref="J132:J145" si="0">ROUND(I132*H132,3)</f>
        <v>0</v>
      </c>
      <c r="K132" s="155"/>
      <c r="L132" s="19"/>
      <c r="M132" s="156" t="s">
        <v>1</v>
      </c>
      <c r="N132" s="157" t="s">
        <v>38</v>
      </c>
      <c r="O132" s="48"/>
      <c r="P132" s="158">
        <f t="shared" ref="P132:P145" si="1">O132*H132</f>
        <v>0</v>
      </c>
      <c r="Q132" s="158">
        <v>0</v>
      </c>
      <c r="R132" s="158">
        <f t="shared" ref="R132:R145" si="2">Q132*H132</f>
        <v>0</v>
      </c>
      <c r="S132" s="158">
        <v>4.1000000000000003E-3</v>
      </c>
      <c r="T132" s="159">
        <f t="shared" ref="T132:T145" si="3">S132*H132</f>
        <v>0.93890000000000007</v>
      </c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R132" s="160" t="s">
        <v>210</v>
      </c>
      <c r="AT132" s="160" t="s">
        <v>140</v>
      </c>
      <c r="AU132" s="160" t="s">
        <v>85</v>
      </c>
      <c r="AY132" s="3" t="s">
        <v>136</v>
      </c>
      <c r="BE132" s="161">
        <f t="shared" ref="BE132:BE145" si="4">IF(N132="základná",J132,0)</f>
        <v>0</v>
      </c>
      <c r="BF132" s="161">
        <f t="shared" ref="BF132:BF145" si="5">IF(N132="znížená",J132,0)</f>
        <v>0</v>
      </c>
      <c r="BG132" s="161">
        <f t="shared" ref="BG132:BG145" si="6">IF(N132="zákl. prenesená",J132,0)</f>
        <v>0</v>
      </c>
      <c r="BH132" s="161">
        <f t="shared" ref="BH132:BH145" si="7">IF(N132="zníž. prenesená",J132,0)</f>
        <v>0</v>
      </c>
      <c r="BI132" s="161">
        <f t="shared" ref="BI132:BI145" si="8">IF(N132="nulová",J132,0)</f>
        <v>0</v>
      </c>
      <c r="BJ132" s="3" t="s">
        <v>85</v>
      </c>
      <c r="BK132" s="162">
        <f t="shared" ref="BK132:BK145" si="9">ROUND(I132*H132,3)</f>
        <v>0</v>
      </c>
      <c r="BL132" s="3" t="s">
        <v>210</v>
      </c>
      <c r="BM132" s="160" t="s">
        <v>544</v>
      </c>
    </row>
    <row r="133" spans="1:65" s="17" customFormat="1" ht="16.5" customHeight="1">
      <c r="A133" s="18"/>
      <c r="B133" s="152"/>
      <c r="C133" s="238" t="s">
        <v>85</v>
      </c>
      <c r="D133" s="238" t="s">
        <v>140</v>
      </c>
      <c r="E133" s="239" t="s">
        <v>545</v>
      </c>
      <c r="F133" s="240" t="s">
        <v>546</v>
      </c>
      <c r="G133" s="241" t="s">
        <v>168</v>
      </c>
      <c r="H133" s="242">
        <v>229</v>
      </c>
      <c r="I133" s="154"/>
      <c r="J133" s="153">
        <f t="shared" si="0"/>
        <v>0</v>
      </c>
      <c r="K133" s="155"/>
      <c r="L133" s="19"/>
      <c r="M133" s="156" t="s">
        <v>1</v>
      </c>
      <c r="N133" s="157" t="s">
        <v>38</v>
      </c>
      <c r="O133" s="48"/>
      <c r="P133" s="158">
        <f t="shared" si="1"/>
        <v>0</v>
      </c>
      <c r="Q133" s="158">
        <v>0</v>
      </c>
      <c r="R133" s="158">
        <f t="shared" si="2"/>
        <v>0</v>
      </c>
      <c r="S133" s="158">
        <v>4.1000000000000003E-3</v>
      </c>
      <c r="T133" s="159">
        <f t="shared" si="3"/>
        <v>0.93890000000000007</v>
      </c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R133" s="160" t="s">
        <v>210</v>
      </c>
      <c r="AT133" s="160" t="s">
        <v>140</v>
      </c>
      <c r="AU133" s="160" t="s">
        <v>85</v>
      </c>
      <c r="AY133" s="3" t="s">
        <v>136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3" t="s">
        <v>85</v>
      </c>
      <c r="BK133" s="162">
        <f t="shared" si="9"/>
        <v>0</v>
      </c>
      <c r="BL133" s="3" t="s">
        <v>210</v>
      </c>
      <c r="BM133" s="160" t="s">
        <v>547</v>
      </c>
    </row>
    <row r="134" spans="1:65" s="17" customFormat="1" ht="24.2" customHeight="1">
      <c r="A134" s="18"/>
      <c r="B134" s="152"/>
      <c r="C134" s="245" t="s">
        <v>488</v>
      </c>
      <c r="D134" s="245" t="s">
        <v>246</v>
      </c>
      <c r="E134" s="250" t="s">
        <v>548</v>
      </c>
      <c r="F134" s="251" t="s">
        <v>549</v>
      </c>
      <c r="G134" s="248" t="s">
        <v>164</v>
      </c>
      <c r="H134" s="249">
        <v>1</v>
      </c>
      <c r="I134" s="179"/>
      <c r="J134" s="178">
        <f t="shared" si="0"/>
        <v>0</v>
      </c>
      <c r="K134" s="180"/>
      <c r="L134" s="181"/>
      <c r="M134" s="182" t="s">
        <v>1</v>
      </c>
      <c r="N134" s="183" t="s">
        <v>38</v>
      </c>
      <c r="O134" s="48"/>
      <c r="P134" s="158">
        <f t="shared" si="1"/>
        <v>0</v>
      </c>
      <c r="Q134" s="158">
        <v>1.1350000000000001E-2</v>
      </c>
      <c r="R134" s="158">
        <f t="shared" si="2"/>
        <v>1.1350000000000001E-2</v>
      </c>
      <c r="S134" s="158">
        <v>0</v>
      </c>
      <c r="T134" s="159">
        <f t="shared" si="3"/>
        <v>0</v>
      </c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R134" s="160" t="s">
        <v>376</v>
      </c>
      <c r="AT134" s="160" t="s">
        <v>246</v>
      </c>
      <c r="AU134" s="160" t="s">
        <v>85</v>
      </c>
      <c r="AY134" s="3" t="s">
        <v>136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3" t="s">
        <v>85</v>
      </c>
      <c r="BK134" s="162">
        <f t="shared" si="9"/>
        <v>0</v>
      </c>
      <c r="BL134" s="3" t="s">
        <v>210</v>
      </c>
      <c r="BM134" s="160" t="s">
        <v>550</v>
      </c>
    </row>
    <row r="135" spans="1:65" s="17" customFormat="1" ht="24.2" customHeight="1">
      <c r="A135" s="18"/>
      <c r="B135" s="152"/>
      <c r="C135" s="245" t="s">
        <v>489</v>
      </c>
      <c r="D135" s="245" t="s">
        <v>246</v>
      </c>
      <c r="E135" s="250" t="s">
        <v>551</v>
      </c>
      <c r="F135" s="251" t="s">
        <v>552</v>
      </c>
      <c r="G135" s="248" t="s">
        <v>164</v>
      </c>
      <c r="H135" s="249">
        <v>8</v>
      </c>
      <c r="I135" s="179"/>
      <c r="J135" s="178">
        <f t="shared" si="0"/>
        <v>0</v>
      </c>
      <c r="K135" s="180"/>
      <c r="L135" s="181"/>
      <c r="M135" s="182" t="s">
        <v>1</v>
      </c>
      <c r="N135" s="183" t="s">
        <v>38</v>
      </c>
      <c r="O135" s="48"/>
      <c r="P135" s="158">
        <f t="shared" si="1"/>
        <v>0</v>
      </c>
      <c r="Q135" s="158">
        <v>4.1999999999999997E-3</v>
      </c>
      <c r="R135" s="158">
        <f t="shared" si="2"/>
        <v>3.3599999999999998E-2</v>
      </c>
      <c r="S135" s="158">
        <v>0</v>
      </c>
      <c r="T135" s="159">
        <f t="shared" si="3"/>
        <v>0</v>
      </c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R135" s="160" t="s">
        <v>376</v>
      </c>
      <c r="AT135" s="160" t="s">
        <v>246</v>
      </c>
      <c r="AU135" s="160" t="s">
        <v>85</v>
      </c>
      <c r="AY135" s="3" t="s">
        <v>136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3" t="s">
        <v>85</v>
      </c>
      <c r="BK135" s="162">
        <f t="shared" si="9"/>
        <v>0</v>
      </c>
      <c r="BL135" s="3" t="s">
        <v>210</v>
      </c>
      <c r="BM135" s="160" t="s">
        <v>553</v>
      </c>
    </row>
    <row r="136" spans="1:65" s="17" customFormat="1" ht="16.5" customHeight="1">
      <c r="A136" s="18"/>
      <c r="B136" s="152"/>
      <c r="C136" s="245" t="s">
        <v>197</v>
      </c>
      <c r="D136" s="245" t="s">
        <v>246</v>
      </c>
      <c r="E136" s="250" t="s">
        <v>554</v>
      </c>
      <c r="F136" s="251" t="s">
        <v>555</v>
      </c>
      <c r="G136" s="248" t="s">
        <v>164</v>
      </c>
      <c r="H136" s="249">
        <v>9</v>
      </c>
      <c r="I136" s="179"/>
      <c r="J136" s="178">
        <f t="shared" si="0"/>
        <v>0</v>
      </c>
      <c r="K136" s="180"/>
      <c r="L136" s="181"/>
      <c r="M136" s="182" t="s">
        <v>1</v>
      </c>
      <c r="N136" s="183" t="s">
        <v>38</v>
      </c>
      <c r="O136" s="48"/>
      <c r="P136" s="158">
        <f t="shared" si="1"/>
        <v>0</v>
      </c>
      <c r="Q136" s="158">
        <v>1.7000000000000001E-4</v>
      </c>
      <c r="R136" s="158">
        <f t="shared" si="2"/>
        <v>1.5300000000000001E-3</v>
      </c>
      <c r="S136" s="158">
        <v>0</v>
      </c>
      <c r="T136" s="159">
        <f t="shared" si="3"/>
        <v>0</v>
      </c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R136" s="160" t="s">
        <v>376</v>
      </c>
      <c r="AT136" s="160" t="s">
        <v>246</v>
      </c>
      <c r="AU136" s="160" t="s">
        <v>85</v>
      </c>
      <c r="AY136" s="3" t="s">
        <v>136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3" t="s">
        <v>85</v>
      </c>
      <c r="BK136" s="162">
        <f t="shared" si="9"/>
        <v>0</v>
      </c>
      <c r="BL136" s="3" t="s">
        <v>210</v>
      </c>
      <c r="BM136" s="160" t="s">
        <v>556</v>
      </c>
    </row>
    <row r="137" spans="1:65" s="17" customFormat="1" ht="16.5" customHeight="1">
      <c r="A137" s="18"/>
      <c r="B137" s="152"/>
      <c r="C137" s="245" t="s">
        <v>202</v>
      </c>
      <c r="D137" s="245" t="s">
        <v>246</v>
      </c>
      <c r="E137" s="250" t="s">
        <v>557</v>
      </c>
      <c r="F137" s="251" t="s">
        <v>558</v>
      </c>
      <c r="G137" s="248" t="s">
        <v>164</v>
      </c>
      <c r="H137" s="249">
        <v>48</v>
      </c>
      <c r="I137" s="179"/>
      <c r="J137" s="178">
        <f t="shared" si="0"/>
        <v>0</v>
      </c>
      <c r="K137" s="180"/>
      <c r="L137" s="181"/>
      <c r="M137" s="182" t="s">
        <v>1</v>
      </c>
      <c r="N137" s="183" t="s">
        <v>38</v>
      </c>
      <c r="O137" s="48"/>
      <c r="P137" s="158">
        <f t="shared" si="1"/>
        <v>0</v>
      </c>
      <c r="Q137" s="158">
        <v>1.2E-4</v>
      </c>
      <c r="R137" s="158">
        <f t="shared" si="2"/>
        <v>5.7600000000000004E-3</v>
      </c>
      <c r="S137" s="158">
        <v>0</v>
      </c>
      <c r="T137" s="159">
        <f t="shared" si="3"/>
        <v>0</v>
      </c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R137" s="160" t="s">
        <v>376</v>
      </c>
      <c r="AT137" s="160" t="s">
        <v>246</v>
      </c>
      <c r="AU137" s="160" t="s">
        <v>85</v>
      </c>
      <c r="AY137" s="3" t="s">
        <v>136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3" t="s">
        <v>85</v>
      </c>
      <c r="BK137" s="162">
        <f t="shared" si="9"/>
        <v>0</v>
      </c>
      <c r="BL137" s="3" t="s">
        <v>210</v>
      </c>
      <c r="BM137" s="160" t="s">
        <v>559</v>
      </c>
    </row>
    <row r="138" spans="1:65" s="17" customFormat="1" ht="16.5" customHeight="1">
      <c r="A138" s="18"/>
      <c r="B138" s="152"/>
      <c r="C138" s="245" t="s">
        <v>206</v>
      </c>
      <c r="D138" s="245" t="s">
        <v>246</v>
      </c>
      <c r="E138" s="250" t="s">
        <v>560</v>
      </c>
      <c r="F138" s="251" t="s">
        <v>561</v>
      </c>
      <c r="G138" s="248" t="s">
        <v>164</v>
      </c>
      <c r="H138" s="249">
        <v>4</v>
      </c>
      <c r="I138" s="179"/>
      <c r="J138" s="178">
        <f t="shared" si="0"/>
        <v>0</v>
      </c>
      <c r="K138" s="180"/>
      <c r="L138" s="181"/>
      <c r="M138" s="182" t="s">
        <v>1</v>
      </c>
      <c r="N138" s="183" t="s">
        <v>38</v>
      </c>
      <c r="O138" s="48"/>
      <c r="P138" s="158">
        <f t="shared" si="1"/>
        <v>0</v>
      </c>
      <c r="Q138" s="158">
        <v>2.4000000000000001E-4</v>
      </c>
      <c r="R138" s="158">
        <f t="shared" si="2"/>
        <v>9.6000000000000002E-4</v>
      </c>
      <c r="S138" s="158">
        <v>0</v>
      </c>
      <c r="T138" s="159">
        <f t="shared" si="3"/>
        <v>0</v>
      </c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R138" s="160" t="s">
        <v>376</v>
      </c>
      <c r="AT138" s="160" t="s">
        <v>246</v>
      </c>
      <c r="AU138" s="160" t="s">
        <v>85</v>
      </c>
      <c r="AY138" s="3" t="s">
        <v>136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3" t="s">
        <v>85</v>
      </c>
      <c r="BK138" s="162">
        <f t="shared" si="9"/>
        <v>0</v>
      </c>
      <c r="BL138" s="3" t="s">
        <v>210</v>
      </c>
      <c r="BM138" s="160" t="s">
        <v>562</v>
      </c>
    </row>
    <row r="139" spans="1:65" s="17" customFormat="1" ht="16.5" customHeight="1">
      <c r="A139" s="18"/>
      <c r="B139" s="152"/>
      <c r="C139" s="245" t="s">
        <v>210</v>
      </c>
      <c r="D139" s="245" t="s">
        <v>246</v>
      </c>
      <c r="E139" s="250" t="s">
        <v>563</v>
      </c>
      <c r="F139" s="251" t="s">
        <v>564</v>
      </c>
      <c r="G139" s="248" t="s">
        <v>164</v>
      </c>
      <c r="H139" s="249">
        <v>18</v>
      </c>
      <c r="I139" s="179"/>
      <c r="J139" s="178">
        <f t="shared" si="0"/>
        <v>0</v>
      </c>
      <c r="K139" s="180"/>
      <c r="L139" s="181"/>
      <c r="M139" s="182" t="s">
        <v>1</v>
      </c>
      <c r="N139" s="183" t="s">
        <v>38</v>
      </c>
      <c r="O139" s="48"/>
      <c r="P139" s="158">
        <f t="shared" si="1"/>
        <v>0</v>
      </c>
      <c r="Q139" s="158">
        <v>2.1000000000000001E-4</v>
      </c>
      <c r="R139" s="158">
        <f t="shared" si="2"/>
        <v>3.7800000000000004E-3</v>
      </c>
      <c r="S139" s="158">
        <v>0</v>
      </c>
      <c r="T139" s="159">
        <f t="shared" si="3"/>
        <v>0</v>
      </c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R139" s="160" t="s">
        <v>376</v>
      </c>
      <c r="AT139" s="160" t="s">
        <v>246</v>
      </c>
      <c r="AU139" s="160" t="s">
        <v>85</v>
      </c>
      <c r="AY139" s="3" t="s">
        <v>136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3" t="s">
        <v>85</v>
      </c>
      <c r="BK139" s="162">
        <f t="shared" si="9"/>
        <v>0</v>
      </c>
      <c r="BL139" s="3" t="s">
        <v>210</v>
      </c>
      <c r="BM139" s="160" t="s">
        <v>565</v>
      </c>
    </row>
    <row r="140" spans="1:65" s="17" customFormat="1" ht="16.5" customHeight="1">
      <c r="A140" s="18"/>
      <c r="B140" s="152"/>
      <c r="C140" s="245" t="s">
        <v>214</v>
      </c>
      <c r="D140" s="245" t="s">
        <v>246</v>
      </c>
      <c r="E140" s="250" t="s">
        <v>566</v>
      </c>
      <c r="F140" s="251" t="s">
        <v>567</v>
      </c>
      <c r="G140" s="248" t="s">
        <v>164</v>
      </c>
      <c r="H140" s="249">
        <v>2</v>
      </c>
      <c r="I140" s="179"/>
      <c r="J140" s="178">
        <f t="shared" si="0"/>
        <v>0</v>
      </c>
      <c r="K140" s="180"/>
      <c r="L140" s="181"/>
      <c r="M140" s="182" t="s">
        <v>1</v>
      </c>
      <c r="N140" s="183" t="s">
        <v>38</v>
      </c>
      <c r="O140" s="48"/>
      <c r="P140" s="158">
        <f t="shared" si="1"/>
        <v>0</v>
      </c>
      <c r="Q140" s="158">
        <v>1.4999999999999999E-4</v>
      </c>
      <c r="R140" s="158">
        <f t="shared" si="2"/>
        <v>2.9999999999999997E-4</v>
      </c>
      <c r="S140" s="158">
        <v>0</v>
      </c>
      <c r="T140" s="159">
        <f t="shared" si="3"/>
        <v>0</v>
      </c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R140" s="160" t="s">
        <v>376</v>
      </c>
      <c r="AT140" s="160" t="s">
        <v>246</v>
      </c>
      <c r="AU140" s="160" t="s">
        <v>85</v>
      </c>
      <c r="AY140" s="3" t="s">
        <v>136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3" t="s">
        <v>85</v>
      </c>
      <c r="BK140" s="162">
        <f t="shared" si="9"/>
        <v>0</v>
      </c>
      <c r="BL140" s="3" t="s">
        <v>210</v>
      </c>
      <c r="BM140" s="160" t="s">
        <v>568</v>
      </c>
    </row>
    <row r="141" spans="1:65" s="17" customFormat="1" ht="16.5" customHeight="1">
      <c r="A141" s="18"/>
      <c r="B141" s="152"/>
      <c r="C141" s="245" t="s">
        <v>185</v>
      </c>
      <c r="D141" s="245" t="s">
        <v>246</v>
      </c>
      <c r="E141" s="250" t="s">
        <v>569</v>
      </c>
      <c r="F141" s="251" t="s">
        <v>570</v>
      </c>
      <c r="G141" s="248" t="s">
        <v>164</v>
      </c>
      <c r="H141" s="249">
        <v>9</v>
      </c>
      <c r="I141" s="179"/>
      <c r="J141" s="178">
        <f t="shared" si="0"/>
        <v>0</v>
      </c>
      <c r="K141" s="180"/>
      <c r="L141" s="181"/>
      <c r="M141" s="182" t="s">
        <v>1</v>
      </c>
      <c r="N141" s="183" t="s">
        <v>38</v>
      </c>
      <c r="O141" s="48"/>
      <c r="P141" s="158">
        <f t="shared" si="1"/>
        <v>0</v>
      </c>
      <c r="Q141" s="158">
        <v>2.9E-4</v>
      </c>
      <c r="R141" s="158">
        <f t="shared" si="2"/>
        <v>2.6099999999999999E-3</v>
      </c>
      <c r="S141" s="158">
        <v>0</v>
      </c>
      <c r="T141" s="159">
        <f t="shared" si="3"/>
        <v>0</v>
      </c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R141" s="160" t="s">
        <v>376</v>
      </c>
      <c r="AT141" s="160" t="s">
        <v>246</v>
      </c>
      <c r="AU141" s="160" t="s">
        <v>85</v>
      </c>
      <c r="AY141" s="3" t="s">
        <v>136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3" t="s">
        <v>85</v>
      </c>
      <c r="BK141" s="162">
        <f t="shared" si="9"/>
        <v>0</v>
      </c>
      <c r="BL141" s="3" t="s">
        <v>210</v>
      </c>
      <c r="BM141" s="160" t="s">
        <v>571</v>
      </c>
    </row>
    <row r="142" spans="1:65" s="17" customFormat="1" ht="16.5" customHeight="1">
      <c r="A142" s="18"/>
      <c r="B142" s="152"/>
      <c r="C142" s="245" t="s">
        <v>177</v>
      </c>
      <c r="D142" s="245" t="s">
        <v>246</v>
      </c>
      <c r="E142" s="250" t="s">
        <v>572</v>
      </c>
      <c r="F142" s="251" t="s">
        <v>573</v>
      </c>
      <c r="G142" s="248" t="s">
        <v>164</v>
      </c>
      <c r="H142" s="249">
        <v>9</v>
      </c>
      <c r="I142" s="179"/>
      <c r="J142" s="178">
        <f t="shared" si="0"/>
        <v>0</v>
      </c>
      <c r="K142" s="180"/>
      <c r="L142" s="181"/>
      <c r="M142" s="182" t="s">
        <v>1</v>
      </c>
      <c r="N142" s="183" t="s">
        <v>38</v>
      </c>
      <c r="O142" s="48"/>
      <c r="P142" s="158">
        <f t="shared" si="1"/>
        <v>0</v>
      </c>
      <c r="Q142" s="158">
        <v>1.9599999999999999E-3</v>
      </c>
      <c r="R142" s="158">
        <f t="shared" si="2"/>
        <v>1.7639999999999999E-2</v>
      </c>
      <c r="S142" s="158">
        <v>0</v>
      </c>
      <c r="T142" s="159">
        <f t="shared" si="3"/>
        <v>0</v>
      </c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R142" s="160" t="s">
        <v>376</v>
      </c>
      <c r="AT142" s="160" t="s">
        <v>246</v>
      </c>
      <c r="AU142" s="160" t="s">
        <v>85</v>
      </c>
      <c r="AY142" s="3" t="s">
        <v>136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3" t="s">
        <v>85</v>
      </c>
      <c r="BK142" s="162">
        <f t="shared" si="9"/>
        <v>0</v>
      </c>
      <c r="BL142" s="3" t="s">
        <v>210</v>
      </c>
      <c r="BM142" s="160" t="s">
        <v>574</v>
      </c>
    </row>
    <row r="143" spans="1:65" s="17" customFormat="1" ht="24.2" customHeight="1">
      <c r="A143" s="18"/>
      <c r="B143" s="152"/>
      <c r="C143" s="245" t="s">
        <v>181</v>
      </c>
      <c r="D143" s="245" t="s">
        <v>246</v>
      </c>
      <c r="E143" s="250" t="s">
        <v>575</v>
      </c>
      <c r="F143" s="251" t="s">
        <v>576</v>
      </c>
      <c r="G143" s="248" t="s">
        <v>164</v>
      </c>
      <c r="H143" s="249">
        <v>9</v>
      </c>
      <c r="I143" s="179"/>
      <c r="J143" s="178">
        <f t="shared" si="0"/>
        <v>0</v>
      </c>
      <c r="K143" s="180"/>
      <c r="L143" s="181"/>
      <c r="M143" s="182" t="s">
        <v>1</v>
      </c>
      <c r="N143" s="183" t="s">
        <v>38</v>
      </c>
      <c r="O143" s="48"/>
      <c r="P143" s="158">
        <f t="shared" si="1"/>
        <v>0</v>
      </c>
      <c r="Q143" s="158">
        <v>3.2000000000000003E-4</v>
      </c>
      <c r="R143" s="158">
        <f t="shared" si="2"/>
        <v>2.8800000000000002E-3</v>
      </c>
      <c r="S143" s="158">
        <v>0</v>
      </c>
      <c r="T143" s="159">
        <f t="shared" si="3"/>
        <v>0</v>
      </c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R143" s="160" t="s">
        <v>376</v>
      </c>
      <c r="AT143" s="160" t="s">
        <v>246</v>
      </c>
      <c r="AU143" s="160" t="s">
        <v>85</v>
      </c>
      <c r="AY143" s="3" t="s">
        <v>136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3" t="s">
        <v>85</v>
      </c>
      <c r="BK143" s="162">
        <f t="shared" si="9"/>
        <v>0</v>
      </c>
      <c r="BL143" s="3" t="s">
        <v>210</v>
      </c>
      <c r="BM143" s="160" t="s">
        <v>577</v>
      </c>
    </row>
    <row r="144" spans="1:65" s="17" customFormat="1" ht="21.75" customHeight="1">
      <c r="A144" s="18"/>
      <c r="B144" s="152"/>
      <c r="C144" s="245" t="s">
        <v>218</v>
      </c>
      <c r="D144" s="245" t="s">
        <v>246</v>
      </c>
      <c r="E144" s="250" t="s">
        <v>578</v>
      </c>
      <c r="F144" s="251" t="s">
        <v>579</v>
      </c>
      <c r="G144" s="248" t="s">
        <v>164</v>
      </c>
      <c r="H144" s="249">
        <v>12</v>
      </c>
      <c r="I144" s="179"/>
      <c r="J144" s="178">
        <f t="shared" si="0"/>
        <v>0</v>
      </c>
      <c r="K144" s="180"/>
      <c r="L144" s="181"/>
      <c r="M144" s="182" t="s">
        <v>1</v>
      </c>
      <c r="N144" s="183" t="s">
        <v>38</v>
      </c>
      <c r="O144" s="48"/>
      <c r="P144" s="158">
        <f t="shared" si="1"/>
        <v>0</v>
      </c>
      <c r="Q144" s="158">
        <v>1.4999999999999999E-4</v>
      </c>
      <c r="R144" s="158">
        <f t="shared" si="2"/>
        <v>1.8E-3</v>
      </c>
      <c r="S144" s="158">
        <v>0</v>
      </c>
      <c r="T144" s="159">
        <f t="shared" si="3"/>
        <v>0</v>
      </c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R144" s="160" t="s">
        <v>376</v>
      </c>
      <c r="AT144" s="160" t="s">
        <v>246</v>
      </c>
      <c r="AU144" s="160" t="s">
        <v>85</v>
      </c>
      <c r="AY144" s="3" t="s">
        <v>136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3" t="s">
        <v>85</v>
      </c>
      <c r="BK144" s="162">
        <f t="shared" si="9"/>
        <v>0</v>
      </c>
      <c r="BL144" s="3" t="s">
        <v>210</v>
      </c>
      <c r="BM144" s="160" t="s">
        <v>580</v>
      </c>
    </row>
    <row r="145" spans="1:65" s="17" customFormat="1" ht="16.5" customHeight="1">
      <c r="A145" s="18"/>
      <c r="B145" s="152"/>
      <c r="C145" s="245" t="s">
        <v>274</v>
      </c>
      <c r="D145" s="245" t="s">
        <v>246</v>
      </c>
      <c r="E145" s="250" t="s">
        <v>581</v>
      </c>
      <c r="F145" s="251" t="s">
        <v>582</v>
      </c>
      <c r="G145" s="248" t="s">
        <v>381</v>
      </c>
      <c r="H145" s="249">
        <v>27.135000000000002</v>
      </c>
      <c r="I145" s="179"/>
      <c r="J145" s="178">
        <f t="shared" si="0"/>
        <v>0</v>
      </c>
      <c r="K145" s="180"/>
      <c r="L145" s="181"/>
      <c r="M145" s="182" t="s">
        <v>1</v>
      </c>
      <c r="N145" s="183" t="s">
        <v>38</v>
      </c>
      <c r="O145" s="48"/>
      <c r="P145" s="158">
        <f t="shared" si="1"/>
        <v>0</v>
      </c>
      <c r="Q145" s="158">
        <v>1E-3</v>
      </c>
      <c r="R145" s="158">
        <f t="shared" si="2"/>
        <v>2.7135000000000003E-2</v>
      </c>
      <c r="S145" s="158">
        <v>0</v>
      </c>
      <c r="T145" s="159">
        <f t="shared" si="3"/>
        <v>0</v>
      </c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R145" s="160" t="s">
        <v>376</v>
      </c>
      <c r="AT145" s="160" t="s">
        <v>246</v>
      </c>
      <c r="AU145" s="160" t="s">
        <v>85</v>
      </c>
      <c r="AY145" s="3" t="s">
        <v>136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3" t="s">
        <v>85</v>
      </c>
      <c r="BK145" s="162">
        <f t="shared" si="9"/>
        <v>0</v>
      </c>
      <c r="BL145" s="3" t="s">
        <v>210</v>
      </c>
      <c r="BM145" s="160" t="s">
        <v>583</v>
      </c>
    </row>
    <row r="146" spans="1:65" s="163" customFormat="1">
      <c r="B146" s="164"/>
      <c r="C146" s="252"/>
      <c r="D146" s="253" t="s">
        <v>146</v>
      </c>
      <c r="E146" s="254" t="s">
        <v>1</v>
      </c>
      <c r="F146" s="255" t="s">
        <v>584</v>
      </c>
      <c r="G146" s="252"/>
      <c r="H146" s="256">
        <v>27.135000000000002</v>
      </c>
      <c r="I146" s="169"/>
      <c r="L146" s="164"/>
      <c r="M146" s="170"/>
      <c r="N146" s="171"/>
      <c r="O146" s="171"/>
      <c r="P146" s="171"/>
      <c r="Q146" s="171"/>
      <c r="R146" s="171"/>
      <c r="S146" s="171"/>
      <c r="T146" s="172"/>
      <c r="AT146" s="166" t="s">
        <v>146</v>
      </c>
      <c r="AU146" s="166" t="s">
        <v>85</v>
      </c>
      <c r="AV146" s="163" t="s">
        <v>85</v>
      </c>
      <c r="AW146" s="163" t="s">
        <v>28</v>
      </c>
      <c r="AX146" s="163" t="s">
        <v>79</v>
      </c>
      <c r="AY146" s="166" t="s">
        <v>136</v>
      </c>
    </row>
    <row r="147" spans="1:65" s="17" customFormat="1" ht="16.5" customHeight="1">
      <c r="A147" s="18"/>
      <c r="B147" s="152"/>
      <c r="C147" s="245" t="s">
        <v>7</v>
      </c>
      <c r="D147" s="245" t="s">
        <v>246</v>
      </c>
      <c r="E147" s="250" t="s">
        <v>585</v>
      </c>
      <c r="F147" s="251" t="s">
        <v>586</v>
      </c>
      <c r="G147" s="248" t="s">
        <v>381</v>
      </c>
      <c r="H147" s="249">
        <v>16.875</v>
      </c>
      <c r="I147" s="179"/>
      <c r="J147" s="178">
        <f>ROUND(I147*H147,3)</f>
        <v>0</v>
      </c>
      <c r="K147" s="180"/>
      <c r="L147" s="181"/>
      <c r="M147" s="182" t="s">
        <v>1</v>
      </c>
      <c r="N147" s="183" t="s">
        <v>38</v>
      </c>
      <c r="O147" s="48"/>
      <c r="P147" s="158">
        <f>O147*H147</f>
        <v>0</v>
      </c>
      <c r="Q147" s="158">
        <v>1E-3</v>
      </c>
      <c r="R147" s="158">
        <f>Q147*H147</f>
        <v>1.6875000000000001E-2</v>
      </c>
      <c r="S147" s="158">
        <v>0</v>
      </c>
      <c r="T147" s="159">
        <f>S147*H147</f>
        <v>0</v>
      </c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R147" s="160" t="s">
        <v>376</v>
      </c>
      <c r="AT147" s="160" t="s">
        <v>246</v>
      </c>
      <c r="AU147" s="160" t="s">
        <v>85</v>
      </c>
      <c r="AY147" s="3" t="s">
        <v>136</v>
      </c>
      <c r="BE147" s="161">
        <f>IF(N147="základná",J147,0)</f>
        <v>0</v>
      </c>
      <c r="BF147" s="161">
        <f>IF(N147="znížená",J147,0)</f>
        <v>0</v>
      </c>
      <c r="BG147" s="161">
        <f>IF(N147="zákl. prenesená",J147,0)</f>
        <v>0</v>
      </c>
      <c r="BH147" s="161">
        <f>IF(N147="zníž. prenesená",J147,0)</f>
        <v>0</v>
      </c>
      <c r="BI147" s="161">
        <f>IF(N147="nulová",J147,0)</f>
        <v>0</v>
      </c>
      <c r="BJ147" s="3" t="s">
        <v>85</v>
      </c>
      <c r="BK147" s="162">
        <f>ROUND(I147*H147,3)</f>
        <v>0</v>
      </c>
      <c r="BL147" s="3" t="s">
        <v>210</v>
      </c>
      <c r="BM147" s="160" t="s">
        <v>587</v>
      </c>
    </row>
    <row r="148" spans="1:65" s="163" customFormat="1">
      <c r="B148" s="164"/>
      <c r="C148" s="252"/>
      <c r="D148" s="253" t="s">
        <v>146</v>
      </c>
      <c r="E148" s="254" t="s">
        <v>1</v>
      </c>
      <c r="F148" s="255" t="s">
        <v>588</v>
      </c>
      <c r="G148" s="252"/>
      <c r="H148" s="256">
        <v>16.875</v>
      </c>
      <c r="I148" s="169"/>
      <c r="L148" s="164"/>
      <c r="M148" s="170"/>
      <c r="N148" s="171"/>
      <c r="O148" s="171"/>
      <c r="P148" s="171"/>
      <c r="Q148" s="171"/>
      <c r="R148" s="171"/>
      <c r="S148" s="171"/>
      <c r="T148" s="172"/>
      <c r="AT148" s="166" t="s">
        <v>146</v>
      </c>
      <c r="AU148" s="166" t="s">
        <v>85</v>
      </c>
      <c r="AV148" s="163" t="s">
        <v>85</v>
      </c>
      <c r="AW148" s="163" t="s">
        <v>28</v>
      </c>
      <c r="AX148" s="163" t="s">
        <v>79</v>
      </c>
      <c r="AY148" s="166" t="s">
        <v>136</v>
      </c>
    </row>
    <row r="149" spans="1:65" s="17" customFormat="1" ht="16.5" customHeight="1">
      <c r="A149" s="18"/>
      <c r="B149" s="152"/>
      <c r="C149" s="245" t="s">
        <v>189</v>
      </c>
      <c r="D149" s="245" t="s">
        <v>246</v>
      </c>
      <c r="E149" s="250" t="s">
        <v>589</v>
      </c>
      <c r="F149" s="251" t="s">
        <v>590</v>
      </c>
      <c r="G149" s="248" t="s">
        <v>381</v>
      </c>
      <c r="H149" s="249">
        <v>53.868000000000002</v>
      </c>
      <c r="I149" s="179"/>
      <c r="J149" s="178">
        <f>ROUND(I149*H149,3)</f>
        <v>0</v>
      </c>
      <c r="K149" s="180"/>
      <c r="L149" s="181"/>
      <c r="M149" s="182" t="s">
        <v>1</v>
      </c>
      <c r="N149" s="183" t="s">
        <v>38</v>
      </c>
      <c r="O149" s="48"/>
      <c r="P149" s="158">
        <f>O149*H149</f>
        <v>0</v>
      </c>
      <c r="Q149" s="158">
        <v>1E-3</v>
      </c>
      <c r="R149" s="158">
        <f>Q149*H149</f>
        <v>5.3868000000000006E-2</v>
      </c>
      <c r="S149" s="158">
        <v>0</v>
      </c>
      <c r="T149" s="159">
        <f>S149*H149</f>
        <v>0</v>
      </c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R149" s="160" t="s">
        <v>376</v>
      </c>
      <c r="AT149" s="160" t="s">
        <v>246</v>
      </c>
      <c r="AU149" s="160" t="s">
        <v>85</v>
      </c>
      <c r="AY149" s="3" t="s">
        <v>136</v>
      </c>
      <c r="BE149" s="161">
        <f>IF(N149="základná",J149,0)</f>
        <v>0</v>
      </c>
      <c r="BF149" s="161">
        <f>IF(N149="znížená",J149,0)</f>
        <v>0</v>
      </c>
      <c r="BG149" s="161">
        <f>IF(N149="zákl. prenesená",J149,0)</f>
        <v>0</v>
      </c>
      <c r="BH149" s="161">
        <f>IF(N149="zníž. prenesená",J149,0)</f>
        <v>0</v>
      </c>
      <c r="BI149" s="161">
        <f>IF(N149="nulová",J149,0)</f>
        <v>0</v>
      </c>
      <c r="BJ149" s="3" t="s">
        <v>85</v>
      </c>
      <c r="BK149" s="162">
        <f>ROUND(I149*H149,3)</f>
        <v>0</v>
      </c>
      <c r="BL149" s="3" t="s">
        <v>210</v>
      </c>
      <c r="BM149" s="160" t="s">
        <v>591</v>
      </c>
    </row>
    <row r="150" spans="1:65" s="163" customFormat="1">
      <c r="B150" s="164"/>
      <c r="C150" s="252"/>
      <c r="D150" s="253" t="s">
        <v>146</v>
      </c>
      <c r="E150" s="254" t="s">
        <v>1</v>
      </c>
      <c r="F150" s="255" t="s">
        <v>592</v>
      </c>
      <c r="G150" s="252"/>
      <c r="H150" s="256">
        <v>53.868000000000002</v>
      </c>
      <c r="I150" s="169"/>
      <c r="L150" s="164"/>
      <c r="M150" s="170"/>
      <c r="N150" s="171"/>
      <c r="O150" s="171"/>
      <c r="P150" s="171"/>
      <c r="Q150" s="171"/>
      <c r="R150" s="171"/>
      <c r="S150" s="171"/>
      <c r="T150" s="172"/>
      <c r="AT150" s="166" t="s">
        <v>146</v>
      </c>
      <c r="AU150" s="166" t="s">
        <v>85</v>
      </c>
      <c r="AV150" s="163" t="s">
        <v>85</v>
      </c>
      <c r="AW150" s="163" t="s">
        <v>28</v>
      </c>
      <c r="AX150" s="163" t="s">
        <v>79</v>
      </c>
      <c r="AY150" s="166" t="s">
        <v>136</v>
      </c>
    </row>
    <row r="151" spans="1:65" s="17" customFormat="1" ht="16.5" customHeight="1">
      <c r="A151" s="18"/>
      <c r="B151" s="152"/>
      <c r="C151" s="245" t="s">
        <v>231</v>
      </c>
      <c r="D151" s="245" t="s">
        <v>246</v>
      </c>
      <c r="E151" s="250" t="s">
        <v>593</v>
      </c>
      <c r="F151" s="251" t="s">
        <v>594</v>
      </c>
      <c r="G151" s="248" t="s">
        <v>164</v>
      </c>
      <c r="H151" s="249">
        <v>9</v>
      </c>
      <c r="I151" s="179"/>
      <c r="J151" s="178">
        <f>ROUND(I151*H151,3)</f>
        <v>0</v>
      </c>
      <c r="K151" s="180"/>
      <c r="L151" s="181"/>
      <c r="M151" s="182" t="s">
        <v>1</v>
      </c>
      <c r="N151" s="183" t="s">
        <v>38</v>
      </c>
      <c r="O151" s="48"/>
      <c r="P151" s="158">
        <f>O151*H151</f>
        <v>0</v>
      </c>
      <c r="Q151" s="158">
        <v>7.9299999999999995E-3</v>
      </c>
      <c r="R151" s="158">
        <f>Q151*H151</f>
        <v>7.1369999999999989E-2</v>
      </c>
      <c r="S151" s="158">
        <v>0</v>
      </c>
      <c r="T151" s="159">
        <f>S151*H151</f>
        <v>0</v>
      </c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R151" s="160" t="s">
        <v>376</v>
      </c>
      <c r="AT151" s="160" t="s">
        <v>246</v>
      </c>
      <c r="AU151" s="160" t="s">
        <v>85</v>
      </c>
      <c r="AY151" s="3" t="s">
        <v>136</v>
      </c>
      <c r="BE151" s="161">
        <f>IF(N151="základná",J151,0)</f>
        <v>0</v>
      </c>
      <c r="BF151" s="161">
        <f>IF(N151="znížená",J151,0)</f>
        <v>0</v>
      </c>
      <c r="BG151" s="161">
        <f>IF(N151="zákl. prenesená",J151,0)</f>
        <v>0</v>
      </c>
      <c r="BH151" s="161">
        <f>IF(N151="zníž. prenesená",J151,0)</f>
        <v>0</v>
      </c>
      <c r="BI151" s="161">
        <f>IF(N151="nulová",J151,0)</f>
        <v>0</v>
      </c>
      <c r="BJ151" s="3" t="s">
        <v>85</v>
      </c>
      <c r="BK151" s="162">
        <f>ROUND(I151*H151,3)</f>
        <v>0</v>
      </c>
      <c r="BL151" s="3" t="s">
        <v>210</v>
      </c>
      <c r="BM151" s="160" t="s">
        <v>595</v>
      </c>
    </row>
    <row r="152" spans="1:65" s="17" customFormat="1" ht="24.2" customHeight="1">
      <c r="A152" s="18"/>
      <c r="B152" s="152"/>
      <c r="C152" s="238" t="s">
        <v>161</v>
      </c>
      <c r="D152" s="238" t="s">
        <v>140</v>
      </c>
      <c r="E152" s="239" t="s">
        <v>596</v>
      </c>
      <c r="F152" s="240" t="s">
        <v>448</v>
      </c>
      <c r="G152" s="241" t="s">
        <v>200</v>
      </c>
      <c r="H152" s="242">
        <v>1.8779999999999999</v>
      </c>
      <c r="I152" s="154"/>
      <c r="J152" s="153">
        <f>ROUND(I152*H152,3)</f>
        <v>0</v>
      </c>
      <c r="K152" s="155"/>
      <c r="L152" s="19"/>
      <c r="M152" s="156" t="s">
        <v>1</v>
      </c>
      <c r="N152" s="157" t="s">
        <v>38</v>
      </c>
      <c r="O152" s="48"/>
      <c r="P152" s="158">
        <f>O152*H152</f>
        <v>0</v>
      </c>
      <c r="Q152" s="158">
        <v>0</v>
      </c>
      <c r="R152" s="158">
        <f>Q152*H152</f>
        <v>0</v>
      </c>
      <c r="S152" s="158">
        <v>0</v>
      </c>
      <c r="T152" s="159">
        <f>S152*H152</f>
        <v>0</v>
      </c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R152" s="160" t="s">
        <v>210</v>
      </c>
      <c r="AT152" s="160" t="s">
        <v>140</v>
      </c>
      <c r="AU152" s="160" t="s">
        <v>85</v>
      </c>
      <c r="AY152" s="3" t="s">
        <v>136</v>
      </c>
      <c r="BE152" s="161">
        <f>IF(N152="základná",J152,0)</f>
        <v>0</v>
      </c>
      <c r="BF152" s="161">
        <f>IF(N152="znížená",J152,0)</f>
        <v>0</v>
      </c>
      <c r="BG152" s="161">
        <f>IF(N152="zákl. prenesená",J152,0)</f>
        <v>0</v>
      </c>
      <c r="BH152" s="161">
        <f>IF(N152="zníž. prenesená",J152,0)</f>
        <v>0</v>
      </c>
      <c r="BI152" s="161">
        <f>IF(N152="nulová",J152,0)</f>
        <v>0</v>
      </c>
      <c r="BJ152" s="3" t="s">
        <v>85</v>
      </c>
      <c r="BK152" s="162">
        <f>ROUND(I152*H152,3)</f>
        <v>0</v>
      </c>
      <c r="BL152" s="3" t="s">
        <v>210</v>
      </c>
      <c r="BM152" s="160" t="s">
        <v>597</v>
      </c>
    </row>
    <row r="153" spans="1:65" s="138" customFormat="1" ht="25.9" customHeight="1">
      <c r="B153" s="139"/>
      <c r="D153" s="140" t="s">
        <v>71</v>
      </c>
      <c r="E153" s="141" t="s">
        <v>246</v>
      </c>
      <c r="F153" s="141" t="s">
        <v>598</v>
      </c>
      <c r="I153" s="142"/>
      <c r="J153" s="143">
        <f>BK153</f>
        <v>0</v>
      </c>
      <c r="L153" s="139"/>
      <c r="M153" s="144"/>
      <c r="N153" s="145"/>
      <c r="O153" s="145"/>
      <c r="P153" s="146">
        <f>P154</f>
        <v>0</v>
      </c>
      <c r="Q153" s="145"/>
      <c r="R153" s="146">
        <f>R154</f>
        <v>3.4000000000000002E-4</v>
      </c>
      <c r="S153" s="145"/>
      <c r="T153" s="147">
        <f>T154</f>
        <v>0</v>
      </c>
      <c r="AR153" s="140" t="s">
        <v>161</v>
      </c>
      <c r="AT153" s="148" t="s">
        <v>71</v>
      </c>
      <c r="AU153" s="148" t="s">
        <v>72</v>
      </c>
      <c r="AY153" s="140" t="s">
        <v>136</v>
      </c>
      <c r="BK153" s="149">
        <f>BK154</f>
        <v>0</v>
      </c>
    </row>
    <row r="154" spans="1:65" s="138" customFormat="1" ht="22.9" customHeight="1">
      <c r="B154" s="139"/>
      <c r="D154" s="140" t="s">
        <v>71</v>
      </c>
      <c r="E154" s="150" t="s">
        <v>476</v>
      </c>
      <c r="F154" s="150" t="s">
        <v>599</v>
      </c>
      <c r="I154" s="142"/>
      <c r="J154" s="151">
        <f>BK154</f>
        <v>0</v>
      </c>
      <c r="L154" s="139"/>
      <c r="M154" s="144"/>
      <c r="N154" s="145"/>
      <c r="O154" s="145"/>
      <c r="P154" s="146">
        <f>SUM(P155:P157)</f>
        <v>0</v>
      </c>
      <c r="Q154" s="145"/>
      <c r="R154" s="146">
        <f>SUM(R155:R157)</f>
        <v>3.4000000000000002E-4</v>
      </c>
      <c r="S154" s="145"/>
      <c r="T154" s="147">
        <f>SUM(T155:T157)</f>
        <v>0</v>
      </c>
      <c r="AR154" s="140" t="s">
        <v>161</v>
      </c>
      <c r="AT154" s="148" t="s">
        <v>71</v>
      </c>
      <c r="AU154" s="148" t="s">
        <v>79</v>
      </c>
      <c r="AY154" s="140" t="s">
        <v>136</v>
      </c>
      <c r="BK154" s="149">
        <f>SUM(BK155:BK157)</f>
        <v>0</v>
      </c>
    </row>
    <row r="155" spans="1:65" s="17" customFormat="1" ht="16.5" customHeight="1">
      <c r="A155" s="18"/>
      <c r="B155" s="152"/>
      <c r="C155" s="238" t="s">
        <v>193</v>
      </c>
      <c r="D155" s="238" t="s">
        <v>140</v>
      </c>
      <c r="E155" s="243" t="s">
        <v>600</v>
      </c>
      <c r="F155" s="244" t="s">
        <v>601</v>
      </c>
      <c r="G155" s="241" t="s">
        <v>164</v>
      </c>
      <c r="H155" s="242">
        <v>1</v>
      </c>
      <c r="I155" s="154"/>
      <c r="J155" s="153">
        <f>ROUND(I155*H155,3)</f>
        <v>0</v>
      </c>
      <c r="K155" s="155"/>
      <c r="L155" s="19"/>
      <c r="M155" s="156" t="s">
        <v>1</v>
      </c>
      <c r="N155" s="157" t="s">
        <v>38</v>
      </c>
      <c r="O155" s="48"/>
      <c r="P155" s="158">
        <f>O155*H155</f>
        <v>0</v>
      </c>
      <c r="Q155" s="158">
        <v>0</v>
      </c>
      <c r="R155" s="158">
        <f>Q155*H155</f>
        <v>0</v>
      </c>
      <c r="S155" s="158">
        <v>0</v>
      </c>
      <c r="T155" s="159">
        <f>S155*H155</f>
        <v>0</v>
      </c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R155" s="160" t="s">
        <v>253</v>
      </c>
      <c r="AT155" s="160" t="s">
        <v>140</v>
      </c>
      <c r="AU155" s="160" t="s">
        <v>85</v>
      </c>
      <c r="AY155" s="3" t="s">
        <v>136</v>
      </c>
      <c r="BE155" s="161">
        <f>IF(N155="základná",J155,0)</f>
        <v>0</v>
      </c>
      <c r="BF155" s="161">
        <f>IF(N155="znížená",J155,0)</f>
        <v>0</v>
      </c>
      <c r="BG155" s="161">
        <f>IF(N155="zákl. prenesená",J155,0)</f>
        <v>0</v>
      </c>
      <c r="BH155" s="161">
        <f>IF(N155="zníž. prenesená",J155,0)</f>
        <v>0</v>
      </c>
      <c r="BI155" s="161">
        <f>IF(N155="nulová",J155,0)</f>
        <v>0</v>
      </c>
      <c r="BJ155" s="3" t="s">
        <v>85</v>
      </c>
      <c r="BK155" s="162">
        <f>ROUND(I155*H155,3)</f>
        <v>0</v>
      </c>
      <c r="BL155" s="3" t="s">
        <v>253</v>
      </c>
      <c r="BM155" s="160" t="s">
        <v>602</v>
      </c>
    </row>
    <row r="156" spans="1:65" s="17" customFormat="1" ht="24.2" customHeight="1">
      <c r="A156" s="18"/>
      <c r="B156" s="152"/>
      <c r="C156" s="245" t="s">
        <v>250</v>
      </c>
      <c r="D156" s="245" t="s">
        <v>246</v>
      </c>
      <c r="E156" s="250" t="s">
        <v>603</v>
      </c>
      <c r="F156" s="251" t="s">
        <v>604</v>
      </c>
      <c r="G156" s="248" t="s">
        <v>164</v>
      </c>
      <c r="H156" s="249">
        <v>1</v>
      </c>
      <c r="I156" s="179"/>
      <c r="J156" s="178">
        <f>ROUND(I156*H156,3)</f>
        <v>0</v>
      </c>
      <c r="K156" s="180"/>
      <c r="L156" s="181"/>
      <c r="M156" s="182" t="s">
        <v>1</v>
      </c>
      <c r="N156" s="183" t="s">
        <v>38</v>
      </c>
      <c r="O156" s="48"/>
      <c r="P156" s="158">
        <f>O156*H156</f>
        <v>0</v>
      </c>
      <c r="Q156" s="158">
        <v>2.0000000000000001E-4</v>
      </c>
      <c r="R156" s="158">
        <f>Q156*H156</f>
        <v>2.0000000000000001E-4</v>
      </c>
      <c r="S156" s="158">
        <v>0</v>
      </c>
      <c r="T156" s="159">
        <f>S156*H156</f>
        <v>0</v>
      </c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R156" s="160" t="s">
        <v>605</v>
      </c>
      <c r="AT156" s="160" t="s">
        <v>246</v>
      </c>
      <c r="AU156" s="160" t="s">
        <v>85</v>
      </c>
      <c r="AY156" s="3" t="s">
        <v>136</v>
      </c>
      <c r="BE156" s="161">
        <f>IF(N156="základná",J156,0)</f>
        <v>0</v>
      </c>
      <c r="BF156" s="161">
        <f>IF(N156="znížená",J156,0)</f>
        <v>0</v>
      </c>
      <c r="BG156" s="161">
        <f>IF(N156="zákl. prenesená",J156,0)</f>
        <v>0</v>
      </c>
      <c r="BH156" s="161">
        <f>IF(N156="zníž. prenesená",J156,0)</f>
        <v>0</v>
      </c>
      <c r="BI156" s="161">
        <f>IF(N156="nulová",J156,0)</f>
        <v>0</v>
      </c>
      <c r="BJ156" s="3" t="s">
        <v>85</v>
      </c>
      <c r="BK156" s="162">
        <f>ROUND(I156*H156,3)</f>
        <v>0</v>
      </c>
      <c r="BL156" s="3" t="s">
        <v>253</v>
      </c>
      <c r="BM156" s="160" t="s">
        <v>606</v>
      </c>
    </row>
    <row r="157" spans="1:65" s="17" customFormat="1" ht="16.5" customHeight="1">
      <c r="A157" s="18"/>
      <c r="B157" s="152"/>
      <c r="C157" s="245" t="s">
        <v>157</v>
      </c>
      <c r="D157" s="245" t="s">
        <v>246</v>
      </c>
      <c r="E157" s="250" t="s">
        <v>607</v>
      </c>
      <c r="F157" s="251" t="s">
        <v>608</v>
      </c>
      <c r="G157" s="248" t="s">
        <v>164</v>
      </c>
      <c r="H157" s="249">
        <v>1</v>
      </c>
      <c r="I157" s="179"/>
      <c r="J157" s="178">
        <f>ROUND(I157*H157,3)</f>
        <v>0</v>
      </c>
      <c r="K157" s="180"/>
      <c r="L157" s="181"/>
      <c r="M157" s="184" t="s">
        <v>1</v>
      </c>
      <c r="N157" s="185" t="s">
        <v>38</v>
      </c>
      <c r="O157" s="175"/>
      <c r="P157" s="176">
        <f>O157*H157</f>
        <v>0</v>
      </c>
      <c r="Q157" s="176">
        <v>1.3999999999999999E-4</v>
      </c>
      <c r="R157" s="176">
        <f>Q157*H157</f>
        <v>1.3999999999999999E-4</v>
      </c>
      <c r="S157" s="176">
        <v>0</v>
      </c>
      <c r="T157" s="177">
        <f>S157*H157</f>
        <v>0</v>
      </c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R157" s="160" t="s">
        <v>605</v>
      </c>
      <c r="AT157" s="160" t="s">
        <v>246</v>
      </c>
      <c r="AU157" s="160" t="s">
        <v>85</v>
      </c>
      <c r="AY157" s="3" t="s">
        <v>136</v>
      </c>
      <c r="BE157" s="161">
        <f>IF(N157="základná",J157,0)</f>
        <v>0</v>
      </c>
      <c r="BF157" s="161">
        <f>IF(N157="znížená",J157,0)</f>
        <v>0</v>
      </c>
      <c r="BG157" s="161">
        <f>IF(N157="zákl. prenesená",J157,0)</f>
        <v>0</v>
      </c>
      <c r="BH157" s="161">
        <f>IF(N157="zníž. prenesená",J157,0)</f>
        <v>0</v>
      </c>
      <c r="BI157" s="161">
        <f>IF(N157="nulová",J157,0)</f>
        <v>0</v>
      </c>
      <c r="BJ157" s="3" t="s">
        <v>85</v>
      </c>
      <c r="BK157" s="162">
        <f>ROUND(I157*H157,3)</f>
        <v>0</v>
      </c>
      <c r="BL157" s="3" t="s">
        <v>253</v>
      </c>
      <c r="BM157" s="160" t="s">
        <v>609</v>
      </c>
    </row>
    <row r="158" spans="1:65" s="17" customFormat="1" ht="6.95" customHeight="1">
      <c r="A158" s="18"/>
      <c r="B158" s="36"/>
      <c r="C158" s="37"/>
      <c r="D158" s="37"/>
      <c r="E158" s="37"/>
      <c r="F158" s="37"/>
      <c r="G158" s="37"/>
      <c r="H158" s="37"/>
      <c r="I158" s="37"/>
      <c r="J158" s="37"/>
      <c r="K158" s="37"/>
      <c r="L158" s="19"/>
      <c r="M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</row>
  </sheetData>
  <sheetProtection algorithmName="SHA-512" hashValue="MVQBZKXHjh0K6VN2fjFKdVxNNhQtmHx7TDQ1jTdHSoP0GpfjXcqhYClJleish6d5fme600FlmVIFk7WFge1+8Q==" saltValue="LwFp7rIsCCKrapDsgyFZ3Q==" spinCount="100000" sheet="1" objects="1" scenarios="1"/>
  <autoFilter ref="C121:K157" xr:uid="{00000000-0009-0000-0000-000007000000}"/>
  <mergeCells count="9">
    <mergeCell ref="E112:H112"/>
    <mergeCell ref="E114:H114"/>
    <mergeCell ref="E27:H27"/>
    <mergeCell ref="E85:H85"/>
    <mergeCell ref="L2:V2"/>
    <mergeCell ref="E7:H7"/>
    <mergeCell ref="E9:H9"/>
    <mergeCell ref="E18:H18"/>
    <mergeCell ref="E87:H87"/>
  </mergeCells>
  <pageMargins left="0.39374999999999999" right="0.39374999999999999" top="0.39374999999999999" bottom="0.39374999999999999" header="0" footer="0"/>
  <pageSetup paperSize="9" fitToHeight="100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122"/>
  <sheetViews>
    <sheetView showGridLines="0" topLeftCell="A79" workbookViewId="0">
      <selection activeCell="I120" sqref="I120"/>
    </sheetView>
  </sheetViews>
  <sheetFormatPr defaultColWidth="10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0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3" t="s">
        <v>103</v>
      </c>
    </row>
    <row r="3" spans="1:46" s="1" customFormat="1" ht="6.95" customHeight="1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72</v>
      </c>
    </row>
    <row r="4" spans="1:46" s="1" customFormat="1" ht="24.95" customHeight="1">
      <c r="B4" s="6"/>
      <c r="D4" s="7" t="s">
        <v>104</v>
      </c>
      <c r="L4" s="6"/>
      <c r="M4" s="90" t="s">
        <v>9</v>
      </c>
      <c r="AT4" s="3" t="s">
        <v>3</v>
      </c>
    </row>
    <row r="5" spans="1:46" s="1" customFormat="1" ht="6.95" customHeight="1">
      <c r="B5" s="6"/>
      <c r="L5" s="6"/>
    </row>
    <row r="6" spans="1:46" s="1" customFormat="1" ht="12" customHeight="1">
      <c r="B6" s="6"/>
      <c r="D6" s="12" t="s">
        <v>14</v>
      </c>
      <c r="L6" s="6"/>
    </row>
    <row r="7" spans="1:46" s="1" customFormat="1" ht="16.5" customHeight="1">
      <c r="B7" s="6"/>
      <c r="E7" s="234" t="str">
        <f>'Rekapitulácia stavby'!K6</f>
        <v>Univerzita Komenského</v>
      </c>
      <c r="F7" s="235"/>
      <c r="G7" s="235"/>
      <c r="H7" s="235"/>
      <c r="L7" s="6"/>
    </row>
    <row r="8" spans="1:46" s="17" customFormat="1" ht="12" customHeight="1">
      <c r="A8" s="18"/>
      <c r="B8" s="19"/>
      <c r="C8" s="18"/>
      <c r="D8" s="12" t="s">
        <v>105</v>
      </c>
      <c r="E8" s="18"/>
      <c r="F8" s="18"/>
      <c r="G8" s="18"/>
      <c r="H8" s="18"/>
      <c r="I8" s="18"/>
      <c r="J8" s="18"/>
      <c r="K8" s="18"/>
      <c r="L8" s="31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1:46" s="17" customFormat="1" ht="16.5" customHeight="1">
      <c r="A9" s="18"/>
      <c r="B9" s="19"/>
      <c r="C9" s="18"/>
      <c r="D9" s="18"/>
      <c r="E9" s="214" t="s">
        <v>610</v>
      </c>
      <c r="F9" s="236"/>
      <c r="G9" s="236"/>
      <c r="H9" s="236"/>
      <c r="I9" s="18"/>
      <c r="J9" s="18"/>
      <c r="K9" s="18"/>
      <c r="L9" s="31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46" s="17" customFormat="1">
      <c r="A10" s="18"/>
      <c r="B10" s="19"/>
      <c r="C10" s="18"/>
      <c r="D10" s="18"/>
      <c r="E10" s="18"/>
      <c r="F10" s="18"/>
      <c r="G10" s="18"/>
      <c r="H10" s="18"/>
      <c r="I10" s="18"/>
      <c r="J10" s="18"/>
      <c r="K10" s="18"/>
      <c r="L10" s="31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46" s="17" customFormat="1" ht="12" customHeight="1">
      <c r="A11" s="18"/>
      <c r="B11" s="19"/>
      <c r="C11" s="18"/>
      <c r="D11" s="12" t="s">
        <v>16</v>
      </c>
      <c r="E11" s="18"/>
      <c r="F11" s="13" t="s">
        <v>1</v>
      </c>
      <c r="G11" s="18"/>
      <c r="H11" s="18"/>
      <c r="I11" s="12" t="s">
        <v>17</v>
      </c>
      <c r="J11" s="13" t="s">
        <v>1</v>
      </c>
      <c r="K11" s="18"/>
      <c r="L11" s="31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46" s="17" customFormat="1" ht="12" customHeight="1">
      <c r="A12" s="18"/>
      <c r="B12" s="19"/>
      <c r="C12" s="18"/>
      <c r="D12" s="12" t="s">
        <v>18</v>
      </c>
      <c r="E12" s="18"/>
      <c r="F12" s="13" t="s">
        <v>19</v>
      </c>
      <c r="G12" s="18"/>
      <c r="H12" s="18"/>
      <c r="I12" s="12" t="s">
        <v>20</v>
      </c>
      <c r="J12" s="91" t="str">
        <f>'Rekapitulácia stavby'!AN8</f>
        <v>11. 8. 2023</v>
      </c>
      <c r="K12" s="18"/>
      <c r="L12" s="31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46" s="17" customFormat="1" ht="10.9" customHeight="1">
      <c r="A13" s="18"/>
      <c r="B13" s="19"/>
      <c r="C13" s="18"/>
      <c r="D13" s="18"/>
      <c r="E13" s="18"/>
      <c r="F13" s="18"/>
      <c r="G13" s="18"/>
      <c r="H13" s="18"/>
      <c r="I13" s="18"/>
      <c r="J13" s="18"/>
      <c r="K13" s="18"/>
      <c r="L13" s="31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46" s="17" customFormat="1" ht="12" customHeight="1">
      <c r="A14" s="18"/>
      <c r="B14" s="19"/>
      <c r="C14" s="18"/>
      <c r="D14" s="12" t="s">
        <v>22</v>
      </c>
      <c r="E14" s="18"/>
      <c r="F14" s="18"/>
      <c r="G14" s="18"/>
      <c r="H14" s="18"/>
      <c r="I14" s="12" t="s">
        <v>23</v>
      </c>
      <c r="J14" s="13" t="s">
        <v>1</v>
      </c>
      <c r="K14" s="18"/>
      <c r="L14" s="31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46" s="17" customFormat="1" ht="18" customHeight="1">
      <c r="A15" s="18"/>
      <c r="B15" s="19"/>
      <c r="C15" s="18"/>
      <c r="D15" s="18"/>
      <c r="E15" s="13" t="s">
        <v>19</v>
      </c>
      <c r="F15" s="18"/>
      <c r="G15" s="18"/>
      <c r="H15" s="18"/>
      <c r="I15" s="12" t="s">
        <v>24</v>
      </c>
      <c r="J15" s="13" t="s">
        <v>1</v>
      </c>
      <c r="K15" s="18"/>
      <c r="L15" s="31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46" s="17" customFormat="1" ht="6.95" customHeight="1">
      <c r="A16" s="18"/>
      <c r="B16" s="19"/>
      <c r="C16" s="18"/>
      <c r="D16" s="18"/>
      <c r="E16" s="18"/>
      <c r="F16" s="18"/>
      <c r="G16" s="18"/>
      <c r="H16" s="18"/>
      <c r="I16" s="18"/>
      <c r="J16" s="18"/>
      <c r="K16" s="18"/>
      <c r="L16" s="31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1:31" s="17" customFormat="1" ht="12" customHeight="1">
      <c r="A17" s="18"/>
      <c r="B17" s="19"/>
      <c r="C17" s="18"/>
      <c r="D17" s="12" t="s">
        <v>25</v>
      </c>
      <c r="E17" s="18"/>
      <c r="F17" s="18"/>
      <c r="G17" s="18"/>
      <c r="H17" s="18"/>
      <c r="I17" s="12" t="s">
        <v>23</v>
      </c>
      <c r="J17" s="14" t="str">
        <f>'Rekapitulácia stavby'!AN13</f>
        <v>Vyplň údaj</v>
      </c>
      <c r="K17" s="18"/>
      <c r="L17" s="31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s="17" customFormat="1" ht="18" customHeight="1">
      <c r="A18" s="18"/>
      <c r="B18" s="19"/>
      <c r="C18" s="18"/>
      <c r="D18" s="18"/>
      <c r="E18" s="237" t="str">
        <f>'Rekapitulácia stavby'!E14</f>
        <v>Vyplň údaj</v>
      </c>
      <c r="F18" s="203"/>
      <c r="G18" s="203"/>
      <c r="H18" s="203"/>
      <c r="I18" s="12" t="s">
        <v>24</v>
      </c>
      <c r="J18" s="14" t="str">
        <f>'Rekapitulácia stavby'!AN14</f>
        <v>Vyplň údaj</v>
      </c>
      <c r="K18" s="18"/>
      <c r="L18" s="31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s="17" customFormat="1" ht="6.95" customHeight="1">
      <c r="A19" s="18"/>
      <c r="B19" s="19"/>
      <c r="C19" s="18"/>
      <c r="D19" s="18"/>
      <c r="E19" s="18"/>
      <c r="F19" s="18"/>
      <c r="G19" s="18"/>
      <c r="H19" s="18"/>
      <c r="I19" s="18"/>
      <c r="J19" s="18"/>
      <c r="K19" s="18"/>
      <c r="L19" s="31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s="17" customFormat="1" ht="12" customHeight="1">
      <c r="A20" s="18"/>
      <c r="B20" s="19"/>
      <c r="C20" s="18"/>
      <c r="D20" s="12" t="s">
        <v>27</v>
      </c>
      <c r="E20" s="18"/>
      <c r="F20" s="18"/>
      <c r="G20" s="18"/>
      <c r="H20" s="18"/>
      <c r="I20" s="12" t="s">
        <v>23</v>
      </c>
      <c r="J20" s="13" t="s">
        <v>1</v>
      </c>
      <c r="K20" s="18"/>
      <c r="L20" s="31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s="17" customFormat="1" ht="18" customHeight="1">
      <c r="A21" s="18"/>
      <c r="B21" s="19"/>
      <c r="C21" s="18"/>
      <c r="D21" s="18"/>
      <c r="E21" s="13" t="s">
        <v>19</v>
      </c>
      <c r="F21" s="18"/>
      <c r="G21" s="18"/>
      <c r="H21" s="18"/>
      <c r="I21" s="12" t="s">
        <v>24</v>
      </c>
      <c r="J21" s="13" t="s">
        <v>1</v>
      </c>
      <c r="K21" s="18"/>
      <c r="L21" s="31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 s="17" customFormat="1" ht="6.95" customHeight="1">
      <c r="A22" s="18"/>
      <c r="B22" s="19"/>
      <c r="C22" s="18"/>
      <c r="D22" s="18"/>
      <c r="E22" s="18"/>
      <c r="F22" s="18"/>
      <c r="G22" s="18"/>
      <c r="H22" s="18"/>
      <c r="I22" s="18"/>
      <c r="J22" s="18"/>
      <c r="K22" s="18"/>
      <c r="L22" s="31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1" s="17" customFormat="1" ht="12" customHeight="1">
      <c r="A23" s="18"/>
      <c r="B23" s="19"/>
      <c r="C23" s="18"/>
      <c r="D23" s="12" t="s">
        <v>30</v>
      </c>
      <c r="E23" s="18"/>
      <c r="F23" s="18"/>
      <c r="G23" s="18"/>
      <c r="H23" s="18"/>
      <c r="I23" s="12" t="s">
        <v>23</v>
      </c>
      <c r="J23" s="13" t="s">
        <v>1</v>
      </c>
      <c r="K23" s="18"/>
      <c r="L23" s="31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s="17" customFormat="1" ht="18" customHeight="1">
      <c r="A24" s="18"/>
      <c r="B24" s="19"/>
      <c r="C24" s="18"/>
      <c r="D24" s="18"/>
      <c r="E24" s="13" t="s">
        <v>19</v>
      </c>
      <c r="F24" s="18"/>
      <c r="G24" s="18"/>
      <c r="H24" s="18"/>
      <c r="I24" s="12" t="s">
        <v>24</v>
      </c>
      <c r="J24" s="13" t="s">
        <v>1</v>
      </c>
      <c r="K24" s="18"/>
      <c r="L24" s="31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s="17" customFormat="1" ht="6.95" customHeight="1">
      <c r="A25" s="18"/>
      <c r="B25" s="19"/>
      <c r="C25" s="18"/>
      <c r="D25" s="18"/>
      <c r="E25" s="18"/>
      <c r="F25" s="18"/>
      <c r="G25" s="18"/>
      <c r="H25" s="18"/>
      <c r="I25" s="18"/>
      <c r="J25" s="18"/>
      <c r="K25" s="18"/>
      <c r="L25" s="31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s="17" customFormat="1" ht="12" customHeight="1">
      <c r="A26" s="18"/>
      <c r="B26" s="19"/>
      <c r="C26" s="18"/>
      <c r="D26" s="12" t="s">
        <v>31</v>
      </c>
      <c r="E26" s="18"/>
      <c r="F26" s="18"/>
      <c r="G26" s="18"/>
      <c r="H26" s="18"/>
      <c r="I26" s="18"/>
      <c r="J26" s="18"/>
      <c r="K26" s="18"/>
      <c r="L26" s="31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s="92" customFormat="1" ht="16.5" customHeight="1">
      <c r="A27" s="93"/>
      <c r="B27" s="94"/>
      <c r="C27" s="93"/>
      <c r="D27" s="93"/>
      <c r="E27" s="213" t="s">
        <v>1</v>
      </c>
      <c r="F27" s="213"/>
      <c r="G27" s="213"/>
      <c r="H27" s="213"/>
      <c r="I27" s="93"/>
      <c r="J27" s="93"/>
      <c r="K27" s="93"/>
      <c r="L27" s="95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s="17" customFormat="1" ht="6.95" customHeight="1">
      <c r="A28" s="18"/>
      <c r="B28" s="19"/>
      <c r="C28" s="18"/>
      <c r="D28" s="18"/>
      <c r="E28" s="18"/>
      <c r="F28" s="18"/>
      <c r="G28" s="18"/>
      <c r="H28" s="18"/>
      <c r="I28" s="18"/>
      <c r="J28" s="18"/>
      <c r="K28" s="18"/>
      <c r="L28" s="31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s="17" customFormat="1" ht="6.95" customHeight="1">
      <c r="A29" s="18"/>
      <c r="B29" s="19"/>
      <c r="C29" s="18"/>
      <c r="D29" s="56"/>
      <c r="E29" s="56"/>
      <c r="F29" s="56"/>
      <c r="G29" s="56"/>
      <c r="H29" s="56"/>
      <c r="I29" s="56"/>
      <c r="J29" s="56"/>
      <c r="K29" s="56"/>
      <c r="L29" s="31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</row>
    <row r="30" spans="1:31" s="17" customFormat="1" ht="25.35" customHeight="1">
      <c r="A30" s="18"/>
      <c r="B30" s="19"/>
      <c r="C30" s="18"/>
      <c r="D30" s="96" t="s">
        <v>32</v>
      </c>
      <c r="E30" s="18"/>
      <c r="F30" s="18"/>
      <c r="G30" s="18"/>
      <c r="H30" s="18"/>
      <c r="I30" s="18"/>
      <c r="J30" s="97">
        <f>ROUND(J118,2)</f>
        <v>0</v>
      </c>
      <c r="K30" s="18"/>
      <c r="L30" s="31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s="17" customFormat="1" ht="6.95" customHeight="1">
      <c r="A31" s="18"/>
      <c r="B31" s="19"/>
      <c r="C31" s="18"/>
      <c r="D31" s="56"/>
      <c r="E31" s="56"/>
      <c r="F31" s="56"/>
      <c r="G31" s="56"/>
      <c r="H31" s="56"/>
      <c r="I31" s="56"/>
      <c r="J31" s="56"/>
      <c r="K31" s="56"/>
      <c r="L31" s="31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s="17" customFormat="1" ht="14.45" customHeight="1">
      <c r="A32" s="18"/>
      <c r="B32" s="19"/>
      <c r="C32" s="18"/>
      <c r="D32" s="18"/>
      <c r="E32" s="18"/>
      <c r="F32" s="98" t="s">
        <v>34</v>
      </c>
      <c r="G32" s="18"/>
      <c r="H32" s="18"/>
      <c r="I32" s="98" t="s">
        <v>33</v>
      </c>
      <c r="J32" s="98" t="s">
        <v>35</v>
      </c>
      <c r="K32" s="18"/>
      <c r="L32" s="31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31" s="17" customFormat="1" ht="14.45" customHeight="1">
      <c r="A33" s="18"/>
      <c r="B33" s="19"/>
      <c r="C33" s="18"/>
      <c r="D33" s="99" t="s">
        <v>36</v>
      </c>
      <c r="E33" s="24" t="s">
        <v>37</v>
      </c>
      <c r="F33" s="100">
        <f>ROUND((SUM(BE118:BE121)),2)</f>
        <v>0</v>
      </c>
      <c r="G33" s="101"/>
      <c r="H33" s="101"/>
      <c r="I33" s="102">
        <v>0.2</v>
      </c>
      <c r="J33" s="100">
        <f>ROUND(((SUM(BE118:BE121))*I33),2)</f>
        <v>0</v>
      </c>
      <c r="K33" s="18"/>
      <c r="L33" s="31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</row>
    <row r="34" spans="1:31" s="17" customFormat="1" ht="14.45" customHeight="1">
      <c r="A34" s="18"/>
      <c r="B34" s="19"/>
      <c r="C34" s="18"/>
      <c r="D34" s="18"/>
      <c r="E34" s="24" t="s">
        <v>38</v>
      </c>
      <c r="F34" s="100">
        <f>ROUND((SUM(BF118:BF121)),2)</f>
        <v>0</v>
      </c>
      <c r="G34" s="101"/>
      <c r="H34" s="101"/>
      <c r="I34" s="102">
        <v>0.2</v>
      </c>
      <c r="J34" s="100">
        <f>ROUND(((SUM(BF118:BF121))*I34),2)</f>
        <v>0</v>
      </c>
      <c r="K34" s="18"/>
      <c r="L34" s="31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spans="1:31" s="17" customFormat="1" ht="14.45" hidden="1" customHeight="1">
      <c r="A35" s="18"/>
      <c r="B35" s="19"/>
      <c r="C35" s="18"/>
      <c r="D35" s="18"/>
      <c r="E35" s="12" t="s">
        <v>39</v>
      </c>
      <c r="F35" s="103">
        <f>ROUND((SUM(BG118:BG121)),2)</f>
        <v>0</v>
      </c>
      <c r="G35" s="18"/>
      <c r="H35" s="18"/>
      <c r="I35" s="104">
        <v>0.2</v>
      </c>
      <c r="J35" s="103">
        <f>0</f>
        <v>0</v>
      </c>
      <c r="K35" s="18"/>
      <c r="L35" s="31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</row>
    <row r="36" spans="1:31" s="17" customFormat="1" ht="14.45" hidden="1" customHeight="1">
      <c r="A36" s="18"/>
      <c r="B36" s="19"/>
      <c r="C36" s="18"/>
      <c r="D36" s="18"/>
      <c r="E36" s="12" t="s">
        <v>40</v>
      </c>
      <c r="F36" s="103">
        <f>ROUND((SUM(BH118:BH121)),2)</f>
        <v>0</v>
      </c>
      <c r="G36" s="18"/>
      <c r="H36" s="18"/>
      <c r="I36" s="104">
        <v>0.2</v>
      </c>
      <c r="J36" s="103">
        <f>0</f>
        <v>0</v>
      </c>
      <c r="K36" s="18"/>
      <c r="L36" s="31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</row>
    <row r="37" spans="1:31" s="17" customFormat="1" ht="14.45" hidden="1" customHeight="1">
      <c r="A37" s="18"/>
      <c r="B37" s="19"/>
      <c r="C37" s="18"/>
      <c r="D37" s="18"/>
      <c r="E37" s="24" t="s">
        <v>41</v>
      </c>
      <c r="F37" s="100">
        <f>ROUND((SUM(BI118:BI121)),2)</f>
        <v>0</v>
      </c>
      <c r="G37" s="101"/>
      <c r="H37" s="101"/>
      <c r="I37" s="102">
        <v>0</v>
      </c>
      <c r="J37" s="100">
        <f>0</f>
        <v>0</v>
      </c>
      <c r="K37" s="18"/>
      <c r="L37" s="31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</row>
    <row r="38" spans="1:31" s="17" customFormat="1" ht="6.95" customHeight="1">
      <c r="A38" s="18"/>
      <c r="B38" s="19"/>
      <c r="C38" s="18"/>
      <c r="D38" s="18"/>
      <c r="E38" s="18"/>
      <c r="F38" s="18"/>
      <c r="G38" s="18"/>
      <c r="H38" s="18"/>
      <c r="I38" s="18"/>
      <c r="J38" s="18"/>
      <c r="K38" s="18"/>
      <c r="L38" s="31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</row>
    <row r="39" spans="1:31" s="17" customFormat="1" ht="25.35" customHeight="1">
      <c r="A39" s="18"/>
      <c r="B39" s="19"/>
      <c r="C39" s="105"/>
      <c r="D39" s="106" t="s">
        <v>42</v>
      </c>
      <c r="E39" s="50"/>
      <c r="F39" s="50"/>
      <c r="G39" s="107" t="s">
        <v>43</v>
      </c>
      <c r="H39" s="108" t="s">
        <v>44</v>
      </c>
      <c r="I39" s="50"/>
      <c r="J39" s="109">
        <f>SUM(J30:J37)</f>
        <v>0</v>
      </c>
      <c r="K39" s="110"/>
      <c r="L39" s="31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31" s="17" customFormat="1" ht="14.45" customHeight="1">
      <c r="A40" s="18"/>
      <c r="B40" s="19"/>
      <c r="C40" s="18"/>
      <c r="D40" s="18"/>
      <c r="E40" s="18"/>
      <c r="F40" s="18"/>
      <c r="G40" s="18"/>
      <c r="H40" s="18"/>
      <c r="I40" s="18"/>
      <c r="J40" s="18"/>
      <c r="K40" s="18"/>
      <c r="L40" s="31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</row>
    <row r="41" spans="1:31" s="1" customFormat="1" ht="14.45" customHeight="1">
      <c r="B41" s="6"/>
      <c r="L41" s="6"/>
    </row>
    <row r="42" spans="1:31" s="1" customFormat="1" ht="14.45" customHeight="1">
      <c r="B42" s="6"/>
      <c r="L42" s="6"/>
    </row>
    <row r="43" spans="1:31" s="1" customFormat="1" ht="14.45" customHeight="1">
      <c r="B43" s="6"/>
      <c r="L43" s="6"/>
    </row>
    <row r="44" spans="1:31" s="1" customFormat="1" ht="14.45" customHeight="1">
      <c r="B44" s="6"/>
      <c r="L44" s="6"/>
    </row>
    <row r="45" spans="1:31" s="1" customFormat="1" ht="14.45" customHeight="1">
      <c r="B45" s="6"/>
      <c r="L45" s="6"/>
    </row>
    <row r="46" spans="1:31" s="1" customFormat="1" ht="14.45" customHeight="1">
      <c r="B46" s="6"/>
      <c r="L46" s="6"/>
    </row>
    <row r="47" spans="1:31" s="1" customFormat="1" ht="14.45" customHeight="1">
      <c r="B47" s="6"/>
      <c r="L47" s="6"/>
    </row>
    <row r="48" spans="1:31" s="1" customFormat="1" ht="14.45" customHeight="1">
      <c r="B48" s="6"/>
      <c r="L48" s="6"/>
    </row>
    <row r="49" spans="1:31" s="1" customFormat="1" ht="14.45" customHeight="1">
      <c r="B49" s="6"/>
      <c r="L49" s="6"/>
    </row>
    <row r="50" spans="1:31" s="17" customFormat="1" ht="14.45" customHeight="1">
      <c r="B50" s="31"/>
      <c r="D50" s="32" t="s">
        <v>45</v>
      </c>
      <c r="E50" s="33"/>
      <c r="F50" s="33"/>
      <c r="G50" s="32" t="s">
        <v>46</v>
      </c>
      <c r="H50" s="33"/>
      <c r="I50" s="33"/>
      <c r="J50" s="33"/>
      <c r="K50" s="33"/>
      <c r="L50" s="31"/>
    </row>
    <row r="51" spans="1:31">
      <c r="B51" s="6"/>
      <c r="L51" s="6"/>
    </row>
    <row r="52" spans="1:31">
      <c r="B52" s="6"/>
      <c r="L52" s="6"/>
    </row>
    <row r="53" spans="1:31">
      <c r="B53" s="6"/>
      <c r="L53" s="6"/>
    </row>
    <row r="54" spans="1:31">
      <c r="B54" s="6"/>
      <c r="L54" s="6"/>
    </row>
    <row r="55" spans="1:31">
      <c r="B55" s="6"/>
      <c r="L55" s="6"/>
    </row>
    <row r="56" spans="1:31">
      <c r="B56" s="6"/>
      <c r="L56" s="6"/>
    </row>
    <row r="57" spans="1:31">
      <c r="B57" s="6"/>
      <c r="L57" s="6"/>
    </row>
    <row r="58" spans="1:31">
      <c r="B58" s="6"/>
      <c r="L58" s="6"/>
    </row>
    <row r="59" spans="1:31">
      <c r="B59" s="6"/>
      <c r="L59" s="6"/>
    </row>
    <row r="60" spans="1:31">
      <c r="B60" s="6"/>
      <c r="L60" s="6"/>
    </row>
    <row r="61" spans="1:31" s="17" customFormat="1" ht="12.75">
      <c r="A61" s="18"/>
      <c r="B61" s="19"/>
      <c r="C61" s="18"/>
      <c r="D61" s="34" t="s">
        <v>47</v>
      </c>
      <c r="E61" s="21"/>
      <c r="F61" s="111" t="s">
        <v>48</v>
      </c>
      <c r="G61" s="34" t="s">
        <v>47</v>
      </c>
      <c r="H61" s="21"/>
      <c r="I61" s="21"/>
      <c r="J61" s="112" t="s">
        <v>48</v>
      </c>
      <c r="K61" s="21"/>
      <c r="L61" s="31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1:31">
      <c r="B62" s="6"/>
      <c r="L62" s="6"/>
    </row>
    <row r="63" spans="1:31">
      <c r="B63" s="6"/>
      <c r="L63" s="6"/>
    </row>
    <row r="64" spans="1:31">
      <c r="B64" s="6"/>
      <c r="L64" s="6"/>
    </row>
    <row r="65" spans="1:31" s="17" customFormat="1" ht="12.75">
      <c r="A65" s="18"/>
      <c r="B65" s="19"/>
      <c r="C65" s="18"/>
      <c r="D65" s="32" t="s">
        <v>49</v>
      </c>
      <c r="E65" s="35"/>
      <c r="F65" s="35"/>
      <c r="G65" s="32" t="s">
        <v>50</v>
      </c>
      <c r="H65" s="35"/>
      <c r="I65" s="35"/>
      <c r="J65" s="35"/>
      <c r="K65" s="35"/>
      <c r="L65" s="31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</row>
    <row r="66" spans="1:31">
      <c r="B66" s="6"/>
      <c r="L66" s="6"/>
    </row>
    <row r="67" spans="1:31">
      <c r="B67" s="6"/>
      <c r="L67" s="6"/>
    </row>
    <row r="68" spans="1:31">
      <c r="B68" s="6"/>
      <c r="L68" s="6"/>
    </row>
    <row r="69" spans="1:31">
      <c r="B69" s="6"/>
      <c r="L69" s="6"/>
    </row>
    <row r="70" spans="1:31">
      <c r="B70" s="6"/>
      <c r="L70" s="6"/>
    </row>
    <row r="71" spans="1:31">
      <c r="B71" s="6"/>
      <c r="L71" s="6"/>
    </row>
    <row r="72" spans="1:31">
      <c r="B72" s="6"/>
      <c r="L72" s="6"/>
    </row>
    <row r="73" spans="1:31">
      <c r="B73" s="6"/>
      <c r="L73" s="6"/>
    </row>
    <row r="74" spans="1:31">
      <c r="B74" s="6"/>
      <c r="L74" s="6"/>
    </row>
    <row r="75" spans="1:31">
      <c r="B75" s="6"/>
      <c r="L75" s="6"/>
    </row>
    <row r="76" spans="1:31" s="17" customFormat="1" ht="12.75">
      <c r="A76" s="18"/>
      <c r="B76" s="19"/>
      <c r="C76" s="18"/>
      <c r="D76" s="34" t="s">
        <v>47</v>
      </c>
      <c r="E76" s="21"/>
      <c r="F76" s="111" t="s">
        <v>48</v>
      </c>
      <c r="G76" s="34" t="s">
        <v>47</v>
      </c>
      <c r="H76" s="21"/>
      <c r="I76" s="21"/>
      <c r="J76" s="112" t="s">
        <v>48</v>
      </c>
      <c r="K76" s="21"/>
      <c r="L76" s="31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</row>
    <row r="77" spans="1:31" s="17" customFormat="1" ht="14.45" customHeight="1">
      <c r="A77" s="18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1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</row>
    <row r="81" spans="1:47" s="17" customFormat="1" ht="6.95" hidden="1" customHeight="1">
      <c r="A81" s="18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1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</row>
    <row r="82" spans="1:47" s="17" customFormat="1" ht="24.95" hidden="1" customHeight="1">
      <c r="A82" s="18"/>
      <c r="B82" s="19"/>
      <c r="C82" s="7" t="s">
        <v>109</v>
      </c>
      <c r="D82" s="18"/>
      <c r="E82" s="18"/>
      <c r="F82" s="18"/>
      <c r="G82" s="18"/>
      <c r="H82" s="18"/>
      <c r="I82" s="18"/>
      <c r="J82" s="18"/>
      <c r="K82" s="18"/>
      <c r="L82" s="31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</row>
    <row r="83" spans="1:47" s="17" customFormat="1" ht="6.95" hidden="1" customHeight="1">
      <c r="A83" s="18"/>
      <c r="B83" s="19"/>
      <c r="C83" s="18"/>
      <c r="D83" s="18"/>
      <c r="E83" s="18"/>
      <c r="F83" s="18"/>
      <c r="G83" s="18"/>
      <c r="H83" s="18"/>
      <c r="I83" s="18"/>
      <c r="J83" s="18"/>
      <c r="K83" s="18"/>
      <c r="L83" s="31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</row>
    <row r="84" spans="1:47" s="17" customFormat="1" ht="12" hidden="1" customHeight="1">
      <c r="A84" s="18"/>
      <c r="B84" s="19"/>
      <c r="C84" s="12" t="s">
        <v>14</v>
      </c>
      <c r="D84" s="18"/>
      <c r="E84" s="18"/>
      <c r="F84" s="18"/>
      <c r="G84" s="18"/>
      <c r="H84" s="18"/>
      <c r="I84" s="18"/>
      <c r="J84" s="18"/>
      <c r="K84" s="18"/>
      <c r="L84" s="31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</row>
    <row r="85" spans="1:47" s="17" customFormat="1" ht="16.5" hidden="1" customHeight="1">
      <c r="A85" s="18"/>
      <c r="B85" s="19"/>
      <c r="C85" s="18"/>
      <c r="D85" s="18"/>
      <c r="E85" s="234" t="str">
        <f>E7</f>
        <v>Univerzita Komenského</v>
      </c>
      <c r="F85" s="235"/>
      <c r="G85" s="235"/>
      <c r="H85" s="235"/>
      <c r="I85" s="18"/>
      <c r="J85" s="18"/>
      <c r="K85" s="18"/>
      <c r="L85" s="31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</row>
    <row r="86" spans="1:47" s="17" customFormat="1" ht="12" hidden="1" customHeight="1">
      <c r="A86" s="18"/>
      <c r="B86" s="19"/>
      <c r="C86" s="12" t="s">
        <v>105</v>
      </c>
      <c r="D86" s="18"/>
      <c r="E86" s="18"/>
      <c r="F86" s="18"/>
      <c r="G86" s="18"/>
      <c r="H86" s="18"/>
      <c r="I86" s="18"/>
      <c r="J86" s="18"/>
      <c r="K86" s="18"/>
      <c r="L86" s="31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</row>
    <row r="87" spans="1:47" s="17" customFormat="1" ht="16.5" hidden="1" customHeight="1">
      <c r="A87" s="18"/>
      <c r="B87" s="19"/>
      <c r="C87" s="18"/>
      <c r="D87" s="18"/>
      <c r="E87" s="214" t="str">
        <f>E9</f>
        <v xml:space="preserve">2023-03-05 - Zariadenie staveniska </v>
      </c>
      <c r="F87" s="236"/>
      <c r="G87" s="236"/>
      <c r="H87" s="236"/>
      <c r="I87" s="18"/>
      <c r="J87" s="18"/>
      <c r="K87" s="18"/>
      <c r="L87" s="31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</row>
    <row r="88" spans="1:47" s="17" customFormat="1" ht="6.95" hidden="1" customHeight="1">
      <c r="A88" s="18"/>
      <c r="B88" s="19"/>
      <c r="C88" s="18"/>
      <c r="D88" s="18"/>
      <c r="E88" s="18"/>
      <c r="F88" s="18"/>
      <c r="G88" s="18"/>
      <c r="H88" s="18"/>
      <c r="I88" s="18"/>
      <c r="J88" s="18"/>
      <c r="K88" s="18"/>
      <c r="L88" s="31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</row>
    <row r="89" spans="1:47" s="17" customFormat="1" ht="12" hidden="1" customHeight="1">
      <c r="A89" s="18"/>
      <c r="B89" s="19"/>
      <c r="C89" s="12" t="s">
        <v>18</v>
      </c>
      <c r="D89" s="18"/>
      <c r="E89" s="18"/>
      <c r="F89" s="13" t="str">
        <f>F12</f>
        <v xml:space="preserve"> </v>
      </c>
      <c r="G89" s="18"/>
      <c r="H89" s="18"/>
      <c r="I89" s="12" t="s">
        <v>20</v>
      </c>
      <c r="J89" s="91" t="str">
        <f>IF(J12="","",J12)</f>
        <v>11. 8. 2023</v>
      </c>
      <c r="K89" s="18"/>
      <c r="L89" s="31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</row>
    <row r="90" spans="1:47" s="17" customFormat="1" ht="6.95" hidden="1" customHeight="1">
      <c r="A90" s="18"/>
      <c r="B90" s="19"/>
      <c r="C90" s="18"/>
      <c r="D90" s="18"/>
      <c r="E90" s="18"/>
      <c r="F90" s="18"/>
      <c r="G90" s="18"/>
      <c r="H90" s="18"/>
      <c r="I90" s="18"/>
      <c r="J90" s="18"/>
      <c r="K90" s="18"/>
      <c r="L90" s="31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</row>
    <row r="91" spans="1:47" s="17" customFormat="1" ht="15.2" hidden="1" customHeight="1">
      <c r="A91" s="18"/>
      <c r="B91" s="19"/>
      <c r="C91" s="12" t="s">
        <v>22</v>
      </c>
      <c r="D91" s="18"/>
      <c r="E91" s="18"/>
      <c r="F91" s="13" t="str">
        <f>E15</f>
        <v xml:space="preserve"> </v>
      </c>
      <c r="G91" s="18"/>
      <c r="H91" s="18"/>
      <c r="I91" s="12" t="s">
        <v>27</v>
      </c>
      <c r="J91" s="113" t="str">
        <f>E21</f>
        <v xml:space="preserve"> </v>
      </c>
      <c r="K91" s="18"/>
      <c r="L91" s="31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</row>
    <row r="92" spans="1:47" s="17" customFormat="1" ht="15.2" hidden="1" customHeight="1">
      <c r="A92" s="18"/>
      <c r="B92" s="19"/>
      <c r="C92" s="12" t="s">
        <v>25</v>
      </c>
      <c r="D92" s="18"/>
      <c r="E92" s="18"/>
      <c r="F92" s="13" t="str">
        <f>IF(E18="","",E18)</f>
        <v>Vyplň údaj</v>
      </c>
      <c r="G92" s="18"/>
      <c r="H92" s="18"/>
      <c r="I92" s="12" t="s">
        <v>30</v>
      </c>
      <c r="J92" s="113" t="str">
        <f>E24</f>
        <v xml:space="preserve"> </v>
      </c>
      <c r="K92" s="18"/>
      <c r="L92" s="31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</row>
    <row r="93" spans="1:47" s="17" customFormat="1" ht="10.35" hidden="1" customHeight="1">
      <c r="A93" s="18"/>
      <c r="B93" s="19"/>
      <c r="C93" s="18"/>
      <c r="D93" s="18"/>
      <c r="E93" s="18"/>
      <c r="F93" s="18"/>
      <c r="G93" s="18"/>
      <c r="H93" s="18"/>
      <c r="I93" s="18"/>
      <c r="J93" s="18"/>
      <c r="K93" s="18"/>
      <c r="L93" s="31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</row>
    <row r="94" spans="1:47" s="17" customFormat="1" ht="29.25" hidden="1" customHeight="1">
      <c r="A94" s="18"/>
      <c r="B94" s="19"/>
      <c r="C94" s="114" t="s">
        <v>110</v>
      </c>
      <c r="D94" s="105"/>
      <c r="E94" s="105"/>
      <c r="F94" s="105"/>
      <c r="G94" s="105"/>
      <c r="H94" s="105"/>
      <c r="I94" s="105"/>
      <c r="J94" s="115" t="s">
        <v>111</v>
      </c>
      <c r="K94" s="105"/>
      <c r="L94" s="31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</row>
    <row r="95" spans="1:47" s="17" customFormat="1" ht="10.35" hidden="1" customHeight="1">
      <c r="A95" s="18"/>
      <c r="B95" s="19"/>
      <c r="C95" s="18"/>
      <c r="D95" s="18"/>
      <c r="E95" s="18"/>
      <c r="F95" s="18"/>
      <c r="G95" s="18"/>
      <c r="H95" s="18"/>
      <c r="I95" s="18"/>
      <c r="J95" s="18"/>
      <c r="K95" s="18"/>
      <c r="L95" s="31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</row>
    <row r="96" spans="1:47" s="17" customFormat="1" ht="22.9" hidden="1" customHeight="1">
      <c r="A96" s="18"/>
      <c r="B96" s="19"/>
      <c r="C96" s="116" t="s">
        <v>112</v>
      </c>
      <c r="D96" s="18"/>
      <c r="E96" s="18"/>
      <c r="F96" s="18"/>
      <c r="G96" s="18"/>
      <c r="H96" s="18"/>
      <c r="I96" s="18"/>
      <c r="J96" s="97">
        <f>J118</f>
        <v>0</v>
      </c>
      <c r="K96" s="18"/>
      <c r="L96" s="31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U96" s="3" t="s">
        <v>113</v>
      </c>
    </row>
    <row r="97" spans="1:31" s="117" customFormat="1" ht="24.95" hidden="1" customHeight="1">
      <c r="B97" s="118"/>
      <c r="D97" s="119" t="s">
        <v>611</v>
      </c>
      <c r="E97" s="120"/>
      <c r="F97" s="120"/>
      <c r="G97" s="120"/>
      <c r="H97" s="120"/>
      <c r="I97" s="120"/>
      <c r="J97" s="121">
        <f>J119</f>
        <v>0</v>
      </c>
      <c r="L97" s="118"/>
    </row>
    <row r="98" spans="1:31" s="80" customFormat="1" ht="19.899999999999999" hidden="1" customHeight="1">
      <c r="B98" s="122"/>
      <c r="D98" s="123" t="s">
        <v>612</v>
      </c>
      <c r="E98" s="124"/>
      <c r="F98" s="124"/>
      <c r="G98" s="124"/>
      <c r="H98" s="124"/>
      <c r="I98" s="124"/>
      <c r="J98" s="125">
        <f>J120</f>
        <v>0</v>
      </c>
      <c r="L98" s="122"/>
    </row>
    <row r="99" spans="1:31" s="17" customFormat="1" ht="21.75" hidden="1" customHeight="1">
      <c r="A99" s="18"/>
      <c r="B99" s="19"/>
      <c r="C99" s="18"/>
      <c r="D99" s="18"/>
      <c r="E99" s="18"/>
      <c r="F99" s="18"/>
      <c r="G99" s="18"/>
      <c r="H99" s="18"/>
      <c r="I99" s="18"/>
      <c r="J99" s="18"/>
      <c r="K99" s="18"/>
      <c r="L99" s="31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</row>
    <row r="100" spans="1:31" s="17" customFormat="1" ht="6.95" hidden="1" customHeight="1">
      <c r="A100" s="18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31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</row>
    <row r="101" spans="1:31" hidden="1"/>
    <row r="102" spans="1:31" hidden="1"/>
    <row r="103" spans="1:31" hidden="1"/>
    <row r="104" spans="1:31" s="17" customFormat="1" ht="6.95" customHeight="1">
      <c r="A104" s="18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31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</row>
    <row r="105" spans="1:31" s="17" customFormat="1" ht="24.95" customHeight="1">
      <c r="A105" s="18"/>
      <c r="B105" s="19"/>
      <c r="C105" s="7" t="s">
        <v>122</v>
      </c>
      <c r="D105" s="18"/>
      <c r="E105" s="18"/>
      <c r="F105" s="18"/>
      <c r="G105" s="18"/>
      <c r="H105" s="18"/>
      <c r="I105" s="18"/>
      <c r="J105" s="18"/>
      <c r="K105" s="18"/>
      <c r="L105" s="31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</row>
    <row r="106" spans="1:31" s="17" customFormat="1" ht="6.95" customHeight="1">
      <c r="A106" s="18"/>
      <c r="B106" s="19"/>
      <c r="C106" s="18"/>
      <c r="D106" s="18"/>
      <c r="E106" s="18"/>
      <c r="F106" s="18"/>
      <c r="G106" s="18"/>
      <c r="H106" s="18"/>
      <c r="I106" s="18"/>
      <c r="J106" s="18"/>
      <c r="K106" s="18"/>
      <c r="L106" s="31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</row>
    <row r="107" spans="1:31" s="17" customFormat="1" ht="12" customHeight="1">
      <c r="A107" s="18"/>
      <c r="B107" s="19"/>
      <c r="C107" s="12" t="s">
        <v>14</v>
      </c>
      <c r="D107" s="18"/>
      <c r="E107" s="18"/>
      <c r="F107" s="18"/>
      <c r="G107" s="18"/>
      <c r="H107" s="18"/>
      <c r="I107" s="18"/>
      <c r="J107" s="18"/>
      <c r="K107" s="18"/>
      <c r="L107" s="31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</row>
    <row r="108" spans="1:31" s="17" customFormat="1" ht="16.5" customHeight="1">
      <c r="A108" s="18"/>
      <c r="B108" s="19"/>
      <c r="C108" s="18"/>
      <c r="D108" s="18"/>
      <c r="E108" s="234" t="str">
        <f>E7</f>
        <v>Univerzita Komenského</v>
      </c>
      <c r="F108" s="235"/>
      <c r="G108" s="235"/>
      <c r="H108" s="235"/>
      <c r="I108" s="18"/>
      <c r="J108" s="18"/>
      <c r="K108" s="18"/>
      <c r="L108" s="31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</row>
    <row r="109" spans="1:31" s="17" customFormat="1" ht="12" customHeight="1">
      <c r="A109" s="18"/>
      <c r="B109" s="19"/>
      <c r="C109" s="12" t="s">
        <v>105</v>
      </c>
      <c r="D109" s="18"/>
      <c r="E109" s="18"/>
      <c r="F109" s="18"/>
      <c r="G109" s="18"/>
      <c r="H109" s="18"/>
      <c r="I109" s="18"/>
      <c r="J109" s="18"/>
      <c r="K109" s="18"/>
      <c r="L109" s="31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</row>
    <row r="110" spans="1:31" s="17" customFormat="1" ht="16.5" customHeight="1">
      <c r="A110" s="18"/>
      <c r="B110" s="19"/>
      <c r="C110" s="18"/>
      <c r="D110" s="18"/>
      <c r="E110" s="214" t="str">
        <f>E9</f>
        <v xml:space="preserve">2023-03-05 - Zariadenie staveniska </v>
      </c>
      <c r="F110" s="236"/>
      <c r="G110" s="236"/>
      <c r="H110" s="236"/>
      <c r="I110" s="18"/>
      <c r="J110" s="18"/>
      <c r="K110" s="18"/>
      <c r="L110" s="31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</row>
    <row r="111" spans="1:31" s="17" customFormat="1" ht="6.95" customHeight="1">
      <c r="A111" s="18"/>
      <c r="B111" s="19"/>
      <c r="C111" s="18"/>
      <c r="D111" s="18"/>
      <c r="E111" s="18"/>
      <c r="F111" s="18"/>
      <c r="G111" s="18"/>
      <c r="H111" s="18"/>
      <c r="I111" s="18"/>
      <c r="J111" s="18"/>
      <c r="K111" s="18"/>
      <c r="L111" s="31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</row>
    <row r="112" spans="1:31" s="17" customFormat="1" ht="12" customHeight="1">
      <c r="A112" s="18"/>
      <c r="B112" s="19"/>
      <c r="C112" s="12" t="s">
        <v>18</v>
      </c>
      <c r="D112" s="18"/>
      <c r="E112" s="18"/>
      <c r="F112" s="13" t="str">
        <f>F12</f>
        <v xml:space="preserve"> </v>
      </c>
      <c r="G112" s="18"/>
      <c r="H112" s="18"/>
      <c r="I112" s="12" t="s">
        <v>20</v>
      </c>
      <c r="J112" s="91" t="str">
        <f>IF(J12="","",J12)</f>
        <v>11. 8. 2023</v>
      </c>
      <c r="K112" s="18"/>
      <c r="L112" s="31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</row>
    <row r="113" spans="1:65" s="17" customFormat="1" ht="6.95" customHeight="1">
      <c r="A113" s="18"/>
      <c r="B113" s="19"/>
      <c r="C113" s="18"/>
      <c r="D113" s="18"/>
      <c r="E113" s="18"/>
      <c r="F113" s="18"/>
      <c r="G113" s="18"/>
      <c r="H113" s="18"/>
      <c r="I113" s="18"/>
      <c r="J113" s="18"/>
      <c r="K113" s="18"/>
      <c r="L113" s="31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</row>
    <row r="114" spans="1:65" s="17" customFormat="1" ht="15.2" customHeight="1">
      <c r="A114" s="18"/>
      <c r="B114" s="19"/>
      <c r="C114" s="12" t="s">
        <v>22</v>
      </c>
      <c r="D114" s="18"/>
      <c r="E114" s="18"/>
      <c r="F114" s="13" t="str">
        <f>E15</f>
        <v xml:space="preserve"> </v>
      </c>
      <c r="G114" s="18"/>
      <c r="H114" s="18"/>
      <c r="I114" s="12" t="s">
        <v>27</v>
      </c>
      <c r="J114" s="113" t="str">
        <f>E21</f>
        <v xml:space="preserve"> </v>
      </c>
      <c r="K114" s="18"/>
      <c r="L114" s="31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</row>
    <row r="115" spans="1:65" s="17" customFormat="1" ht="15.2" customHeight="1">
      <c r="A115" s="18"/>
      <c r="B115" s="19"/>
      <c r="C115" s="12" t="s">
        <v>25</v>
      </c>
      <c r="D115" s="18"/>
      <c r="E115" s="18"/>
      <c r="F115" s="13" t="str">
        <f>IF(E18="","",E18)</f>
        <v>Vyplň údaj</v>
      </c>
      <c r="G115" s="18"/>
      <c r="H115" s="18"/>
      <c r="I115" s="12" t="s">
        <v>30</v>
      </c>
      <c r="J115" s="113" t="str">
        <f>E24</f>
        <v xml:space="preserve"> </v>
      </c>
      <c r="K115" s="18"/>
      <c r="L115" s="31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</row>
    <row r="116" spans="1:65" s="17" customFormat="1" ht="10.35" customHeight="1">
      <c r="A116" s="18"/>
      <c r="B116" s="19"/>
      <c r="C116" s="18"/>
      <c r="D116" s="18"/>
      <c r="E116" s="18"/>
      <c r="F116" s="18"/>
      <c r="G116" s="18"/>
      <c r="H116" s="18"/>
      <c r="I116" s="18"/>
      <c r="J116" s="18"/>
      <c r="K116" s="18"/>
      <c r="L116" s="31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</row>
    <row r="117" spans="1:65" s="126" customFormat="1" ht="29.25" customHeight="1">
      <c r="A117" s="127"/>
      <c r="B117" s="128"/>
      <c r="C117" s="129" t="s">
        <v>123</v>
      </c>
      <c r="D117" s="130" t="s">
        <v>57</v>
      </c>
      <c r="E117" s="130" t="s">
        <v>53</v>
      </c>
      <c r="F117" s="130" t="s">
        <v>54</v>
      </c>
      <c r="G117" s="130" t="s">
        <v>124</v>
      </c>
      <c r="H117" s="130" t="s">
        <v>125</v>
      </c>
      <c r="I117" s="130" t="s">
        <v>126</v>
      </c>
      <c r="J117" s="131" t="s">
        <v>111</v>
      </c>
      <c r="K117" s="132" t="s">
        <v>127</v>
      </c>
      <c r="L117" s="133"/>
      <c r="M117" s="52" t="s">
        <v>1</v>
      </c>
      <c r="N117" s="53" t="s">
        <v>36</v>
      </c>
      <c r="O117" s="53" t="s">
        <v>128</v>
      </c>
      <c r="P117" s="53" t="s">
        <v>129</v>
      </c>
      <c r="Q117" s="53" t="s">
        <v>130</v>
      </c>
      <c r="R117" s="53" t="s">
        <v>131</v>
      </c>
      <c r="S117" s="53" t="s">
        <v>132</v>
      </c>
      <c r="T117" s="54" t="s">
        <v>133</v>
      </c>
      <c r="U117" s="127"/>
      <c r="V117" s="127"/>
      <c r="W117" s="127"/>
      <c r="X117" s="127"/>
      <c r="Y117" s="127"/>
      <c r="Z117" s="127"/>
      <c r="AA117" s="127"/>
      <c r="AB117" s="127"/>
      <c r="AC117" s="127"/>
      <c r="AD117" s="127"/>
      <c r="AE117" s="127"/>
    </row>
    <row r="118" spans="1:65" s="17" customFormat="1" ht="22.9" customHeight="1">
      <c r="A118" s="18"/>
      <c r="B118" s="19"/>
      <c r="C118" s="60" t="s">
        <v>112</v>
      </c>
      <c r="D118" s="18"/>
      <c r="E118" s="18"/>
      <c r="F118" s="18"/>
      <c r="G118" s="18"/>
      <c r="H118" s="18"/>
      <c r="I118" s="18"/>
      <c r="J118" s="134">
        <f>BK118</f>
        <v>0</v>
      </c>
      <c r="K118" s="18"/>
      <c r="L118" s="19"/>
      <c r="M118" s="55"/>
      <c r="N118" s="46"/>
      <c r="O118" s="56"/>
      <c r="P118" s="135">
        <f>P119</f>
        <v>0</v>
      </c>
      <c r="Q118" s="56"/>
      <c r="R118" s="135">
        <f>R119</f>
        <v>0</v>
      </c>
      <c r="S118" s="56"/>
      <c r="T118" s="136">
        <f>T119</f>
        <v>0</v>
      </c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T118" s="3" t="s">
        <v>71</v>
      </c>
      <c r="AU118" s="3" t="s">
        <v>113</v>
      </c>
      <c r="BK118" s="137">
        <f>BK119</f>
        <v>0</v>
      </c>
    </row>
    <row r="119" spans="1:65" s="138" customFormat="1" ht="25.9" customHeight="1">
      <c r="B119" s="139"/>
      <c r="D119" s="140" t="s">
        <v>71</v>
      </c>
      <c r="E119" s="141" t="s">
        <v>613</v>
      </c>
      <c r="F119" s="141" t="s">
        <v>614</v>
      </c>
      <c r="I119" s="142"/>
      <c r="J119" s="143">
        <f>BK119</f>
        <v>0</v>
      </c>
      <c r="L119" s="139"/>
      <c r="M119" s="144"/>
      <c r="N119" s="145"/>
      <c r="O119" s="145"/>
      <c r="P119" s="146">
        <f>P120</f>
        <v>0</v>
      </c>
      <c r="Q119" s="145"/>
      <c r="R119" s="146">
        <f>R120</f>
        <v>0</v>
      </c>
      <c r="S119" s="145"/>
      <c r="T119" s="147">
        <f>T120</f>
        <v>0</v>
      </c>
      <c r="AR119" s="140" t="s">
        <v>317</v>
      </c>
      <c r="AT119" s="148" t="s">
        <v>71</v>
      </c>
      <c r="AU119" s="148" t="s">
        <v>72</v>
      </c>
      <c r="AY119" s="140" t="s">
        <v>136</v>
      </c>
      <c r="BK119" s="149">
        <f>BK120</f>
        <v>0</v>
      </c>
    </row>
    <row r="120" spans="1:65" s="138" customFormat="1" ht="22.9" customHeight="1">
      <c r="B120" s="139"/>
      <c r="D120" s="140" t="s">
        <v>71</v>
      </c>
      <c r="E120" s="150" t="s">
        <v>615</v>
      </c>
      <c r="F120" s="150" t="s">
        <v>616</v>
      </c>
      <c r="I120" s="142"/>
      <c r="J120" s="151">
        <f>BK120</f>
        <v>0</v>
      </c>
      <c r="L120" s="139"/>
      <c r="M120" s="144"/>
      <c r="N120" s="145"/>
      <c r="O120" s="145"/>
      <c r="P120" s="146">
        <f>P121</f>
        <v>0</v>
      </c>
      <c r="Q120" s="145"/>
      <c r="R120" s="146">
        <f>R121</f>
        <v>0</v>
      </c>
      <c r="S120" s="145"/>
      <c r="T120" s="147">
        <f>T121</f>
        <v>0</v>
      </c>
      <c r="AR120" s="140" t="s">
        <v>317</v>
      </c>
      <c r="AT120" s="148" t="s">
        <v>71</v>
      </c>
      <c r="AU120" s="148" t="s">
        <v>79</v>
      </c>
      <c r="AY120" s="140" t="s">
        <v>136</v>
      </c>
      <c r="BK120" s="149">
        <f>BK121</f>
        <v>0</v>
      </c>
    </row>
    <row r="121" spans="1:65" s="17" customFormat="1" ht="16.5" customHeight="1">
      <c r="A121" s="18"/>
      <c r="B121" s="152"/>
      <c r="C121" s="238" t="s">
        <v>79</v>
      </c>
      <c r="D121" s="238" t="s">
        <v>140</v>
      </c>
      <c r="E121" s="243" t="s">
        <v>617</v>
      </c>
      <c r="F121" s="244" t="s">
        <v>616</v>
      </c>
      <c r="G121" s="241" t="s">
        <v>164</v>
      </c>
      <c r="H121" s="242">
        <v>1</v>
      </c>
      <c r="I121" s="154"/>
      <c r="J121" s="153">
        <f>ROUND(I121*H121,3)</f>
        <v>0</v>
      </c>
      <c r="K121" s="155"/>
      <c r="L121" s="19"/>
      <c r="M121" s="173" t="s">
        <v>1</v>
      </c>
      <c r="N121" s="174" t="s">
        <v>38</v>
      </c>
      <c r="O121" s="175"/>
      <c r="P121" s="176">
        <f>O121*H121</f>
        <v>0</v>
      </c>
      <c r="Q121" s="176">
        <v>0</v>
      </c>
      <c r="R121" s="176">
        <f>Q121*H121</f>
        <v>0</v>
      </c>
      <c r="S121" s="176">
        <v>0</v>
      </c>
      <c r="T121" s="177">
        <f>S121*H121</f>
        <v>0</v>
      </c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R121" s="160" t="s">
        <v>144</v>
      </c>
      <c r="AT121" s="160" t="s">
        <v>140</v>
      </c>
      <c r="AU121" s="160" t="s">
        <v>85</v>
      </c>
      <c r="AY121" s="3" t="s">
        <v>136</v>
      </c>
      <c r="BE121" s="161">
        <f>IF(N121="základná",J121,0)</f>
        <v>0</v>
      </c>
      <c r="BF121" s="161">
        <f>IF(N121="znížená",J121,0)</f>
        <v>0</v>
      </c>
      <c r="BG121" s="161">
        <f>IF(N121="zákl. prenesená",J121,0)</f>
        <v>0</v>
      </c>
      <c r="BH121" s="161">
        <f>IF(N121="zníž. prenesená",J121,0)</f>
        <v>0</v>
      </c>
      <c r="BI121" s="161">
        <f>IF(N121="nulová",J121,0)</f>
        <v>0</v>
      </c>
      <c r="BJ121" s="3" t="s">
        <v>85</v>
      </c>
      <c r="BK121" s="162">
        <f>ROUND(I121*H121,3)</f>
        <v>0</v>
      </c>
      <c r="BL121" s="3" t="s">
        <v>144</v>
      </c>
      <c r="BM121" s="160" t="s">
        <v>618</v>
      </c>
    </row>
    <row r="122" spans="1:65" s="17" customFormat="1" ht="6.95" customHeight="1">
      <c r="A122" s="18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19"/>
      <c r="M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</row>
  </sheetData>
  <sheetProtection algorithmName="SHA-512" hashValue="HGkdcFjVWUyllyuyZoqX7xxQMasSuiESzzzIfdu874doHGnG5q6zr14gP6qAlp1jrtiZYxa2kzpNqbn2Z0VGxQ==" saltValue="sg5OtHHtyVl8Fv+0JD2Imw==" spinCount="100000" sheet="1" objects="1" scenarios="1"/>
  <autoFilter ref="C117:K121" xr:uid="{00000000-0009-0000-0000-000008000000}"/>
  <mergeCells count="9">
    <mergeCell ref="E108:H108"/>
    <mergeCell ref="E110:H110"/>
    <mergeCell ref="E27:H27"/>
    <mergeCell ref="E85:H85"/>
    <mergeCell ref="L2:V2"/>
    <mergeCell ref="E7:H7"/>
    <mergeCell ref="E9:H9"/>
    <mergeCell ref="E18:H18"/>
    <mergeCell ref="E87:H87"/>
  </mergeCells>
  <pageMargins left="0.39374999999999999" right="0.39374999999999999" top="0.39374999999999999" bottom="0.39374999999999999" header="0" footer="0"/>
  <pageSetup paperSize="9" fitToHeight="100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8B3B05629E964E97B7DF69AB157CD5" ma:contentTypeVersion="10" ma:contentTypeDescription="Umožňuje vytvoriť nový dokument." ma:contentTypeScope="" ma:versionID="d7f4e178333f30db24bd004c4ead06a8">
  <xsd:schema xmlns:xsd="http://www.w3.org/2001/XMLSchema" xmlns:xs="http://www.w3.org/2001/XMLSchema" xmlns:p="http://schemas.microsoft.com/office/2006/metadata/properties" xmlns:ns2="624b0479-4417-4226-9004-4e12741c5633" xmlns:ns3="fcd3a85a-225f-46cf-b657-3446a7c28fd2" targetNamespace="http://schemas.microsoft.com/office/2006/metadata/properties" ma:root="true" ma:fieldsID="8b9e113056b8183f3f5b6d11b0fc0569" ns2:_="" ns3:_="">
    <xsd:import namespace="624b0479-4417-4226-9004-4e12741c5633"/>
    <xsd:import namespace="fcd3a85a-225f-46cf-b657-3446a7c28f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b0479-4417-4226-9004-4e12741c5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3a85a-225f-46cf-b657-3446a7c28fd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64d5b38-8c13-43c1-a6b3-42ac1f2720af}" ma:internalName="TaxCatchAll" ma:showField="CatchAllData" ma:web="fcd3a85a-225f-46cf-b657-3446a7c28f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d3a85a-225f-46cf-b657-3446a7c28fd2" xsi:nil="true"/>
    <lcf76f155ced4ddcb4097134ff3c332f xmlns="624b0479-4417-4226-9004-4e12741c563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7A9826-F255-4611-837B-882B8E90F2D6}"/>
</file>

<file path=customXml/itemProps2.xml><?xml version="1.0" encoding="utf-8"?>
<ds:datastoreItem xmlns:ds="http://schemas.openxmlformats.org/officeDocument/2006/customXml" ds:itemID="{755C8C49-A06C-4480-9C3C-5F35A11A9A37}"/>
</file>

<file path=customXml/itemProps3.xml><?xml version="1.0" encoding="utf-8"?>
<ds:datastoreItem xmlns:ds="http://schemas.openxmlformats.org/officeDocument/2006/customXml" ds:itemID="{AD7720C5-91D7-44D6-B212-349C12E0E1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2023-03-01-01 - Búracie p...</vt:lpstr>
      <vt:lpstr>2023-03-01-02 - Dostavova...</vt:lpstr>
      <vt:lpstr>2023-03-03-01 - Búracie p...</vt:lpstr>
      <vt:lpstr>2023-03-03-02 - DOstavova...</vt:lpstr>
      <vt:lpstr>2023-03-04 - Bleskozvod </vt:lpstr>
      <vt:lpstr>2023-03-05 - Zariadenie s...</vt:lpstr>
      <vt:lpstr>'2023-03-01-01 - Búracie p...'!Názvy_tlače</vt:lpstr>
      <vt:lpstr>'2023-03-01-02 - Dostavova...'!Názvy_tlače</vt:lpstr>
      <vt:lpstr>'2023-03-03-01 - Búracie p...'!Názvy_tlače</vt:lpstr>
      <vt:lpstr>'2023-03-03-02 - DOstavova...'!Názvy_tlače</vt:lpstr>
      <vt:lpstr>'2023-03-04 - Bleskozvod '!Názvy_tlače</vt:lpstr>
      <vt:lpstr>'2023-03-05 - Zariadenie s...'!Názvy_tlače</vt:lpstr>
      <vt:lpstr>'Rekapitulácia stavby'!Názvy_tlače</vt:lpstr>
      <vt:lpstr>'2023-03-01-01 - Búracie p...'!Oblasť_tlače</vt:lpstr>
      <vt:lpstr>'2023-03-01-02 - Dostavova...'!Oblasť_tlače</vt:lpstr>
      <vt:lpstr>'2023-03-03-01 - Búracie p...'!Oblasť_tlače</vt:lpstr>
      <vt:lpstr>'2023-03-03-02 - DOstavova...'!Oblasť_tlače</vt:lpstr>
      <vt:lpstr>'2023-03-04 - Bleskozvod '!Oblasť_tlače</vt:lpstr>
      <vt:lpstr>'2023-03-05 - Zariadenie s...'!Oblasť_tlače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DESKTOP-PC02\PC02</dc:creator>
  <cp:lastModifiedBy>Zárecká Katarína</cp:lastModifiedBy>
  <dcterms:created xsi:type="dcterms:W3CDTF">2024-03-11T08:02:55Z</dcterms:created>
  <dcterms:modified xsi:type="dcterms:W3CDTF">2024-03-12T14:00:46Z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fef7c047e99c413ebfb58f41c3913f4b</vt:lpwstr>
  </property>
  <property fmtid="{D5CDD505-2E9C-101B-9397-08002B2CF9AE}" pid="3" name="ContentTypeId">
    <vt:lpwstr>0x010100888B3B05629E964E97B7DF69AB157CD5</vt:lpwstr>
  </property>
</Properties>
</file>