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MilušePražská\Documents\"/>
    </mc:Choice>
  </mc:AlternateContent>
  <xr:revisionPtr revIDLastSave="0" documentId="8_{16F496AD-A3D5-4EC0-9D1D-E45733834208}" xr6:coauthVersionLast="47" xr6:coauthVersionMax="47" xr10:uidLastSave="{00000000-0000-0000-0000-000000000000}"/>
  <bookViews>
    <workbookView xWindow="-28920" yWindow="-120" windowWidth="29040" windowHeight="15840" xr2:uid="{00000000-000D-0000-FFFF-FFFF00000000}"/>
  </bookViews>
  <sheets>
    <sheet name="Rekapitulace stavby" sheetId="1" r:id="rId1"/>
    <sheet name="1 - STAVEBNÍ ÚPRAVY – VÝM..." sheetId="2" r:id="rId2"/>
    <sheet name="VRN - Ostatní a vedlejší ..." sheetId="3" r:id="rId3"/>
    <sheet name="Pokyny pro vyplnění" sheetId="4" r:id="rId4"/>
  </sheets>
  <definedNames>
    <definedName name="_xlnm._FilterDatabase" localSheetId="1" hidden="1">'1 - STAVEBNÍ ÚPRAVY – VÝM...'!$C$93:$K$219</definedName>
    <definedName name="_xlnm._FilterDatabase" localSheetId="2" hidden="1">'VRN - Ostatní a vedlejší ...'!$C$79:$K$90</definedName>
    <definedName name="_xlnm.Print_Titles" localSheetId="1">'1 - STAVEBNÍ ÚPRAVY – VÝM...'!$93:$93</definedName>
    <definedName name="_xlnm.Print_Titles" localSheetId="0">'Rekapitulace stavby'!$52:$52</definedName>
    <definedName name="_xlnm.Print_Titles" localSheetId="2">'VRN - Ostatní a vedlejší ...'!$79:$79</definedName>
    <definedName name="_xlnm.Print_Area" localSheetId="1">'1 - STAVEBNÍ ÚPRAVY – VÝM...'!$C$4:$J$39,'1 - STAVEBNÍ ÚPRAVY – VÝM...'!$C$45:$J$75,'1 - STAVEBNÍ ÚPRAVY – VÝM...'!$C$81:$K$219</definedName>
    <definedName name="_xlnm.Print_Area" localSheetId="3">'Pokyny pro vyplnění'!$B$2:$K$71,'Pokyny pro vyplnění'!$B$74:$K$118,'Pokyny pro vyplnění'!$B$121:$K$161,'Pokyny pro vyplnění'!$B$164:$K$218</definedName>
    <definedName name="_xlnm.Print_Area" localSheetId="0">'Rekapitulace stavby'!$D$4:$AO$36,'Rekapitulace stavby'!$C$42:$AQ$57</definedName>
    <definedName name="_xlnm.Print_Area" localSheetId="2">'VRN - Ostatní a vedlejší ...'!$C$4:$J$39,'VRN - Ostatní a vedlejší ...'!$C$45:$J$61,'VRN - Ostatní a vedlejší ...'!$C$67:$K$90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3" l="1"/>
  <c r="J36" i="3"/>
  <c r="AY56" i="1"/>
  <c r="J35" i="3"/>
  <c r="AX56" i="1"/>
  <c r="BI90" i="3"/>
  <c r="BH90" i="3"/>
  <c r="BG90" i="3"/>
  <c r="BE90" i="3"/>
  <c r="T90" i="3"/>
  <c r="R90" i="3"/>
  <c r="P90" i="3"/>
  <c r="BI89" i="3"/>
  <c r="BH89" i="3"/>
  <c r="BG89" i="3"/>
  <c r="BE89" i="3"/>
  <c r="T89" i="3"/>
  <c r="R89" i="3"/>
  <c r="P89" i="3"/>
  <c r="BI88" i="3"/>
  <c r="BH88" i="3"/>
  <c r="BG88" i="3"/>
  <c r="BE88" i="3"/>
  <c r="T88" i="3"/>
  <c r="R88" i="3"/>
  <c r="P88" i="3"/>
  <c r="BI87" i="3"/>
  <c r="BH87" i="3"/>
  <c r="BG87" i="3"/>
  <c r="BE87" i="3"/>
  <c r="T87" i="3"/>
  <c r="R87" i="3"/>
  <c r="P87" i="3"/>
  <c r="BI86" i="3"/>
  <c r="BH86" i="3"/>
  <c r="BG86" i="3"/>
  <c r="BE86" i="3"/>
  <c r="T86" i="3"/>
  <c r="R86" i="3"/>
  <c r="P86" i="3"/>
  <c r="BI85" i="3"/>
  <c r="BH85" i="3"/>
  <c r="BG85" i="3"/>
  <c r="BE85" i="3"/>
  <c r="T85" i="3"/>
  <c r="R85" i="3"/>
  <c r="P85" i="3"/>
  <c r="BI84" i="3"/>
  <c r="BH84" i="3"/>
  <c r="BG84" i="3"/>
  <c r="BE84" i="3"/>
  <c r="T84" i="3"/>
  <c r="R84" i="3"/>
  <c r="P84" i="3"/>
  <c r="BI83" i="3"/>
  <c r="BH83" i="3"/>
  <c r="BG83" i="3"/>
  <c r="BE83" i="3"/>
  <c r="T83" i="3"/>
  <c r="R83" i="3"/>
  <c r="P83" i="3"/>
  <c r="BI82" i="3"/>
  <c r="BH82" i="3"/>
  <c r="BG82" i="3"/>
  <c r="BE82" i="3"/>
  <c r="T82" i="3"/>
  <c r="R82" i="3"/>
  <c r="P82" i="3"/>
  <c r="J76" i="3"/>
  <c r="F76" i="3"/>
  <c r="F74" i="3"/>
  <c r="E72" i="3"/>
  <c r="J54" i="3"/>
  <c r="F54" i="3"/>
  <c r="F52" i="3"/>
  <c r="E50" i="3"/>
  <c r="J24" i="3"/>
  <c r="E24" i="3"/>
  <c r="J77" i="3"/>
  <c r="J23" i="3"/>
  <c r="J18" i="3"/>
  <c r="E18" i="3"/>
  <c r="F77" i="3"/>
  <c r="J17" i="3"/>
  <c r="J12" i="3"/>
  <c r="J74" i="3"/>
  <c r="E7" i="3"/>
  <c r="E48" i="3" s="1"/>
  <c r="J37" i="2"/>
  <c r="J36" i="2"/>
  <c r="AY55" i="1"/>
  <c r="J35" i="2"/>
  <c r="AX55" i="1"/>
  <c r="BI219" i="2"/>
  <c r="BH219" i="2"/>
  <c r="BG219" i="2"/>
  <c r="BE219" i="2"/>
  <c r="T219" i="2"/>
  <c r="R219" i="2"/>
  <c r="P219" i="2"/>
  <c r="BI218" i="2"/>
  <c r="BH218" i="2"/>
  <c r="BG218" i="2"/>
  <c r="BE218" i="2"/>
  <c r="T218" i="2"/>
  <c r="R218" i="2"/>
  <c r="P218" i="2"/>
  <c r="BI214" i="2"/>
  <c r="BH214" i="2"/>
  <c r="BG214" i="2"/>
  <c r="BE214" i="2"/>
  <c r="T214" i="2"/>
  <c r="R214" i="2"/>
  <c r="P214" i="2"/>
  <c r="BI212" i="2"/>
  <c r="BH212" i="2"/>
  <c r="BG212" i="2"/>
  <c r="BE212" i="2"/>
  <c r="T212" i="2"/>
  <c r="R212" i="2"/>
  <c r="P212" i="2"/>
  <c r="BI204" i="2"/>
  <c r="BH204" i="2"/>
  <c r="BG204" i="2"/>
  <c r="BE204" i="2"/>
  <c r="T204" i="2"/>
  <c r="R204" i="2"/>
  <c r="P204" i="2"/>
  <c r="BI200" i="2"/>
  <c r="BH200" i="2"/>
  <c r="BG200" i="2"/>
  <c r="BE200" i="2"/>
  <c r="T200" i="2"/>
  <c r="R200" i="2"/>
  <c r="P200" i="2"/>
  <c r="BI197" i="2"/>
  <c r="BH197" i="2"/>
  <c r="BG197" i="2"/>
  <c r="BE197" i="2"/>
  <c r="T197" i="2"/>
  <c r="R197" i="2"/>
  <c r="P197" i="2"/>
  <c r="BI195" i="2"/>
  <c r="BH195" i="2"/>
  <c r="BG195" i="2"/>
  <c r="BE195" i="2"/>
  <c r="T195" i="2"/>
  <c r="R195" i="2"/>
  <c r="P195" i="2"/>
  <c r="BI193" i="2"/>
  <c r="BH193" i="2"/>
  <c r="BG193" i="2"/>
  <c r="BE193" i="2"/>
  <c r="T193" i="2"/>
  <c r="R193" i="2"/>
  <c r="P193" i="2"/>
  <c r="BI191" i="2"/>
  <c r="BH191" i="2"/>
  <c r="BG191" i="2"/>
  <c r="BE191" i="2"/>
  <c r="T191" i="2"/>
  <c r="R191" i="2"/>
  <c r="P191" i="2"/>
  <c r="BI189" i="2"/>
  <c r="BH189" i="2"/>
  <c r="BG189" i="2"/>
  <c r="BE189" i="2"/>
  <c r="T189" i="2"/>
  <c r="R189" i="2"/>
  <c r="P189" i="2"/>
  <c r="BI187" i="2"/>
  <c r="BH187" i="2"/>
  <c r="BG187" i="2"/>
  <c r="BE187" i="2"/>
  <c r="T187" i="2"/>
  <c r="R187" i="2"/>
  <c r="P187" i="2"/>
  <c r="BI185" i="2"/>
  <c r="BH185" i="2"/>
  <c r="BG185" i="2"/>
  <c r="BE185" i="2"/>
  <c r="T185" i="2"/>
  <c r="R185" i="2"/>
  <c r="P185" i="2"/>
  <c r="BI183" i="2"/>
  <c r="BH183" i="2"/>
  <c r="BG183" i="2"/>
  <c r="BE183" i="2"/>
  <c r="T183" i="2"/>
  <c r="R183" i="2"/>
  <c r="P183" i="2"/>
  <c r="BI181" i="2"/>
  <c r="BH181" i="2"/>
  <c r="BG181" i="2"/>
  <c r="BE181" i="2"/>
  <c r="T181" i="2"/>
  <c r="R181" i="2"/>
  <c r="P181" i="2"/>
  <c r="BI179" i="2"/>
  <c r="BH179" i="2"/>
  <c r="BG179" i="2"/>
  <c r="BE179" i="2"/>
  <c r="T179" i="2"/>
  <c r="R179" i="2"/>
  <c r="P179" i="2"/>
  <c r="BI177" i="2"/>
  <c r="BH177" i="2"/>
  <c r="BG177" i="2"/>
  <c r="BE177" i="2"/>
  <c r="T177" i="2"/>
  <c r="R177" i="2"/>
  <c r="P177" i="2"/>
  <c r="BI174" i="2"/>
  <c r="BH174" i="2"/>
  <c r="BG174" i="2"/>
  <c r="BE174" i="2"/>
  <c r="T174" i="2"/>
  <c r="R174" i="2"/>
  <c r="P174" i="2"/>
  <c r="BI171" i="2"/>
  <c r="BH171" i="2"/>
  <c r="BG171" i="2"/>
  <c r="BE171" i="2"/>
  <c r="T171" i="2"/>
  <c r="R171" i="2"/>
  <c r="P171" i="2"/>
  <c r="BI168" i="2"/>
  <c r="BH168" i="2"/>
  <c r="BG168" i="2"/>
  <c r="BE168" i="2"/>
  <c r="T168" i="2"/>
  <c r="R168" i="2"/>
  <c r="P168" i="2"/>
  <c r="BI167" i="2"/>
  <c r="BH167" i="2"/>
  <c r="BG167" i="2"/>
  <c r="BE167" i="2"/>
  <c r="T167" i="2"/>
  <c r="R167" i="2"/>
  <c r="P167" i="2"/>
  <c r="BI163" i="2"/>
  <c r="BH163" i="2"/>
  <c r="BG163" i="2"/>
  <c r="BE163" i="2"/>
  <c r="T163" i="2"/>
  <c r="T162" i="2"/>
  <c r="R163" i="2"/>
  <c r="R162" i="2" s="1"/>
  <c r="P163" i="2"/>
  <c r="P162" i="2"/>
  <c r="BI160" i="2"/>
  <c r="BH160" i="2"/>
  <c r="BG160" i="2"/>
  <c r="BE160" i="2"/>
  <c r="T160" i="2"/>
  <c r="R160" i="2"/>
  <c r="P160" i="2"/>
  <c r="BI157" i="2"/>
  <c r="BH157" i="2"/>
  <c r="BG157" i="2"/>
  <c r="BE157" i="2"/>
  <c r="T157" i="2"/>
  <c r="R157" i="2"/>
  <c r="P157" i="2"/>
  <c r="BI155" i="2"/>
  <c r="BH155" i="2"/>
  <c r="BG155" i="2"/>
  <c r="BE155" i="2"/>
  <c r="T155" i="2"/>
  <c r="R155" i="2"/>
  <c r="P155" i="2"/>
  <c r="BI153" i="2"/>
  <c r="BH153" i="2"/>
  <c r="BG153" i="2"/>
  <c r="BE153" i="2"/>
  <c r="T153" i="2"/>
  <c r="R153" i="2"/>
  <c r="P153" i="2"/>
  <c r="BI141" i="2"/>
  <c r="BH141" i="2"/>
  <c r="BG141" i="2"/>
  <c r="BE141" i="2"/>
  <c r="T141" i="2"/>
  <c r="R141" i="2"/>
  <c r="P141" i="2"/>
  <c r="BI138" i="2"/>
  <c r="BH138" i="2"/>
  <c r="BG138" i="2"/>
  <c r="BE138" i="2"/>
  <c r="T138" i="2"/>
  <c r="R138" i="2"/>
  <c r="P138" i="2"/>
  <c r="BI135" i="2"/>
  <c r="BH135" i="2"/>
  <c r="BG135" i="2"/>
  <c r="BE135" i="2"/>
  <c r="T135" i="2"/>
  <c r="R135" i="2"/>
  <c r="P135" i="2"/>
  <c r="BI132" i="2"/>
  <c r="BH132" i="2"/>
  <c r="BG132" i="2"/>
  <c r="BE132" i="2"/>
  <c r="T132" i="2"/>
  <c r="R132" i="2"/>
  <c r="P132" i="2"/>
  <c r="BI129" i="2"/>
  <c r="BH129" i="2"/>
  <c r="BG129" i="2"/>
  <c r="BE129" i="2"/>
  <c r="T129" i="2"/>
  <c r="R129" i="2"/>
  <c r="P129" i="2"/>
  <c r="BI124" i="2"/>
  <c r="BH124" i="2"/>
  <c r="BG124" i="2"/>
  <c r="BE124" i="2"/>
  <c r="T124" i="2"/>
  <c r="R124" i="2"/>
  <c r="P124" i="2"/>
  <c r="BI122" i="2"/>
  <c r="BH122" i="2"/>
  <c r="BG122" i="2"/>
  <c r="BE122" i="2"/>
  <c r="T122" i="2"/>
  <c r="R122" i="2"/>
  <c r="P122" i="2"/>
  <c r="BI119" i="2"/>
  <c r="BH119" i="2"/>
  <c r="BG119" i="2"/>
  <c r="BE119" i="2"/>
  <c r="T119" i="2"/>
  <c r="R119" i="2"/>
  <c r="P119" i="2"/>
  <c r="BI115" i="2"/>
  <c r="BH115" i="2"/>
  <c r="BG115" i="2"/>
  <c r="BE115" i="2"/>
  <c r="T115" i="2"/>
  <c r="R115" i="2"/>
  <c r="P115" i="2"/>
  <c r="BI112" i="2"/>
  <c r="BH112" i="2"/>
  <c r="BG112" i="2"/>
  <c r="BE112" i="2"/>
  <c r="T112" i="2"/>
  <c r="R112" i="2"/>
  <c r="P112" i="2"/>
  <c r="BI107" i="2"/>
  <c r="BH107" i="2"/>
  <c r="BG107" i="2"/>
  <c r="BE107" i="2"/>
  <c r="T107" i="2"/>
  <c r="R107" i="2"/>
  <c r="P107" i="2"/>
  <c r="BI104" i="2"/>
  <c r="BH104" i="2"/>
  <c r="BG104" i="2"/>
  <c r="BE104" i="2"/>
  <c r="T104" i="2"/>
  <c r="R104" i="2"/>
  <c r="P104" i="2"/>
  <c r="BI100" i="2"/>
  <c r="BH100" i="2"/>
  <c r="BG100" i="2"/>
  <c r="BE100" i="2"/>
  <c r="T100" i="2"/>
  <c r="R100" i="2"/>
  <c r="P100" i="2"/>
  <c r="BI97" i="2"/>
  <c r="BH97" i="2"/>
  <c r="BG97" i="2"/>
  <c r="BE97" i="2"/>
  <c r="T97" i="2"/>
  <c r="R97" i="2"/>
  <c r="P97" i="2"/>
  <c r="J90" i="2"/>
  <c r="F90" i="2"/>
  <c r="F88" i="2"/>
  <c r="E86" i="2"/>
  <c r="J54" i="2"/>
  <c r="F54" i="2"/>
  <c r="F52" i="2"/>
  <c r="E50" i="2"/>
  <c r="J24" i="2"/>
  <c r="E24" i="2"/>
  <c r="J91" i="2"/>
  <c r="J23" i="2"/>
  <c r="J18" i="2"/>
  <c r="E18" i="2"/>
  <c r="F91" i="2"/>
  <c r="J17" i="2"/>
  <c r="J12" i="2"/>
  <c r="J88" i="2"/>
  <c r="E7" i="2"/>
  <c r="E48" i="2" s="1"/>
  <c r="L50" i="1"/>
  <c r="AM50" i="1"/>
  <c r="AM49" i="1"/>
  <c r="L49" i="1"/>
  <c r="AM47" i="1"/>
  <c r="L47" i="1"/>
  <c r="L45" i="1"/>
  <c r="L44" i="1"/>
  <c r="J104" i="2"/>
  <c r="J183" i="2"/>
  <c r="J84" i="3"/>
  <c r="J153" i="2"/>
  <c r="BK138" i="2"/>
  <c r="BK86" i="3"/>
  <c r="BK124" i="2"/>
  <c r="BK219" i="2"/>
  <c r="J141" i="2"/>
  <c r="J163" i="2"/>
  <c r="J187" i="2"/>
  <c r="BK100" i="2"/>
  <c r="BK191" i="2"/>
  <c r="BK97" i="2"/>
  <c r="AS54" i="1"/>
  <c r="BK183" i="2"/>
  <c r="BK107" i="2"/>
  <c r="J89" i="3"/>
  <c r="J160" i="2"/>
  <c r="J129" i="2"/>
  <c r="BK141" i="2"/>
  <c r="BK132" i="2"/>
  <c r="BK87" i="3"/>
  <c r="BK218" i="2"/>
  <c r="BK85" i="3"/>
  <c r="BK187" i="2"/>
  <c r="BK129" i="2"/>
  <c r="J135" i="2"/>
  <c r="BK155" i="2"/>
  <c r="J171" i="2"/>
  <c r="J191" i="2"/>
  <c r="BK88" i="3"/>
  <c r="J168" i="2"/>
  <c r="BK135" i="2"/>
  <c r="BK195" i="2"/>
  <c r="J185" i="2"/>
  <c r="BK177" i="2"/>
  <c r="BK212" i="2"/>
  <c r="J174" i="2"/>
  <c r="J200" i="2"/>
  <c r="BK160" i="2"/>
  <c r="J212" i="2"/>
  <c r="BK174" i="2"/>
  <c r="BK157" i="2"/>
  <c r="J90" i="3"/>
  <c r="BK179" i="2"/>
  <c r="J85" i="3"/>
  <c r="BK181" i="2"/>
  <c r="BK185" i="2"/>
  <c r="J155" i="2"/>
  <c r="BK197" i="2"/>
  <c r="J122" i="2"/>
  <c r="BK83" i="3"/>
  <c r="J195" i="2"/>
  <c r="BK167" i="2"/>
  <c r="J132" i="2"/>
  <c r="BK214" i="2"/>
  <c r="J177" i="2"/>
  <c r="J112" i="2"/>
  <c r="BK82" i="3"/>
  <c r="J97" i="2"/>
  <c r="J157" i="2"/>
  <c r="BK89" i="3"/>
  <c r="J204" i="2"/>
  <c r="BK122" i="2"/>
  <c r="J100" i="2"/>
  <c r="BK163" i="2"/>
  <c r="J82" i="3"/>
  <c r="J115" i="2"/>
  <c r="J218" i="2"/>
  <c r="J88" i="3"/>
  <c r="J181" i="2"/>
  <c r="J189" i="2"/>
  <c r="BK171" i="2"/>
  <c r="BK119" i="2"/>
  <c r="BK168" i="2"/>
  <c r="BK90" i="3"/>
  <c r="J179" i="2"/>
  <c r="BK204" i="2"/>
  <c r="J124" i="2"/>
  <c r="J197" i="2"/>
  <c r="BK84" i="3"/>
  <c r="J87" i="3"/>
  <c r="BK189" i="2"/>
  <c r="BK115" i="2"/>
  <c r="BK104" i="2"/>
  <c r="BK193" i="2"/>
  <c r="J167" i="2"/>
  <c r="J214" i="2"/>
  <c r="J138" i="2"/>
  <c r="BK153" i="2"/>
  <c r="J83" i="3"/>
  <c r="J193" i="2"/>
  <c r="J119" i="2"/>
  <c r="J86" i="3"/>
  <c r="J219" i="2"/>
  <c r="J107" i="2"/>
  <c r="BK112" i="2"/>
  <c r="BK200" i="2"/>
  <c r="P96" i="2" l="1"/>
  <c r="BK128" i="2"/>
  <c r="J128" i="2"/>
  <c r="J65" i="2" s="1"/>
  <c r="P152" i="2"/>
  <c r="P166" i="2"/>
  <c r="R199" i="2"/>
  <c r="R103" i="2"/>
  <c r="R102" i="2" s="1"/>
  <c r="T152" i="2"/>
  <c r="R170" i="2"/>
  <c r="P217" i="2"/>
  <c r="P216" i="2" s="1"/>
  <c r="T96" i="2"/>
  <c r="R128" i="2"/>
  <c r="P137" i="2"/>
  <c r="P127" i="2" s="1"/>
  <c r="P95" i="2" s="1"/>
  <c r="T170" i="2"/>
  <c r="R217" i="2"/>
  <c r="R216" i="2"/>
  <c r="BK81" i="3"/>
  <c r="J81" i="3" s="1"/>
  <c r="J60" i="3" s="1"/>
  <c r="T103" i="2"/>
  <c r="T102" i="2"/>
  <c r="R152" i="2"/>
  <c r="BK166" i="2"/>
  <c r="T166" i="2"/>
  <c r="P199" i="2"/>
  <c r="BK103" i="2"/>
  <c r="J103" i="2" s="1"/>
  <c r="J63" i="2" s="1"/>
  <c r="T128" i="2"/>
  <c r="R137" i="2"/>
  <c r="R166" i="2"/>
  <c r="R165" i="2"/>
  <c r="T199" i="2"/>
  <c r="R81" i="3"/>
  <c r="R80" i="3"/>
  <c r="BK96" i="2"/>
  <c r="J96" i="2" s="1"/>
  <c r="J61" i="2" s="1"/>
  <c r="R96" i="2"/>
  <c r="P128" i="2"/>
  <c r="BK152" i="2"/>
  <c r="J152" i="2" s="1"/>
  <c r="J67" i="2" s="1"/>
  <c r="BK170" i="2"/>
  <c r="J170" i="2"/>
  <c r="J71" i="2" s="1"/>
  <c r="BK199" i="2"/>
  <c r="J199" i="2"/>
  <c r="J72" i="2"/>
  <c r="T217" i="2"/>
  <c r="T216" i="2"/>
  <c r="P81" i="3"/>
  <c r="P80" i="3"/>
  <c r="AU56" i="1" s="1"/>
  <c r="P103" i="2"/>
  <c r="P102" i="2"/>
  <c r="BK137" i="2"/>
  <c r="J137" i="2"/>
  <c r="J66" i="2"/>
  <c r="T137" i="2"/>
  <c r="P170" i="2"/>
  <c r="BK217" i="2"/>
  <c r="J217" i="2"/>
  <c r="J74" i="2"/>
  <c r="T81" i="3"/>
  <c r="T80" i="3" s="1"/>
  <c r="BK162" i="2"/>
  <c r="J162" i="2"/>
  <c r="J68" i="2" s="1"/>
  <c r="J166" i="2"/>
  <c r="J70" i="2" s="1"/>
  <c r="J52" i="3"/>
  <c r="BF82" i="3"/>
  <c r="BF88" i="3"/>
  <c r="BF89" i="3"/>
  <c r="J55" i="3"/>
  <c r="BF83" i="3"/>
  <c r="BF84" i="3"/>
  <c r="BK127" i="2"/>
  <c r="J127" i="2"/>
  <c r="J64" i="2" s="1"/>
  <c r="BK216" i="2"/>
  <c r="J216" i="2"/>
  <c r="J73" i="2"/>
  <c r="F55" i="3"/>
  <c r="E70" i="3"/>
  <c r="BF90" i="3"/>
  <c r="BF85" i="3"/>
  <c r="BF86" i="3"/>
  <c r="BF87" i="3"/>
  <c r="J55" i="2"/>
  <c r="BF112" i="2"/>
  <c r="BF115" i="2"/>
  <c r="BF160" i="2"/>
  <c r="BF187" i="2"/>
  <c r="BF189" i="2"/>
  <c r="BF219" i="2"/>
  <c r="BF141" i="2"/>
  <c r="BF155" i="2"/>
  <c r="BF167" i="2"/>
  <c r="BF174" i="2"/>
  <c r="BF212" i="2"/>
  <c r="BF97" i="2"/>
  <c r="BF100" i="2"/>
  <c r="BF119" i="2"/>
  <c r="BF129" i="2"/>
  <c r="BF135" i="2"/>
  <c r="BF171" i="2"/>
  <c r="BF179" i="2"/>
  <c r="BF181" i="2"/>
  <c r="BF183" i="2"/>
  <c r="BF200" i="2"/>
  <c r="BF168" i="2"/>
  <c r="BF195" i="2"/>
  <c r="BF197" i="2"/>
  <c r="F55" i="2"/>
  <c r="BF122" i="2"/>
  <c r="BF138" i="2"/>
  <c r="BF163" i="2"/>
  <c r="BF204" i="2"/>
  <c r="BF214" i="2"/>
  <c r="E84" i="2"/>
  <c r="BF124" i="2"/>
  <c r="J52" i="2"/>
  <c r="BF104" i="2"/>
  <c r="BF107" i="2"/>
  <c r="BF132" i="2"/>
  <c r="BF185" i="2"/>
  <c r="BF191" i="2"/>
  <c r="BF193" i="2"/>
  <c r="BF218" i="2"/>
  <c r="BF153" i="2"/>
  <c r="BF157" i="2"/>
  <c r="BF177" i="2"/>
  <c r="F35" i="2"/>
  <c r="BB55" i="1"/>
  <c r="F37" i="3"/>
  <c r="BD56" i="1" s="1"/>
  <c r="J33" i="2"/>
  <c r="AV55" i="1"/>
  <c r="F35" i="3"/>
  <c r="BB56" i="1" s="1"/>
  <c r="F37" i="2"/>
  <c r="BD55" i="1"/>
  <c r="F33" i="3"/>
  <c r="AZ56" i="1" s="1"/>
  <c r="F33" i="2"/>
  <c r="AZ55" i="1"/>
  <c r="J33" i="3"/>
  <c r="AV56" i="1" s="1"/>
  <c r="F36" i="3"/>
  <c r="BC56" i="1"/>
  <c r="F36" i="2"/>
  <c r="BC55" i="1" s="1"/>
  <c r="BK102" i="2" l="1"/>
  <c r="J102" i="2" s="1"/>
  <c r="J62" i="2" s="1"/>
  <c r="T165" i="2"/>
  <c r="T127" i="2"/>
  <c r="T95" i="2"/>
  <c r="T94" i="2" s="1"/>
  <c r="P165" i="2"/>
  <c r="P94" i="2" s="1"/>
  <c r="AU55" i="1" s="1"/>
  <c r="AU54" i="1" s="1"/>
  <c r="BK165" i="2"/>
  <c r="J165" i="2" s="1"/>
  <c r="J69" i="2" s="1"/>
  <c r="R127" i="2"/>
  <c r="R95" i="2" s="1"/>
  <c r="R94" i="2" s="1"/>
  <c r="BK80" i="3"/>
  <c r="J80" i="3" s="1"/>
  <c r="J59" i="3" s="1"/>
  <c r="F34" i="2"/>
  <c r="BA55" i="1" s="1"/>
  <c r="J34" i="2"/>
  <c r="AW55" i="1" s="1"/>
  <c r="AT55" i="1" s="1"/>
  <c r="AZ54" i="1"/>
  <c r="W29" i="1"/>
  <c r="BC54" i="1"/>
  <c r="W32" i="1"/>
  <c r="BD54" i="1"/>
  <c r="W33" i="1" s="1"/>
  <c r="F34" i="3"/>
  <c r="BA56" i="1" s="1"/>
  <c r="J34" i="3"/>
  <c r="AW56" i="1"/>
  <c r="AT56" i="1"/>
  <c r="BB54" i="1"/>
  <c r="W31" i="1"/>
  <c r="BK95" i="2" l="1"/>
  <c r="BK94" i="2" s="1"/>
  <c r="J94" i="2" s="1"/>
  <c r="J59" i="2" s="1"/>
  <c r="J30" i="3"/>
  <c r="AG56" i="1" s="1"/>
  <c r="AV54" i="1"/>
  <c r="AK29" i="1"/>
  <c r="BA54" i="1"/>
  <c r="W30" i="1"/>
  <c r="AX54" i="1"/>
  <c r="AY54" i="1"/>
  <c r="J30" i="2" l="1"/>
  <c r="AG55" i="1" s="1"/>
  <c r="AG54" i="1" s="1"/>
  <c r="AK26" i="1" s="1"/>
  <c r="J95" i="2"/>
  <c r="J60" i="2" s="1"/>
  <c r="J39" i="3"/>
  <c r="J39" i="2"/>
  <c r="AN55" i="1"/>
  <c r="AN56" i="1"/>
  <c r="AW54" i="1"/>
  <c r="AK30" i="1" s="1"/>
  <c r="AK35" i="1" l="1"/>
  <c r="AT54" i="1"/>
  <c r="AN54" i="1" l="1"/>
</calcChain>
</file>

<file path=xl/sharedStrings.xml><?xml version="1.0" encoding="utf-8"?>
<sst xmlns="http://schemas.openxmlformats.org/spreadsheetml/2006/main" count="2146" uniqueCount="594">
  <si>
    <t>Export Komplet</t>
  </si>
  <si>
    <t>VZ</t>
  </si>
  <si>
    <t>2.0</t>
  </si>
  <si>
    <t/>
  </si>
  <si>
    <t>False</t>
  </si>
  <si>
    <t>{23435867-57bb-494a-93f4-9c49c9dc7f73}</t>
  </si>
  <si>
    <t>&gt;&gt;  skryté sloupce  &lt;&lt;</t>
  </si>
  <si>
    <t>0,01</t>
  </si>
  <si>
    <t>21</t>
  </si>
  <si>
    <t>15</t>
  </si>
  <si>
    <t>REKAPITULACE STAVBY</t>
  </si>
  <si>
    <t>v ---  níže se nacházejí doplnkové a pomocné údaje k sestavám  --- v</t>
  </si>
  <si>
    <t>Návod na vyplnění</t>
  </si>
  <si>
    <t>0,001</t>
  </si>
  <si>
    <t>Kód:</t>
  </si>
  <si>
    <t>1</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</si>
  <si>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</si>
  <si>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</si>
  <si>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STAVEBNÍ ÚPRAVY – VÝMĚNA LŮŽKOVÝCH VÝTAHŮ Radětínská 2305, Pelhřimov</t>
  </si>
  <si>
    <t>KSO:</t>
  </si>
  <si>
    <t>CC-CZ:</t>
  </si>
  <si>
    <t>Místo:</t>
  </si>
  <si>
    <t xml:space="preserve"> </t>
  </si>
  <si>
    <t>Datum:</t>
  </si>
  <si>
    <t>10. 9. 2023</t>
  </si>
  <si>
    <t>Zadavatel:</t>
  </si>
  <si>
    <t>IČ:</t>
  </si>
  <si>
    <t>Domov pro seniory Pelhřimov, příspěvková organizac</t>
  </si>
  <si>
    <t>DIČ:</t>
  </si>
  <si>
    <t>Uchazeč:</t>
  </si>
  <si>
    <t>Vyplň údaj</t>
  </si>
  <si>
    <t>Projektant:</t>
  </si>
  <si>
    <t>Ing. Jiří Ježek</t>
  </si>
  <si>
    <t>True</t>
  </si>
  <si>
    <t>Zpracovatel:</t>
  </si>
  <si>
    <t>Poznámka:</t>
  </si>
  <si>
    <t>Součástí zadávací dokumentace je nejen výkaz výměr, ale i projektová dokumentace. Cena musí být tvořena na základě prohlídky stavby a minimálně těchto dvou částí zadávací dokumentace. Přesto, že tento výkaz výměr byl vypracován s nejvyšší péčí,  je na výhradní odpovědnosti nabízejícího zkontrolovat položky a výměry zde uvedené s výkresovou a textovou částí dokumentace a případně uvést opravené či doplněné položky na zvláštní list nabídky. Projektová dokumentace a TZ má přednost před rozpočtem.</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</si>
  <si>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</si>
  <si>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</si>
  <si>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</si>
  <si>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</si>
  <si>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</si>
  <si>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</si>
  <si>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</si>
  <si>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</si>
  <si>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</si>
  <si>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</si>
  <si>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</si>
  <si>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</si>
  <si>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</si>
  <si>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</si>
  <si>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</si>
  <si>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</si>
  <si>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</si>
  <si>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</si>
  <si>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</si>
  <si>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</si>
  <si>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</si>
  <si>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</si>
  <si>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</si>
  <si>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</si>
  <si>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</si>
  <si>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</si>
  <si>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</si>
  <si>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</si>
  <si>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</si>
  <si>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</si>
  <si>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</si>
  <si>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</si>
  <si>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</si>
  <si>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</si>
  <si>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</si>
  <si>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</si>
  <si>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</si>
  <si>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</si>
  <si>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</si>
  <si>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STA</t>
  </si>
  <si>
    <t>{4bd0def8-852f-4484-8f16-5763668b2bb8}</t>
  </si>
  <si>
    <t>VRN</t>
  </si>
  <si>
    <t>Ostatní a vedlejší náklady</t>
  </si>
  <si>
    <t>{82229720-2d0b-414f-826e-70c25a803572}</t>
  </si>
  <si>
    <t>KRYCÍ LIST SOUPISU PRACÍ</t>
  </si>
  <si>
    <t>Objekt:</t>
  </si>
  <si>
    <t>1 - STAVEBNÍ ÚPRAVY – VÝMĚNA LŮŽKOVÝCH VÝTAHŮ Radětínská 2305, Pelhřimov</t>
  </si>
  <si>
    <t>REKAPITULACE ČLENĚNÍ SOUPISU PRACÍ</t>
  </si>
  <si>
    <t>Kód dílu - Popis</t>
  </si>
  <si>
    <t>Cena celkem [CZK]</t>
  </si>
  <si>
    <t>-1</t>
  </si>
  <si>
    <t>HSV - Práce a dodávky HSV</t>
  </si>
  <si>
    <t xml:space="preserve">    3 - Svislé a kompletní konstrukce</t>
  </si>
  <si>
    <t xml:space="preserve">    6 - Úpravy povrchů, podlahy a osazování výplní</t>
  </si>
  <si>
    <t xml:space="preserve">      61 - Úprava povrchů vnitřních</t>
  </si>
  <si>
    <t xml:space="preserve">    9 - Ostatní konstrukce a práce, bourání</t>
  </si>
  <si>
    <t xml:space="preserve">      94 - Lešení a stavební výtahy</t>
  </si>
  <si>
    <t xml:space="preserve">      96 - Bourání konstrukcí</t>
  </si>
  <si>
    <t xml:space="preserve">    997 - Přesun sutě</t>
  </si>
  <si>
    <t xml:space="preserve">    998 - Přesun hmot</t>
  </si>
  <si>
    <t>PSV - Práce a dodávky PSV</t>
  </si>
  <si>
    <t xml:space="preserve">    767 - Konstrukce zámečnické</t>
  </si>
  <si>
    <t xml:space="preserve">    771 - Podlahy z dlaždic</t>
  </si>
  <si>
    <t xml:space="preserve">    784 - Dokončovací práce - malby a tapety</t>
  </si>
  <si>
    <t>M - Práce a dodávky M</t>
  </si>
  <si>
    <t xml:space="preserve">    33-M - Montáže dopr.zaříz.,sklad. zař. a váh</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</si>
  <si>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</si>
  <si>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</si>
  <si>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</si>
  <si>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</si>
  <si>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</si>
  <si>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</si>
  <si>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</si>
  <si>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</si>
  <si>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</si>
  <si>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</si>
  <si>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</si>
  <si>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</si>
  <si>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</si>
  <si>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</si>
  <si>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</si>
  <si>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</si>
  <si>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3</t>
  </si>
  <si>
    <t>Svislé a kompletní konstrukce</t>
  </si>
  <si>
    <t>K</t>
  </si>
  <si>
    <t>317944321</t>
  </si>
  <si>
    <t>Válcované nosníky dodatečně osazované do připravených otvorů bez zazdění hlav do č. 12</t>
  </si>
  <si>
    <t>t</t>
  </si>
  <si>
    <t>CS ÚRS 2023 02</t>
  </si>
  <si>
    <t>4</t>
  </si>
  <si>
    <t>2</t>
  </si>
  <si>
    <t>-1722769567</t>
  </si>
  <si>
    <t>Online PSC</t>
  </si>
  <si>
    <t>https://podminky.urs.cz/item/CS_URS_2023_02/317944321</t>
  </si>
  <si>
    <t>VV</t>
  </si>
  <si>
    <t>1,68*6*2*0,01216</t>
  </si>
  <si>
    <t>K003</t>
  </si>
  <si>
    <t>D+M kotvení L profilu závitovou tyčí pr. 12mm na chemickou kotvu</t>
  </si>
  <si>
    <t>kus</t>
  </si>
  <si>
    <t>466857787</t>
  </si>
  <si>
    <t>3*6*2</t>
  </si>
  <si>
    <t>6</t>
  </si>
  <si>
    <t>Úpravy povrchů, podlahy a osazování výplní</t>
  </si>
  <si>
    <t>61</t>
  </si>
  <si>
    <t>Úprava povrchů vnitřních</t>
  </si>
  <si>
    <t>611325412</t>
  </si>
  <si>
    <t>Oprava vápenocementové omítky vnitřních ploch hladké, tloušťky do 20 mm stropů, v rozsahu opravované plochy přes 10 do 30%</t>
  </si>
  <si>
    <t>m2</t>
  </si>
  <si>
    <t>2056317099</t>
  </si>
  <si>
    <t>https://podminky.urs.cz/item/CS_URS_2023_02/611325412</t>
  </si>
  <si>
    <t>2,0*2,8*2</t>
  </si>
  <si>
    <t>612325412</t>
  </si>
  <si>
    <t>Oprava vápenocementové omítky vnitřních ploch hladké, tloušťky do 20 mm stěn, v rozsahu opravované plochy přes 10 do 30%</t>
  </si>
  <si>
    <t>-275397379</t>
  </si>
  <si>
    <t>https://podminky.urs.cz/item/CS_URS_2023_02/612325412</t>
  </si>
  <si>
    <t>(2,0+2,0+2,8+2,8)*21,6*2</t>
  </si>
  <si>
    <t>-(1,3*2,2*6*2)</t>
  </si>
  <si>
    <t>Součet</t>
  </si>
  <si>
    <t>5</t>
  </si>
  <si>
    <t>612325302</t>
  </si>
  <si>
    <t>Vápenocementová omítka ostění nebo nadpraží štuková</t>
  </si>
  <si>
    <t>1667833657</t>
  </si>
  <si>
    <t>https://podminky.urs.cz/item/CS_URS_2023_02/612325302</t>
  </si>
  <si>
    <t>(1,33+2,2+2,2)*6*2*0,3</t>
  </si>
  <si>
    <t>619995001</t>
  </si>
  <si>
    <t>Začištění omítek (s dodáním hmot) kolem oken, dveří, podlah, obkladů apod.</t>
  </si>
  <si>
    <t>m</t>
  </si>
  <si>
    <t>-1381675701</t>
  </si>
  <si>
    <t>https://podminky.urs.cz/item/CS_URS_2023_02/619995001</t>
  </si>
  <si>
    <t>sokl</t>
  </si>
  <si>
    <t>7,2</t>
  </si>
  <si>
    <t>7</t>
  </si>
  <si>
    <t>622143004</t>
  </si>
  <si>
    <t>Montáž omítkových profilů plastových, pozinkovaných nebo dřevěných upevněných vtlačením do podkladní vrstvy nebo přibitím začišťovacích samolepících pro vytvoření dilatujícího spoje s okenním rámem</t>
  </si>
  <si>
    <t>2041894760</t>
  </si>
  <si>
    <t>https://podminky.urs.cz/item/CS_URS_2023_02/622143004</t>
  </si>
  <si>
    <t>(1,33+2,2+2,2)*6*2</t>
  </si>
  <si>
    <t>8</t>
  </si>
  <si>
    <t>M</t>
  </si>
  <si>
    <t>59051476</t>
  </si>
  <si>
    <t>profil začišťovací PVC 9mm s výztužnou tkaninou pro ostění ETICS</t>
  </si>
  <si>
    <t>1135682364</t>
  </si>
  <si>
    <t>68,76*1,05 'Přepočtené koeficientem množství</t>
  </si>
  <si>
    <t>9</t>
  </si>
  <si>
    <t>629991011</t>
  </si>
  <si>
    <t>Zakrytí vnějších ploch před znečištěním včetně pozdějšího odkrytí výplní otvorů a svislých ploch fólií přilepenou lepící páskou</t>
  </si>
  <si>
    <t>1458999517</t>
  </si>
  <si>
    <t>https://podminky.urs.cz/item/CS_URS_2023_02/629991011</t>
  </si>
  <si>
    <t>(1,33*2,2)*6*2</t>
  </si>
  <si>
    <t>Ostatní konstrukce a práce, bourání</t>
  </si>
  <si>
    <t>94</t>
  </si>
  <si>
    <t>Lešení a stavební výtahy</t>
  </si>
  <si>
    <t>10</t>
  </si>
  <si>
    <t>949321113</t>
  </si>
  <si>
    <t>Lešení dílcové do šachet (výtahových, potrubních) o půdorysné ploše do 6 m2, výšky přes 20 do 30 m montáž</t>
  </si>
  <si>
    <t>181265240</t>
  </si>
  <si>
    <t>https://podminky.urs.cz/item/CS_URS_2023_02/949321113</t>
  </si>
  <si>
    <t>21,6*2</t>
  </si>
  <si>
    <t>11</t>
  </si>
  <si>
    <t>949321211</t>
  </si>
  <si>
    <t>Lešení dílcové do šachet (výtahových, potrubních) o půdorysné ploše do 6 m2, výšky do 10 m příplatek k ceně za každý den použití</t>
  </si>
  <si>
    <t>-52469989</t>
  </si>
  <si>
    <t>https://podminky.urs.cz/item/CS_URS_2023_02/949321211</t>
  </si>
  <si>
    <t>43,2*31</t>
  </si>
  <si>
    <t>12</t>
  </si>
  <si>
    <t>949321813</t>
  </si>
  <si>
    <t>Lešení dílcové do šachet (výtahových, potrubních) o půdorysné ploše do 6 m2, výšky přes 20 do 30 m demontáž</t>
  </si>
  <si>
    <t>1350759698</t>
  </si>
  <si>
    <t>https://podminky.urs.cz/item/CS_URS_2023_02/949321813</t>
  </si>
  <si>
    <t>96</t>
  </si>
  <si>
    <t>Bourání konstrukcí</t>
  </si>
  <si>
    <t>13</t>
  </si>
  <si>
    <t>974031664</t>
  </si>
  <si>
    <t>Vysekání rýh ve zdivu cihelném na maltu vápennou nebo vápenocementovou pro vtahování nosníků do zdí, před vybouráním otvoru do hl. 150 mm, při v. nosníku do 150 mm</t>
  </si>
  <si>
    <t>-746366261</t>
  </si>
  <si>
    <t>https://podminky.urs.cz/item/CS_URS_2023_02/974031664</t>
  </si>
  <si>
    <t>1,68*6*2</t>
  </si>
  <si>
    <t>14</t>
  </si>
  <si>
    <t>97721x</t>
  </si>
  <si>
    <t>Vybourání části ostění a nadpraží ŽB stěny Veškeré bourací práce budou probíhat metodou řezání. Pneumatická kladiva nelze použít na bourání z důvodu možného vzniku nežádoucích trhlin.</t>
  </si>
  <si>
    <t>m3</t>
  </si>
  <si>
    <t>114672132</t>
  </si>
  <si>
    <t>ostění</t>
  </si>
  <si>
    <t>2,2*0,1*0,05*5*2*2</t>
  </si>
  <si>
    <t>2,2*0,1*0,351*1*2*2</t>
  </si>
  <si>
    <t>nadpraží</t>
  </si>
  <si>
    <t>1,38*0,1*0,15*5*2</t>
  </si>
  <si>
    <t>1,675*0,1*0,15*1*2</t>
  </si>
  <si>
    <t>podlaha</t>
  </si>
  <si>
    <t>1,38*0,1*0,1*5*2</t>
  </si>
  <si>
    <t>1,675*0,1*0,1*1*2</t>
  </si>
  <si>
    <t>997</t>
  </si>
  <si>
    <t>Přesun sutě</t>
  </si>
  <si>
    <t>997013217</t>
  </si>
  <si>
    <t>Vnitrostaveništní doprava suti a vybouraných hmot vodorovně do 50 m svisle ručně pro budovy a haly výšky přes 21 do 24 m</t>
  </si>
  <si>
    <t>269717776</t>
  </si>
  <si>
    <t>https://podminky.urs.cz/item/CS_URS_2023_02/997013217</t>
  </si>
  <si>
    <t>16</t>
  </si>
  <si>
    <t>997013501</t>
  </si>
  <si>
    <t>Odvoz suti a vybouraných hmot na skládku nebo meziskládku se složením, na vzdálenost do 1 km</t>
  </si>
  <si>
    <t>-1278973898</t>
  </si>
  <si>
    <t>https://podminky.urs.cz/item/CS_URS_2023_02/997013501</t>
  </si>
  <si>
    <t>17</t>
  </si>
  <si>
    <t>997013509</t>
  </si>
  <si>
    <t>Odvoz suti a vybouraných hmot na skládku nebo meziskládku se složením, na vzdálenost Příplatek k ceně za každý další i započatý 1 km přes 1 km</t>
  </si>
  <si>
    <t>-890262476</t>
  </si>
  <si>
    <t>https://podminky.urs.cz/item/CS_URS_2023_02/997013509</t>
  </si>
  <si>
    <t>3,539*10 'Přepočtené koeficientem množství</t>
  </si>
  <si>
    <t>18</t>
  </si>
  <si>
    <t>997013631</t>
  </si>
  <si>
    <t>Poplatek za uložení stavebního odpadu na skládce (skládkovné) směsného stavebního a demoličního zatříděného do Katalogu odpadů pod kódem 17 09 04</t>
  </si>
  <si>
    <t>1253801538</t>
  </si>
  <si>
    <t>https://podminky.urs.cz/item/CS_URS_2023_02/997013631</t>
  </si>
  <si>
    <t>998</t>
  </si>
  <si>
    <t>Přesun hmot</t>
  </si>
  <si>
    <t>19</t>
  </si>
  <si>
    <t>998018003</t>
  </si>
  <si>
    <t>Přesun hmot pro budovy občanské výstavby, bydlení, výrobu a služby ruční - bez užití mechanizace vodorovná dopravní vzdálenost do 100 m pro budovy s jakoukoliv nosnou konstrukcí výšky přes 12 do 24 m</t>
  </si>
  <si>
    <t>-1511025450</t>
  </si>
  <si>
    <t>https://podminky.urs.cz/item/CS_URS_2023_02/998018003</t>
  </si>
  <si>
    <t>PSV</t>
  </si>
  <si>
    <t>Práce a dodávky PSV</t>
  </si>
  <si>
    <t>767</t>
  </si>
  <si>
    <t>Konstrukce zámečnické</t>
  </si>
  <si>
    <t>20</t>
  </si>
  <si>
    <t>K007</t>
  </si>
  <si>
    <t>D+M montážní nosník I 140 délky 2,0m. Uložen na jedné straně na ocelový nosníky L160/160/12, dl. 300mm, které budou kotveny přes chemické kotvy závitovými tyčemi Ø12mm a na straně druhé na ocelový příčník. Nosník bude k úhelníkům přivařen. Variantně je možno montážní nosník uchytit přes kotevní plech pomocí chemických kotev do železobetonového stropu výtahové šachty</t>
  </si>
  <si>
    <t>kpl</t>
  </si>
  <si>
    <t>-1548987275</t>
  </si>
  <si>
    <t>998767203</t>
  </si>
  <si>
    <t>Přesun hmot pro zámečnické konstrukce stanovený procentní sazbou (%) z ceny vodorovná dopravní vzdálenost do 50 m v objektech výšky přes 12 do 24 m</t>
  </si>
  <si>
    <t>%</t>
  </si>
  <si>
    <t>1851328680</t>
  </si>
  <si>
    <t>https://podminky.urs.cz/item/CS_URS_2023_02/998767203</t>
  </si>
  <si>
    <t>771</t>
  </si>
  <si>
    <t>Podlahy z dlaždic</t>
  </si>
  <si>
    <t>22</t>
  </si>
  <si>
    <t>771473810</t>
  </si>
  <si>
    <t>Demontáž soklíků z dlaždic keramických lepených rovných</t>
  </si>
  <si>
    <t>CS ÚRS 2023 01</t>
  </si>
  <si>
    <t>-1134799707</t>
  </si>
  <si>
    <t>https://podminky.urs.cz/item/CS_URS_2023_01/771473810</t>
  </si>
  <si>
    <t>(0,3+0,3)*6*2</t>
  </si>
  <si>
    <t>23</t>
  </si>
  <si>
    <t>771573810</t>
  </si>
  <si>
    <t>Demontáž podlah z dlaždic keramických lepených</t>
  </si>
  <si>
    <t>1966545812</t>
  </si>
  <si>
    <t>https://podminky.urs.cz/item/CS_URS_2023_01/771573810</t>
  </si>
  <si>
    <t>1,4*0,3*2*6</t>
  </si>
  <si>
    <t>24</t>
  </si>
  <si>
    <t>771111011</t>
  </si>
  <si>
    <t>Příprava podkladu před provedením dlažby vysátí podlah</t>
  </si>
  <si>
    <t>-1952613327</t>
  </si>
  <si>
    <t>https://podminky.urs.cz/item/CS_URS_2023_01/771111011</t>
  </si>
  <si>
    <t>25</t>
  </si>
  <si>
    <t>771121011</t>
  </si>
  <si>
    <t>Příprava podkladu před provedením dlažby nátěr penetrační na podlahu</t>
  </si>
  <si>
    <t>1084048530</t>
  </si>
  <si>
    <t>https://podminky.urs.cz/item/CS_URS_2023_01/771121011</t>
  </si>
  <si>
    <t>26</t>
  </si>
  <si>
    <t>771151012</t>
  </si>
  <si>
    <t>Příprava podkladu před provedením dlažby samonivelační stěrka min.pevnosti 20 MPa, tloušťky přes 3 do 5 mm</t>
  </si>
  <si>
    <t>-1411902251</t>
  </si>
  <si>
    <t>https://podminky.urs.cz/item/CS_URS_2023_01/771151012</t>
  </si>
  <si>
    <t>27</t>
  </si>
  <si>
    <t>771474112</t>
  </si>
  <si>
    <t>Montáž soklů z dlaždic keramických lepených flexibilním lepidlem rovných, výšky přes 65 do 90 mm</t>
  </si>
  <si>
    <t>-955348456</t>
  </si>
  <si>
    <t>https://podminky.urs.cz/item/CS_URS_2023_01/771474112</t>
  </si>
  <si>
    <t>28</t>
  </si>
  <si>
    <t>59761x</t>
  </si>
  <si>
    <t>sokl keramický</t>
  </si>
  <si>
    <t>32</t>
  </si>
  <si>
    <t>396308364</t>
  </si>
  <si>
    <t>7,2*1,1 'Přepočtené koeficientem množství</t>
  </si>
  <si>
    <t>29</t>
  </si>
  <si>
    <t>771574115</t>
  </si>
  <si>
    <t>Montáž podlah z dlaždic keramických lepených flexibilním lepidlem maloformátových hladkých přes 22 do 25 ks/m2</t>
  </si>
  <si>
    <t>-1276615957</t>
  </si>
  <si>
    <t>https://podminky.urs.cz/item/CS_URS_2023_01/771574115</t>
  </si>
  <si>
    <t>30</t>
  </si>
  <si>
    <t>5976x5</t>
  </si>
  <si>
    <t>dlažba keramická- obdobného formátu a barevnosti jako stávající</t>
  </si>
  <si>
    <t>-567203430</t>
  </si>
  <si>
    <t>5,04*1,1 'Přepočtené koeficientem množství</t>
  </si>
  <si>
    <t>31</t>
  </si>
  <si>
    <t>771577111</t>
  </si>
  <si>
    <t>Montáž podlah z dlaždic keramických lepených flexibilním lepidlem Příplatek k cenám za plochu do 5 m2 jednotlivě</t>
  </si>
  <si>
    <t>690192273</t>
  </si>
  <si>
    <t>https://podminky.urs.cz/item/CS_URS_2023_01/771577111</t>
  </si>
  <si>
    <t>771591115</t>
  </si>
  <si>
    <t>Podlahy - dokončovací práce spárování silikonem</t>
  </si>
  <si>
    <t>-711807552</t>
  </si>
  <si>
    <t>https://podminky.urs.cz/item/CS_URS_2023_01/771591115</t>
  </si>
  <si>
    <t>33</t>
  </si>
  <si>
    <t>771592011</t>
  </si>
  <si>
    <t>Čištění vnitřních ploch po položení dlažby podlah nebo schodišť chemickými prostředky</t>
  </si>
  <si>
    <t>569925319</t>
  </si>
  <si>
    <t>https://podminky.urs.cz/item/CS_URS_2023_01/771592011</t>
  </si>
  <si>
    <t>34</t>
  </si>
  <si>
    <t>998771103</t>
  </si>
  <si>
    <t>Přesun hmot pro podlahy z dlaždic stanovený z hmotnosti přesunovaného materiálu vodorovná dopravní vzdálenost do 50 m v objektech výšky přes 12 do 24 m</t>
  </si>
  <si>
    <t>84843081</t>
  </si>
  <si>
    <t>https://podminky.urs.cz/item/CS_URS_2023_01/998771103</t>
  </si>
  <si>
    <t>784</t>
  </si>
  <si>
    <t>Dokončovací práce - malby a tapety</t>
  </si>
  <si>
    <t>35</t>
  </si>
  <si>
    <t>784181121</t>
  </si>
  <si>
    <t>Penetrace podkladu jednonásobná hloubková akrylátová bezbarvá v místnostech výšky do 3,80 m</t>
  </si>
  <si>
    <t>1296284930</t>
  </si>
  <si>
    <t>https://podminky.urs.cz/item/CS_URS_2023_02/784181121</t>
  </si>
  <si>
    <t>oprava ostění</t>
  </si>
  <si>
    <t>20,628</t>
  </si>
  <si>
    <t>36</t>
  </si>
  <si>
    <t>784181125</t>
  </si>
  <si>
    <t>Penetrace podkladu jednonásobná hloubková akrylátová bezbarvá v místnostech výšky přes 5,00 m</t>
  </si>
  <si>
    <t>-1567120385</t>
  </si>
  <si>
    <t>https://podminky.urs.cz/item/CS_URS_2023_02/784181125</t>
  </si>
  <si>
    <t>strop šachty</t>
  </si>
  <si>
    <t>stěny šachty</t>
  </si>
  <si>
    <t>37</t>
  </si>
  <si>
    <t>784221101</t>
  </si>
  <si>
    <t>Malby z malířských směsí otěruvzdorných za sucha dvojnásobné, bílé za sucha otěruvzdorné dobře v místnostech výšky do 3,80 m</t>
  </si>
  <si>
    <t>-1414407226</t>
  </si>
  <si>
    <t>https://podminky.urs.cz/item/CS_URS_2023_02/784221101</t>
  </si>
  <si>
    <t>38</t>
  </si>
  <si>
    <t>784221105</t>
  </si>
  <si>
    <t>Malby z malířských směsí otěruvzdorných za sucha dvojnásobné, bílé za sucha otěruvzdorné dobře v místnostech výšky přes 5,00 m</t>
  </si>
  <si>
    <t>-1032113493</t>
  </si>
  <si>
    <t>https://podminky.urs.cz/item/CS_URS_2023_02/784221105</t>
  </si>
  <si>
    <t>Práce a dodávky M</t>
  </si>
  <si>
    <t>33-M</t>
  </si>
  <si>
    <t>Montáže dopr.zaříz.,sklad. zař. a váh</t>
  </si>
  <si>
    <t>39</t>
  </si>
  <si>
    <t>K001</t>
  </si>
  <si>
    <t>Demontáž stávající technologie výtahu (výtahová klec, výtahové dveře, vodítka, elektroinstalace výtahu, atd.). vč. likvidace</t>
  </si>
  <si>
    <t>64</t>
  </si>
  <si>
    <t>-1510720309</t>
  </si>
  <si>
    <t>40</t>
  </si>
  <si>
    <t>K002</t>
  </si>
  <si>
    <t>D+M výtah- podrobný popis viz. PD</t>
  </si>
  <si>
    <t>-1180044109</t>
  </si>
  <si>
    <t>VRN - Ostatní a vedlejší náklady</t>
  </si>
  <si>
    <t>VRN - Vedlejší rozpočtové náklady</t>
  </si>
  <si>
    <t>Vedlejší rozpočtové náklady</t>
  </si>
  <si>
    <t>Zpracování realizační a výrobní dokumentace, technologických postupů atd</t>
  </si>
  <si>
    <t>1038273177</t>
  </si>
  <si>
    <t>K034</t>
  </si>
  <si>
    <t>Revize, zkoušky, měření, testy</t>
  </si>
  <si>
    <t>195966074</t>
  </si>
  <si>
    <t>K042</t>
  </si>
  <si>
    <t>Koordinační činnost</t>
  </si>
  <si>
    <t>1479907697</t>
  </si>
  <si>
    <t>K045</t>
  </si>
  <si>
    <t>Zajištění podkladů ke kolaudaci stavby</t>
  </si>
  <si>
    <t>-1691768268</t>
  </si>
  <si>
    <t>K102</t>
  </si>
  <si>
    <t>Návrh a zpracování plánu organizace výstavby, harmonogram prací</t>
  </si>
  <si>
    <t>-1320794104</t>
  </si>
  <si>
    <t>x2111</t>
  </si>
  <si>
    <t>Zařízení staveniště _x000D_
Veškeré náklady související se zařízením staveniště, zejména: náklady s umístěním, dopravou, provozem a likvidací skladů a buňkoviště, náklady s projednáním připojení, připojením a odpojením stavby na veř.rozvod elektrické energie a vody a úhrada za spotřebovaná tato média, náklady na umístění, dopravu, provoz a likvidaci hygienických zařízení stavby, náklady na staveništní rozvaděč(e), vnitrostaveništní rozvody elektrické energie a vody, náklady na vytápění a osvětlení staveniště, náklady na opatření k zamezení negativního vlivu stavby na okolí (protiprachová, protihluková apod.), náklady na čištění veřejných komunikací znečištěných stavbou, náklady na úklid prostoru staveniště,náklady na likvidaci odpadu (prořez, obalový materiál atd.) náklady na znovuuvedení prostoru zařízení staveniště do původního stavu atd.</t>
  </si>
  <si>
    <t>754098009</t>
  </si>
  <si>
    <t>x3</t>
  </si>
  <si>
    <t>Mimostaveništní doprava_x000D_
Obsahuje náklady na veškerou dopravu potřebného materiálu a výrobků od místa prodejce nebo výrobce do prostoru složení v objektu zařízení staveniště, včetně nákladů s dopravou souvisejících (naložení při pořízení, složení na stavbě, provoz mechanizmu nutného k naložení, složení a přepravě, mzdové náklady s dopravou souvisejícími, vyřízení a úhrada dopravních výjímek, povolení, zvláštních oprávnění k dopravě, doprovod, dopravní trasování apod.). Při dovozu ze třetích zemí náklady na clo, dovozní přirážky apod. Vzdálenost je dána vzdáleností konkrétního výrobce či prodejce při pořízení konkrétní věci od místa vyložení na staveništi. Také obsahuje náklady na dopravu pracovníků. Obsahuje dopravu pronajatého lešení, bednění atd.</t>
  </si>
  <si>
    <t>-1858517647</t>
  </si>
  <si>
    <t>x5</t>
  </si>
  <si>
    <t xml:space="preserve">Opatření BOZP v rozsahu NV 591/2006 Sb. a další platné legislativy_x000D_
Náklady na veškerá opatření na úseku BOZP v rozsahu NV 591/2006Sb, NV 262/2005 Sb., zák. 309/2006 Sb., zák. 183/2006 Sb., další platné legislativy, Plánu BOZP, zejména: oplocení a likvidace oplocení staveniště, označení staveniště, koordinátor BOZP, zabezpečení vjezdu a výjezdu na staveniště, zpracování technologických postupů bouracích, montážních, betonářských a dalších prací, opatření při práci ve výškách a nad volnou hloubkou, opatření při zemních pracích, opatření kolektivní ochrany, opatření individuální ochrany, opatření při bouracích pracích, opatření při betonářských a montážních pracích, platná revizní oprávnění, opatření při užívání stavební mechanizace, protipožární opatření, vybavení prostředky první pomoci, protipožárními prostředky, opatření při přenosu elektrické energie apod.									_x000D_
_x000D_
</t>
  </si>
  <si>
    <t>-335393844</t>
  </si>
  <si>
    <t>x7</t>
  </si>
  <si>
    <t xml:space="preserve">Vypracování dokumentace skutečného provedení Obsahuje vypracování dokumentace skutečného provedení stavby autorizovanou osobou v 3 tištěných paré + 1x na digitálním nosiči - VE FORMÁTECH PDF a V OTEVŘENÉM FORMÁTU dwg A doc, dále soupis a zdůvodnění změn oproti původní dokumentaci, projednání změn oproti původní dokumentaci, vyžadujících povolení Změny stavby před dokončením, pokud tato změna nebyla vědomě vyvolána zadavatelem stavby, včetně vypracování všech podkladů a podání na příslušném úřadě veřejné správy. 	_x000D_
</t>
  </si>
  <si>
    <t>1164363417</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</si>
  <si>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</si>
  <si>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</si>
  <si>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</si>
  <si>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</si>
  <si>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8"/>
        <rFont val="Arial CE"/>
        <charset val="238"/>
      </rPr>
      <t xml:space="preserve">Rekapitulace stavby </t>
    </r>
    <r>
      <rPr>
        <sz val="8"/>
        <rFont val="Arial CE"/>
        <charset val="238"/>
      </rPr>
      <t>obsahuje sestavu Rekapitulace stavby a Rekapitulace objektů stavby a soupisů prací.</t>
    </r>
  </si>
  <si>
    <r>
      <t xml:space="preserve">V sestavě </t>
    </r>
    <r>
      <rPr>
        <b/>
        <sz val="8"/>
        <rFont val="Arial CE"/>
        <charset val="238"/>
      </rPr>
      <t>Rekapitulace stavby</t>
    </r>
    <r>
      <rPr>
        <sz val="8"/>
        <rFont val="Arial CE"/>
        <charset val="238"/>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</si>
  <si>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</si>
  <si>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</si>
  <si>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b/>
        <sz val="8"/>
        <rFont val="Arial CE"/>
        <charset val="238"/>
      </rPr>
      <t>Rekapitulace objektů stavby a soupisů prací</t>
    </r>
    <r>
      <rPr>
        <sz val="8"/>
        <rFont val="Arial CE"/>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</si>
  <si>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</si>
  <si>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</si>
  <si>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</si>
  <si>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</si>
  <si>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</si>
  <si>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</si>
  <si>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</si>
  <si>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</si>
  <si>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</si>
  <si>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</si>
  <si>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</si>
  <si>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</si>
  <si>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</si>
  <si>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i/>
        <sz val="8"/>
        <rFont val="Arial CE"/>
        <charset val="238"/>
      </rPr>
      <t xml:space="preserve">Soupis prací </t>
    </r>
    <r>
      <rPr>
        <sz val="8"/>
        <rFont val="Arial CE"/>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</si>
  <si>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</si>
  <si>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8"/>
        <rFont val="Arial CE"/>
        <charset val="238"/>
      </rPr>
      <t>Krycí list soupisu</t>
    </r>
    <r>
      <rPr>
        <sz val="8"/>
        <rFont val="Arial CE"/>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</si>
  <si>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</si>
  <si>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8"/>
        <rFont val="Arial CE"/>
        <charset val="238"/>
      </rPr>
      <t>Rekapitulace členění soupisu prací</t>
    </r>
    <r>
      <rPr>
        <sz val="8"/>
        <rFont val="Arial CE"/>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</si>
  <si>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</si>
  <si>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8"/>
        <rFont val="Arial CE"/>
        <charset val="238"/>
      </rPr>
      <t xml:space="preserve">Soupis prací </t>
    </r>
    <r>
      <rPr>
        <sz val="8"/>
        <rFont val="Arial CE"/>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</si>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</sst>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49">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FFFFFF"/>
      <name val="Arial CE"/>
    </font>
    <font>
      <sz val="8"/>
      <color rgb="FF3366FF"/>
      <name val="Arial CE"/>
    </font>
    <font>
      <b/>
      <sz val="14"/>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sz val="7"/>
      <color rgb="FF969696"/>
      <name val="Arial CE"/>
    </font>
    <font>
      <i/>
      <sz val="9"/>
      <color rgb="FF0000FF"/>
      <name val="Arial CE"/>
    </font>
    <font>
      <i/>
      <sz val="8"/>
      <color rgb="FF0000FF"/>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u/>
      <sz val="11"/>
      <color theme="10"/>
      <name val="Calibri"/>
      <scheme val="minor"/>
    </font>
    <font>
      <i/>
      <sz val="8"/>
      <name val="Arial CE"/>
      <charset val="238"/>
    </font>
  </fonts>
  <fills count="6">
    <fill>
      <patternFill patternType="none"/>
    </fill>
    <fill>
      <patternFill patternType="gray125"/>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7" fillId="0" borderId="0" applyNumberFormat="0" applyFill="0" applyBorder="0" applyAlignment="0" applyProtection="0"/>
  </cellStyleXfs>
  <cellXfs count="311">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lignment horizontal="center" vertical="center"/>
    </xf>
    <xf numFmtId="0" fontId="12" fillId="0" borderId="0" xfId="0" applyFont="1" applyAlignment="1">
      <alignment horizontal="left" vertical="center"/>
    </xf>
    <xf numFmtId="0" fontId="0" fillId="0" borderId="0" xfId="0" applyAlignment="1">
      <alignment horizontal="left" vertical="center"/>
    </xf>
    <xf numFmtId="0" fontId="0" fillId="0" borderId="2" xfId="0" applyBorder="1"/>
    <xf numFmtId="0" fontId="0" fillId="0" borderId="3" xfId="0" applyBorder="1"/>
    <xf numFmtId="0" fontId="0" fillId="0" borderId="4" xfId="0" applyBorder="1"/>
    <xf numFmtId="0" fontId="14" fillId="0" borderId="0" xfId="0" applyFont="1" applyAlignment="1">
      <alignment horizontal="left" vertical="center"/>
    </xf>
    <xf numFmtId="0" fontId="13"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xf numFmtId="49" fontId="2" fillId="3"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5" xfId="0" applyBorder="1"/>
    <xf numFmtId="0" fontId="0" fillId="0" borderId="4" xfId="0" applyBorder="1" applyAlignment="1">
      <alignment vertical="center"/>
    </xf>
    <xf numFmtId="0" fontId="17" fillId="0" borderId="6" xfId="0" applyFont="1" applyBorder="1" applyAlignment="1">
      <alignment horizontal="left" vertical="center"/>
    </xf>
    <xf numFmtId="0" fontId="0" fillId="0" borderId="6" xfId="0" applyBorder="1" applyAlignment="1">
      <alignment vertical="center"/>
    </xf>
    <xf numFmtId="0" fontId="1" fillId="0" borderId="0" xfId="0" applyFont="1" applyAlignment="1">
      <alignment horizontal="right" vertical="center"/>
    </xf>
    <xf numFmtId="0" fontId="1" fillId="0" borderId="4" xfId="0" applyFont="1" applyBorder="1" applyAlignment="1">
      <alignment vertical="center"/>
    </xf>
    <xf numFmtId="0" fontId="0" fillId="4" borderId="0" xfId="0" applyFill="1" applyAlignment="1">
      <alignment vertical="center"/>
    </xf>
    <xf numFmtId="0" fontId="4" fillId="4" borderId="7" xfId="0" applyFont="1" applyFill="1" applyBorder="1" applyAlignment="1">
      <alignment horizontal="left" vertical="center"/>
    </xf>
    <xf numFmtId="0" fontId="0" fillId="4" borderId="8" xfId="0" applyFill="1" applyBorder="1" applyAlignment="1">
      <alignment vertical="center"/>
    </xf>
    <xf numFmtId="0" fontId="4" fillId="4" borderId="8" xfId="0" applyFont="1" applyFill="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2" fillId="0" borderId="4" xfId="0" applyFont="1" applyBorder="1" applyAlignment="1">
      <alignment vertical="center"/>
    </xf>
    <xf numFmtId="0" fontId="3" fillId="0" borderId="4" xfId="0" applyFont="1" applyBorder="1" applyAlignment="1">
      <alignment vertical="center"/>
    </xf>
    <xf numFmtId="0" fontId="3" fillId="0" borderId="0" xfId="0" applyFont="1" applyAlignment="1">
      <alignment horizontal="left" vertical="center"/>
    </xf>
    <xf numFmtId="0" fontId="17" fillId="0" borderId="0" xfId="0" applyFont="1" applyAlignment="1">
      <alignment vertical="center"/>
    </xf>
    <xf numFmtId="165" fontId="2" fillId="0" borderId="0" xfId="0" applyNumberFormat="1" applyFont="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0" fillId="0" borderId="0" xfId="0" applyFont="1" applyAlignment="1">
      <alignment horizontal="left" vertical="center"/>
    </xf>
    <xf numFmtId="0" fontId="0" fillId="0" borderId="16" xfId="0" applyBorder="1" applyAlignment="1">
      <alignment vertical="center"/>
    </xf>
    <xf numFmtId="0" fontId="0" fillId="5" borderId="8" xfId="0" applyFill="1" applyBorder="1" applyAlignment="1">
      <alignment vertical="center"/>
    </xf>
    <xf numFmtId="0" fontId="21" fillId="5" borderId="9" xfId="0" applyFont="1" applyFill="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0" fillId="0" borderId="12" xfId="0" applyBorder="1" applyAlignment="1">
      <alignment vertical="center"/>
    </xf>
    <xf numFmtId="0" fontId="4" fillId="0" borderId="4" xfId="0" applyFont="1" applyBorder="1" applyAlignment="1">
      <alignment vertical="center"/>
    </xf>
    <xf numFmtId="0" fontId="23" fillId="0" borderId="0" xfId="0" applyFont="1" applyAlignment="1">
      <alignment horizontal="left" vertical="center"/>
    </xf>
    <xf numFmtId="0" fontId="23" fillId="0" borderId="0" xfId="0" applyFont="1" applyAlignment="1">
      <alignment vertical="center"/>
    </xf>
    <xf numFmtId="4" fontId="23" fillId="0" borderId="0" xfId="0" applyNumberFormat="1" applyFont="1" applyAlignment="1">
      <alignment vertical="center"/>
    </xf>
    <xf numFmtId="0" fontId="4" fillId="0" borderId="0" xfId="0" applyFont="1" applyAlignment="1">
      <alignment horizontal="center" vertical="center"/>
    </xf>
    <xf numFmtId="4" fontId="19" fillId="0" borderId="15" xfId="0" applyNumberFormat="1" applyFont="1" applyBorder="1" applyAlignment="1">
      <alignment vertical="center"/>
    </xf>
    <xf numFmtId="4" fontId="19" fillId="0" borderId="0" xfId="0" applyNumberFormat="1" applyFont="1" applyAlignment="1">
      <alignment vertical="center"/>
    </xf>
    <xf numFmtId="166" fontId="19" fillId="0" borderId="0" xfId="0" applyNumberFormat="1" applyFont="1" applyAlignment="1">
      <alignment vertical="center"/>
    </xf>
    <xf numFmtId="4" fontId="19" fillId="0" borderId="16" xfId="0" applyNumberFormat="1" applyFont="1" applyBorder="1" applyAlignment="1">
      <alignment vertical="center"/>
    </xf>
    <xf numFmtId="0" fontId="4"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5" fillId="0" borderId="4" xfId="0" applyFont="1" applyBorder="1" applyAlignment="1">
      <alignment vertical="center"/>
    </xf>
    <xf numFmtId="0" fontId="26" fillId="0" borderId="0" xfId="0" applyFont="1" applyAlignment="1">
      <alignment vertical="center"/>
    </xf>
    <xf numFmtId="0" fontId="27" fillId="0" borderId="0" xfId="0" applyFont="1" applyAlignment="1">
      <alignment vertical="center"/>
    </xf>
    <xf numFmtId="0" fontId="3" fillId="0" borderId="0" xfId="0" applyFont="1" applyAlignment="1">
      <alignment horizontal="center" vertical="center"/>
    </xf>
    <xf numFmtId="4" fontId="28" fillId="0" borderId="15" xfId="0" applyNumberFormat="1" applyFont="1" applyBorder="1" applyAlignment="1">
      <alignment vertical="center"/>
    </xf>
    <xf numFmtId="4" fontId="28" fillId="0" borderId="0" xfId="0" applyNumberFormat="1" applyFont="1" applyAlignment="1">
      <alignment vertical="center"/>
    </xf>
    <xf numFmtId="166" fontId="28" fillId="0" borderId="0" xfId="0" applyNumberFormat="1" applyFont="1" applyAlignment="1">
      <alignment vertical="center"/>
    </xf>
    <xf numFmtId="4" fontId="28" fillId="0" borderId="16" xfId="0" applyNumberFormat="1" applyFont="1" applyBorder="1" applyAlignment="1">
      <alignment vertical="center"/>
    </xf>
    <xf numFmtId="0" fontId="5" fillId="0" borderId="0" xfId="0" applyFont="1" applyAlignment="1">
      <alignment horizontal="left" vertical="center"/>
    </xf>
    <xf numFmtId="4" fontId="28" fillId="0" borderId="20" xfId="0" applyNumberFormat="1" applyFont="1" applyBorder="1" applyAlignment="1">
      <alignment vertical="center"/>
    </xf>
    <xf numFmtId="4" fontId="28" fillId="0" borderId="21" xfId="0" applyNumberFormat="1" applyFont="1" applyBorder="1" applyAlignment="1">
      <alignment vertical="center"/>
    </xf>
    <xf numFmtId="166" fontId="28" fillId="0" borderId="21" xfId="0" applyNumberFormat="1" applyFont="1" applyBorder="1" applyAlignment="1">
      <alignment vertical="center"/>
    </xf>
    <xf numFmtId="4" fontId="28" fillId="0" borderId="22" xfId="0" applyNumberFormat="1" applyFont="1" applyBorder="1" applyAlignment="1">
      <alignment vertical="center"/>
    </xf>
    <xf numFmtId="0" fontId="29" fillId="0" borderId="0" xfId="0" applyFont="1" applyAlignment="1">
      <alignment horizontal="left" vertical="center"/>
    </xf>
    <xf numFmtId="0" fontId="0" fillId="0" borderId="4" xfId="0" applyBorder="1" applyAlignment="1">
      <alignment vertical="center" wrapText="1"/>
    </xf>
    <xf numFmtId="0" fontId="17"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5" borderId="0" xfId="0" applyFill="1" applyAlignment="1">
      <alignment vertical="center"/>
    </xf>
    <xf numFmtId="0" fontId="4" fillId="5" borderId="7" xfId="0" applyFont="1" applyFill="1" applyBorder="1" applyAlignment="1">
      <alignment horizontal="left" vertical="center"/>
    </xf>
    <xf numFmtId="0" fontId="4" fillId="5" borderId="8" xfId="0" applyFont="1" applyFill="1" applyBorder="1" applyAlignment="1">
      <alignment horizontal="right" vertical="center"/>
    </xf>
    <xf numFmtId="0" fontId="4" fillId="5" borderId="8" xfId="0" applyFont="1" applyFill="1" applyBorder="1" applyAlignment="1">
      <alignment horizontal="center" vertical="center"/>
    </xf>
    <xf numFmtId="4" fontId="4" fillId="5" borderId="8" xfId="0" applyNumberFormat="1" applyFont="1" applyFill="1" applyBorder="1" applyAlignment="1">
      <alignment vertical="center"/>
    </xf>
    <xf numFmtId="0" fontId="0" fillId="5" borderId="9" xfId="0" applyFill="1" applyBorder="1" applyAlignment="1">
      <alignment vertical="center"/>
    </xf>
    <xf numFmtId="0" fontId="21" fillId="5" borderId="0" xfId="0" applyFont="1" applyFill="1" applyAlignment="1">
      <alignment horizontal="left" vertical="center"/>
    </xf>
    <xf numFmtId="0" fontId="21" fillId="5" borderId="0" xfId="0" applyFont="1" applyFill="1" applyAlignment="1">
      <alignment horizontal="right" vertical="center"/>
    </xf>
    <xf numFmtId="0" fontId="30" fillId="0" borderId="0" xfId="0" applyFont="1" applyAlignment="1">
      <alignment horizontal="left" vertical="center"/>
    </xf>
    <xf numFmtId="0" fontId="6" fillId="0" borderId="4" xfId="0" applyFont="1" applyBorder="1" applyAlignment="1">
      <alignment vertical="center"/>
    </xf>
    <xf numFmtId="0" fontId="6" fillId="0" borderId="21" xfId="0" applyFont="1" applyBorder="1" applyAlignment="1">
      <alignment horizontal="left" vertical="center"/>
    </xf>
    <xf numFmtId="0" fontId="6" fillId="0" borderId="21" xfId="0" applyFont="1" applyBorder="1" applyAlignment="1">
      <alignment vertical="center"/>
    </xf>
    <xf numFmtId="4" fontId="6" fillId="0" borderId="21" xfId="0" applyNumberFormat="1" applyFont="1" applyBorder="1" applyAlignment="1">
      <alignment vertical="center"/>
    </xf>
    <xf numFmtId="0" fontId="7" fillId="0" borderId="4" xfId="0" applyFont="1" applyBorder="1" applyAlignment="1">
      <alignment vertical="center"/>
    </xf>
    <xf numFmtId="0" fontId="7" fillId="0" borderId="21" xfId="0" applyFont="1" applyBorder="1" applyAlignment="1">
      <alignment horizontal="left" vertical="center"/>
    </xf>
    <xf numFmtId="0" fontId="7" fillId="0" borderId="21" xfId="0" applyFont="1" applyBorder="1" applyAlignment="1">
      <alignment vertical="center"/>
    </xf>
    <xf numFmtId="4" fontId="7" fillId="0" borderId="21" xfId="0" applyNumberFormat="1" applyFont="1" applyBorder="1" applyAlignment="1">
      <alignment vertical="center"/>
    </xf>
    <xf numFmtId="0" fontId="0" fillId="0" borderId="4" xfId="0" applyBorder="1" applyAlignment="1">
      <alignment horizontal="center" vertical="center" wrapText="1"/>
    </xf>
    <xf numFmtId="0" fontId="21" fillId="5" borderId="17" xfId="0" applyFont="1" applyFill="1" applyBorder="1" applyAlignment="1">
      <alignment horizontal="center" vertical="center" wrapText="1"/>
    </xf>
    <xf numFmtId="0" fontId="21" fillId="5" borderId="18" xfId="0" applyFont="1" applyFill="1" applyBorder="1" applyAlignment="1">
      <alignment horizontal="center" vertical="center" wrapText="1"/>
    </xf>
    <xf numFmtId="0" fontId="21" fillId="5" borderId="19" xfId="0" applyFont="1" applyFill="1" applyBorder="1" applyAlignment="1">
      <alignment horizontal="center" vertical="center" wrapText="1"/>
    </xf>
    <xf numFmtId="4" fontId="23" fillId="0" borderId="0" xfId="0" applyNumberFormat="1" applyFont="1"/>
    <xf numFmtId="166" fontId="31" fillId="0" borderId="13" xfId="0" applyNumberFormat="1" applyFont="1" applyBorder="1"/>
    <xf numFmtId="166" fontId="31" fillId="0" borderId="14" xfId="0" applyNumberFormat="1" applyFont="1" applyBorder="1"/>
    <xf numFmtId="4" fontId="32" fillId="0" borderId="0" xfId="0" applyNumberFormat="1" applyFont="1" applyAlignment="1">
      <alignment vertical="center"/>
    </xf>
    <xf numFmtId="0" fontId="8" fillId="0" borderId="4" xfId="0" applyFont="1" applyBorder="1"/>
    <xf numFmtId="0" fontId="8" fillId="0" borderId="0" xfId="0" applyFont="1" applyAlignment="1">
      <alignment horizontal="left"/>
    </xf>
    <xf numFmtId="0" fontId="6" fillId="0" borderId="0" xfId="0" applyFont="1" applyAlignment="1">
      <alignment horizontal="left"/>
    </xf>
    <xf numFmtId="0" fontId="8" fillId="0" borderId="0" xfId="0" applyFont="1" applyProtection="1">
      <protection locked="0"/>
    </xf>
    <xf numFmtId="4" fontId="6" fillId="0" borderId="0" xfId="0" applyNumberFormat="1" applyFont="1"/>
    <xf numFmtId="0" fontId="8" fillId="0" borderId="15" xfId="0" applyFont="1" applyBorder="1"/>
    <xf numFmtId="166" fontId="8" fillId="0" borderId="0" xfId="0" applyNumberFormat="1" applyFont="1"/>
    <xf numFmtId="166" fontId="8" fillId="0" borderId="16" xfId="0" applyNumberFormat="1" applyFont="1" applyBorder="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xf numFmtId="0" fontId="0" fillId="0" borderId="4" xfId="0" applyBorder="1" applyAlignment="1" applyProtection="1">
      <alignment vertical="center"/>
      <protection locked="0"/>
    </xf>
    <xf numFmtId="0" fontId="21" fillId="0" borderId="23" xfId="0" applyFont="1" applyBorder="1" applyAlignment="1" applyProtection="1">
      <alignment horizontal="center" vertical="center"/>
      <protection locked="0"/>
    </xf>
    <xf numFmtId="49" fontId="21" fillId="0" borderId="23" xfId="0" applyNumberFormat="1" applyFont="1" applyBorder="1" applyAlignment="1" applyProtection="1">
      <alignment horizontal="left" vertical="center" wrapText="1"/>
      <protection locked="0"/>
    </xf>
    <xf numFmtId="0" fontId="21" fillId="0" borderId="23" xfId="0" applyFont="1" applyBorder="1" applyAlignment="1" applyProtection="1">
      <alignment horizontal="left" vertical="center" wrapText="1"/>
      <protection locked="0"/>
    </xf>
    <xf numFmtId="0" fontId="21" fillId="0" borderId="23" xfId="0" applyFont="1" applyBorder="1" applyAlignment="1" applyProtection="1">
      <alignment horizontal="center" vertical="center" wrapText="1"/>
      <protection locked="0"/>
    </xf>
    <xf numFmtId="167" fontId="21" fillId="0" borderId="23" xfId="0" applyNumberFormat="1" applyFont="1" applyBorder="1" applyAlignment="1" applyProtection="1">
      <alignment vertical="center"/>
      <protection locked="0"/>
    </xf>
    <xf numFmtId="4" fontId="21" fillId="3" borderId="23" xfId="0" applyNumberFormat="1" applyFont="1" applyFill="1" applyBorder="1" applyAlignment="1" applyProtection="1">
      <alignment vertical="center"/>
      <protection locked="0"/>
    </xf>
    <xf numFmtId="4" fontId="21" fillId="0" borderId="23" xfId="0" applyNumberFormat="1" applyFont="1" applyBorder="1" applyAlignment="1" applyProtection="1">
      <alignment vertical="center"/>
      <protection locked="0"/>
    </xf>
    <xf numFmtId="0" fontId="22" fillId="3" borderId="15" xfId="0" applyFont="1" applyFill="1" applyBorder="1" applyAlignment="1" applyProtection="1">
      <alignment horizontal="left" vertical="center"/>
      <protection locked="0"/>
    </xf>
    <xf numFmtId="0" fontId="22" fillId="0" borderId="0" xfId="0" applyFont="1" applyAlignment="1">
      <alignment horizontal="center" vertical="center"/>
    </xf>
    <xf numFmtId="166" fontId="22" fillId="0" borderId="0" xfId="0" applyNumberFormat="1" applyFont="1" applyAlignment="1">
      <alignment vertical="center"/>
    </xf>
    <xf numFmtId="166" fontId="22" fillId="0" borderId="16" xfId="0" applyNumberFormat="1" applyFont="1" applyBorder="1" applyAlignment="1">
      <alignment vertical="center"/>
    </xf>
    <xf numFmtId="0" fontId="21" fillId="0" borderId="0" xfId="0" applyFont="1" applyAlignment="1">
      <alignment horizontal="left" vertical="center"/>
    </xf>
    <xf numFmtId="4" fontId="0" fillId="0" borderId="0" xfId="0" applyNumberFormat="1" applyAlignment="1">
      <alignment vertical="center"/>
    </xf>
    <xf numFmtId="0" fontId="33" fillId="0" borderId="0" xfId="0" applyFont="1" applyAlignment="1">
      <alignment horizontal="left" vertical="center"/>
    </xf>
    <xf numFmtId="0" fontId="34" fillId="0" borderId="0" xfId="1" applyFont="1" applyAlignment="1">
      <alignment vertical="center" wrapText="1"/>
    </xf>
    <xf numFmtId="0" fontId="0" fillId="0" borderId="0" xfId="0" applyAlignment="1" applyProtection="1">
      <alignment vertical="center"/>
      <protection locked="0"/>
    </xf>
    <xf numFmtId="0" fontId="0" fillId="0" borderId="15" xfId="0" applyBorder="1" applyAlignment="1">
      <alignment vertical="center"/>
    </xf>
    <xf numFmtId="0" fontId="9" fillId="0" borderId="4" xfId="0" applyFont="1" applyBorder="1" applyAlignment="1">
      <alignment vertical="center"/>
    </xf>
    <xf numFmtId="0" fontId="35"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9" fillId="0" borderId="0" xfId="0" applyFont="1" applyAlignment="1" applyProtection="1">
      <alignment vertical="center"/>
      <protection locked="0"/>
    </xf>
    <xf numFmtId="0" fontId="9" fillId="0" borderId="15" xfId="0" applyFont="1" applyBorder="1" applyAlignment="1">
      <alignment vertical="center"/>
    </xf>
    <xf numFmtId="0" fontId="9" fillId="0" borderId="16" xfId="0" applyFont="1" applyBorder="1" applyAlignment="1">
      <alignment vertical="center"/>
    </xf>
    <xf numFmtId="0" fontId="10" fillId="0" borderId="4"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5" xfId="0" applyFont="1" applyBorder="1" applyAlignment="1">
      <alignment vertical="center"/>
    </xf>
    <xf numFmtId="0" fontId="10" fillId="0" borderId="16" xfId="0" applyFont="1" applyBorder="1" applyAlignment="1">
      <alignment vertical="center"/>
    </xf>
    <xf numFmtId="0" fontId="11" fillId="0" borderId="4"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pplyProtection="1">
      <alignment vertical="center"/>
      <protection locked="0"/>
    </xf>
    <xf numFmtId="0" fontId="11" fillId="0" borderId="15" xfId="0" applyFont="1" applyBorder="1" applyAlignment="1">
      <alignment vertical="center"/>
    </xf>
    <xf numFmtId="0" fontId="11" fillId="0" borderId="16" xfId="0" applyFont="1" applyBorder="1" applyAlignment="1">
      <alignment vertical="center"/>
    </xf>
    <xf numFmtId="0" fontId="36" fillId="0" borderId="23" xfId="0" applyFont="1" applyBorder="1" applyAlignment="1" applyProtection="1">
      <alignment horizontal="center" vertical="center"/>
      <protection locked="0"/>
    </xf>
    <xf numFmtId="49" fontId="36" fillId="0" borderId="23" xfId="0" applyNumberFormat="1" applyFont="1" applyBorder="1" applyAlignment="1" applyProtection="1">
      <alignment horizontal="left" vertical="center" wrapText="1"/>
      <protection locked="0"/>
    </xf>
    <xf numFmtId="0" fontId="36" fillId="0" borderId="23" xfId="0" applyFont="1" applyBorder="1" applyAlignment="1" applyProtection="1">
      <alignment horizontal="left" vertical="center" wrapText="1"/>
      <protection locked="0"/>
    </xf>
    <xf numFmtId="0" fontId="36" fillId="0" borderId="23" xfId="0" applyFont="1" applyBorder="1" applyAlignment="1" applyProtection="1">
      <alignment horizontal="center" vertical="center" wrapText="1"/>
      <protection locked="0"/>
    </xf>
    <xf numFmtId="167" fontId="36" fillId="0" borderId="23" xfId="0" applyNumberFormat="1" applyFont="1" applyBorder="1" applyAlignment="1" applyProtection="1">
      <alignment vertical="center"/>
      <protection locked="0"/>
    </xf>
    <xf numFmtId="4" fontId="36" fillId="3" borderId="23" xfId="0" applyNumberFormat="1" applyFont="1" applyFill="1" applyBorder="1" applyAlignment="1" applyProtection="1">
      <alignment vertical="center"/>
      <protection locked="0"/>
    </xf>
    <xf numFmtId="4" fontId="36" fillId="0" borderId="23" xfId="0" applyNumberFormat="1" applyFont="1" applyBorder="1" applyAlignment="1" applyProtection="1">
      <alignment vertical="center"/>
      <protection locked="0"/>
    </xf>
    <xf numFmtId="0" fontId="37" fillId="0" borderId="4" xfId="0" applyFont="1" applyBorder="1" applyAlignment="1">
      <alignment vertical="center"/>
    </xf>
    <xf numFmtId="0" fontId="36" fillId="3" borderId="15" xfId="0" applyFont="1" applyFill="1" applyBorder="1" applyAlignment="1" applyProtection="1">
      <alignment horizontal="left" vertical="center"/>
      <protection locked="0"/>
    </xf>
    <xf numFmtId="0" fontId="36" fillId="0" borderId="0" xfId="0" applyFont="1" applyAlignment="1">
      <alignment horizontal="center" vertical="center"/>
    </xf>
    <xf numFmtId="167" fontId="21" fillId="3" borderId="23" xfId="0" applyNumberFormat="1" applyFont="1" applyFill="1" applyBorder="1" applyAlignment="1" applyProtection="1">
      <alignment vertical="center"/>
      <protection locked="0"/>
    </xf>
    <xf numFmtId="0" fontId="22" fillId="3" borderId="20" xfId="0" applyFont="1" applyFill="1" applyBorder="1" applyAlignment="1" applyProtection="1">
      <alignment horizontal="left" vertical="center"/>
      <protection locked="0"/>
    </xf>
    <xf numFmtId="0" fontId="22" fillId="0" borderId="21" xfId="0" applyFont="1" applyBorder="1" applyAlignment="1">
      <alignment horizontal="center" vertical="center"/>
    </xf>
    <xf numFmtId="0" fontId="0" fillId="0" borderId="21" xfId="0" applyBorder="1" applyAlignment="1">
      <alignment vertical="center"/>
    </xf>
    <xf numFmtId="166" fontId="22" fillId="0" borderId="21" xfId="0" applyNumberFormat="1" applyFont="1" applyBorder="1" applyAlignment="1">
      <alignment vertical="center"/>
    </xf>
    <xf numFmtId="166" fontId="22" fillId="0" borderId="22" xfId="0" applyNumberFormat="1" applyFont="1" applyBorder="1" applyAlignment="1">
      <alignment vertical="center"/>
    </xf>
    <xf numFmtId="0" fontId="0" fillId="0" borderId="0" xfId="0" applyAlignment="1">
      <alignment vertical="top"/>
    </xf>
    <xf numFmtId="0" fontId="38" fillId="0" borderId="24" xfId="0" applyFont="1" applyBorder="1" applyAlignment="1">
      <alignment vertical="center" wrapText="1"/>
    </xf>
    <xf numFmtId="0" fontId="38" fillId="0" borderId="25" xfId="0" applyFont="1" applyBorder="1" applyAlignment="1">
      <alignment vertical="center" wrapText="1"/>
    </xf>
    <xf numFmtId="0" fontId="38" fillId="0" borderId="26" xfId="0" applyFont="1" applyBorder="1" applyAlignment="1">
      <alignment vertical="center" wrapText="1"/>
    </xf>
    <xf numFmtId="0" fontId="38" fillId="0" borderId="27"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27" xfId="0" applyFont="1" applyBorder="1" applyAlignment="1">
      <alignment vertical="center" wrapText="1"/>
    </xf>
    <xf numFmtId="0" fontId="38" fillId="0" borderId="28" xfId="0" applyFont="1" applyBorder="1" applyAlignment="1">
      <alignment vertical="center" wrapText="1"/>
    </xf>
    <xf numFmtId="0" fontId="40" fillId="0" borderId="1" xfId="0" applyFont="1" applyBorder="1" applyAlignment="1">
      <alignment horizontal="left" vertical="center" wrapText="1"/>
    </xf>
    <xf numFmtId="0" fontId="41" fillId="0" borderId="1" xfId="0" applyFont="1" applyBorder="1" applyAlignment="1">
      <alignment horizontal="left" vertical="center" wrapText="1"/>
    </xf>
    <xf numFmtId="0" fontId="42" fillId="0" borderId="27" xfId="0" applyFont="1" applyBorder="1" applyAlignment="1">
      <alignment vertical="center" wrapText="1"/>
    </xf>
    <xf numFmtId="0" fontId="41" fillId="0" borderId="1" xfId="0" applyFont="1" applyBorder="1" applyAlignment="1">
      <alignment vertical="center" wrapText="1"/>
    </xf>
    <xf numFmtId="0" fontId="41" fillId="0" borderId="1" xfId="0" applyFont="1" applyBorder="1" applyAlignment="1">
      <alignment horizontal="left" vertical="center"/>
    </xf>
    <xf numFmtId="0" fontId="41" fillId="0" borderId="1" xfId="0" applyFont="1" applyBorder="1" applyAlignment="1">
      <alignment vertical="center"/>
    </xf>
    <xf numFmtId="49" fontId="41" fillId="0" borderId="1" xfId="0" applyNumberFormat="1" applyFont="1" applyBorder="1" applyAlignment="1">
      <alignment vertical="center" wrapText="1"/>
    </xf>
    <xf numFmtId="0" fontId="38" fillId="0" borderId="30" xfId="0" applyFont="1" applyBorder="1" applyAlignment="1">
      <alignment vertical="center" wrapText="1"/>
    </xf>
    <xf numFmtId="0" fontId="43" fillId="0" borderId="29" xfId="0" applyFont="1" applyBorder="1" applyAlignment="1">
      <alignment vertical="center" wrapText="1"/>
    </xf>
    <xf numFmtId="0" fontId="38" fillId="0" borderId="31" xfId="0" applyFont="1" applyBorder="1" applyAlignment="1">
      <alignment vertical="center" wrapText="1"/>
    </xf>
    <xf numFmtId="0" fontId="38" fillId="0" borderId="1" xfId="0" applyFont="1" applyBorder="1" applyAlignment="1">
      <alignment vertical="top"/>
    </xf>
    <xf numFmtId="0" fontId="38" fillId="0" borderId="0" xfId="0" applyFont="1" applyAlignment="1">
      <alignment vertical="top"/>
    </xf>
    <xf numFmtId="0" fontId="38" fillId="0" borderId="24" xfId="0" applyFont="1" applyBorder="1" applyAlignment="1">
      <alignment horizontal="left" vertical="center"/>
    </xf>
    <xf numFmtId="0" fontId="38" fillId="0" borderId="25" xfId="0" applyFont="1" applyBorder="1" applyAlignment="1">
      <alignment horizontal="left" vertical="center"/>
    </xf>
    <xf numFmtId="0" fontId="38" fillId="0" borderId="26" xfId="0" applyFont="1" applyBorder="1" applyAlignment="1">
      <alignment horizontal="left" vertical="center"/>
    </xf>
    <xf numFmtId="0" fontId="38" fillId="0" borderId="27" xfId="0" applyFont="1" applyBorder="1" applyAlignment="1">
      <alignment horizontal="left" vertical="center"/>
    </xf>
    <xf numFmtId="0" fontId="38" fillId="0" borderId="28" xfId="0" applyFont="1" applyBorder="1" applyAlignment="1">
      <alignment horizontal="left" vertical="center"/>
    </xf>
    <xf numFmtId="0" fontId="40" fillId="0" borderId="1" xfId="0" applyFont="1" applyBorder="1" applyAlignment="1">
      <alignment horizontal="left" vertical="center"/>
    </xf>
    <xf numFmtId="0" fontId="44" fillId="0" borderId="0" xfId="0" applyFont="1" applyAlignment="1">
      <alignment horizontal="left" vertical="center"/>
    </xf>
    <xf numFmtId="0" fontId="40" fillId="0" borderId="29" xfId="0" applyFont="1" applyBorder="1" applyAlignment="1">
      <alignment horizontal="left" vertical="center"/>
    </xf>
    <xf numFmtId="0" fontId="40" fillId="0" borderId="29" xfId="0" applyFont="1" applyBorder="1" applyAlignment="1">
      <alignment horizontal="center" vertical="center"/>
    </xf>
    <xf numFmtId="0" fontId="44" fillId="0" borderId="29" xfId="0" applyFont="1" applyBorder="1" applyAlignment="1">
      <alignment horizontal="left" vertical="center"/>
    </xf>
    <xf numFmtId="0" fontId="45" fillId="0" borderId="1" xfId="0" applyFont="1" applyBorder="1" applyAlignment="1">
      <alignment horizontal="left" vertical="center"/>
    </xf>
    <xf numFmtId="0" fontId="42" fillId="0" borderId="0" xfId="0" applyFont="1" applyAlignment="1">
      <alignment horizontal="left" vertical="center"/>
    </xf>
    <xf numFmtId="0" fontId="46" fillId="0" borderId="1" xfId="0" applyFont="1" applyBorder="1" applyAlignment="1">
      <alignment horizontal="left" vertical="center"/>
    </xf>
    <xf numFmtId="0" fontId="41" fillId="0" borderId="1" xfId="0" applyFont="1" applyBorder="1" applyAlignment="1">
      <alignment horizontal="center" vertical="center"/>
    </xf>
    <xf numFmtId="0" fontId="41" fillId="0" borderId="0" xfId="0" applyFont="1" applyAlignment="1">
      <alignment horizontal="left" vertical="center"/>
    </xf>
    <xf numFmtId="0" fontId="42" fillId="0" borderId="27" xfId="0" applyFont="1" applyBorder="1" applyAlignment="1">
      <alignment horizontal="left" vertical="center"/>
    </xf>
    <xf numFmtId="0" fontId="38" fillId="0" borderId="30" xfId="0" applyFont="1" applyBorder="1" applyAlignment="1">
      <alignment horizontal="left" vertical="center"/>
    </xf>
    <xf numFmtId="0" fontId="43" fillId="0" borderId="29" xfId="0" applyFont="1" applyBorder="1" applyAlignment="1">
      <alignment horizontal="left" vertical="center"/>
    </xf>
    <xf numFmtId="0" fontId="38" fillId="0" borderId="31" xfId="0" applyFont="1" applyBorder="1" applyAlignment="1">
      <alignment horizontal="left" vertical="center"/>
    </xf>
    <xf numFmtId="0" fontId="38" fillId="0" borderId="1" xfId="0" applyFont="1" applyBorder="1" applyAlignment="1">
      <alignment horizontal="left" vertical="center"/>
    </xf>
    <xf numFmtId="0" fontId="43" fillId="0" borderId="1" xfId="0" applyFont="1" applyBorder="1" applyAlignment="1">
      <alignment horizontal="left" vertical="center"/>
    </xf>
    <xf numFmtId="0" fontId="44" fillId="0" borderId="1" xfId="0" applyFont="1" applyBorder="1" applyAlignment="1">
      <alignment horizontal="left" vertical="center"/>
    </xf>
    <xf numFmtId="0" fontId="42" fillId="0" borderId="29" xfId="0" applyFont="1" applyBorder="1" applyAlignment="1">
      <alignment horizontal="left" vertical="center"/>
    </xf>
    <xf numFmtId="0" fontId="38" fillId="0" borderId="1" xfId="0" applyFont="1" applyBorder="1" applyAlignment="1">
      <alignment horizontal="left" vertical="center" wrapText="1"/>
    </xf>
    <xf numFmtId="0" fontId="42" fillId="0" borderId="1" xfId="0" applyFont="1" applyBorder="1" applyAlignment="1">
      <alignment horizontal="left" vertical="center" wrapText="1"/>
    </xf>
    <xf numFmtId="0" fontId="42" fillId="0" borderId="1" xfId="0" applyFont="1" applyBorder="1" applyAlignment="1">
      <alignment horizontal="center" vertical="center" wrapText="1"/>
    </xf>
    <xf numFmtId="0" fontId="38" fillId="0" borderId="24" xfId="0" applyFont="1" applyBorder="1" applyAlignment="1">
      <alignment horizontal="left" vertical="center" wrapText="1"/>
    </xf>
    <xf numFmtId="0" fontId="38" fillId="0" borderId="25" xfId="0" applyFont="1" applyBorder="1" applyAlignment="1">
      <alignment horizontal="left" vertical="center" wrapText="1"/>
    </xf>
    <xf numFmtId="0" fontId="38" fillId="0" borderId="26" xfId="0" applyFont="1" applyBorder="1" applyAlignment="1">
      <alignment horizontal="left" vertical="center" wrapText="1"/>
    </xf>
    <xf numFmtId="0" fontId="38" fillId="0" borderId="27" xfId="0" applyFont="1" applyBorder="1" applyAlignment="1">
      <alignment horizontal="left" vertical="center" wrapText="1"/>
    </xf>
    <xf numFmtId="0" fontId="38" fillId="0" borderId="28" xfId="0" applyFont="1" applyBorder="1" applyAlignment="1">
      <alignment horizontal="left" vertical="center" wrapText="1"/>
    </xf>
    <xf numFmtId="0" fontId="44" fillId="0" borderId="27" xfId="0" applyFont="1" applyBorder="1" applyAlignment="1">
      <alignment horizontal="left" vertical="center" wrapText="1"/>
    </xf>
    <xf numFmtId="0" fontId="44" fillId="0" borderId="28" xfId="0" applyFont="1" applyBorder="1" applyAlignment="1">
      <alignment horizontal="left" vertical="center" wrapText="1"/>
    </xf>
    <xf numFmtId="0" fontId="42" fillId="0" borderId="27" xfId="0" applyFont="1" applyBorder="1" applyAlignment="1">
      <alignment horizontal="left" vertical="center" wrapText="1"/>
    </xf>
    <xf numFmtId="0" fontId="42" fillId="0" borderId="1" xfId="0" applyFont="1" applyBorder="1" applyAlignment="1">
      <alignment horizontal="left" vertical="center"/>
    </xf>
    <xf numFmtId="0" fontId="42" fillId="0" borderId="28" xfId="0" applyFont="1" applyBorder="1" applyAlignment="1">
      <alignment horizontal="left" vertical="center" wrapText="1"/>
    </xf>
    <xf numFmtId="0" fontId="42" fillId="0" borderId="28" xfId="0" applyFont="1" applyBorder="1" applyAlignment="1">
      <alignment horizontal="left" vertical="center"/>
    </xf>
    <xf numFmtId="0" fontId="42" fillId="0" borderId="30" xfId="0" applyFont="1" applyBorder="1" applyAlignment="1">
      <alignment horizontal="left" vertical="center" wrapText="1"/>
    </xf>
    <xf numFmtId="0" fontId="42" fillId="0" borderId="29" xfId="0" applyFont="1" applyBorder="1" applyAlignment="1">
      <alignment horizontal="left" vertical="center" wrapText="1"/>
    </xf>
    <xf numFmtId="0" fontId="42" fillId="0" borderId="31" xfId="0" applyFont="1" applyBorder="1" applyAlignment="1">
      <alignment horizontal="left" vertical="center" wrapText="1"/>
    </xf>
    <xf numFmtId="0" fontId="41" fillId="0" borderId="1" xfId="0" applyFont="1" applyBorder="1" applyAlignment="1">
      <alignment horizontal="left" vertical="top"/>
    </xf>
    <xf numFmtId="0" fontId="41" fillId="0" borderId="1" xfId="0" applyFont="1" applyBorder="1" applyAlignment="1">
      <alignment horizontal="center" vertical="top"/>
    </xf>
    <xf numFmtId="0" fontId="42" fillId="0" borderId="30" xfId="0" applyFont="1" applyBorder="1" applyAlignment="1">
      <alignment horizontal="left" vertical="center"/>
    </xf>
    <xf numFmtId="0" fontId="42" fillId="0" borderId="31" xfId="0" applyFont="1" applyBorder="1" applyAlignment="1">
      <alignment horizontal="left" vertical="center"/>
    </xf>
    <xf numFmtId="0" fontId="42" fillId="0" borderId="1" xfId="0" applyFont="1" applyBorder="1" applyAlignment="1">
      <alignment horizontal="center" vertical="center"/>
    </xf>
    <xf numFmtId="0" fontId="44" fillId="0" borderId="0" xfId="0" applyFont="1" applyAlignment="1">
      <alignment vertical="center"/>
    </xf>
    <xf numFmtId="0" fontId="40" fillId="0" borderId="1" xfId="0" applyFont="1" applyBorder="1" applyAlignment="1">
      <alignment vertical="center"/>
    </xf>
    <xf numFmtId="0" fontId="44" fillId="0" borderId="29" xfId="0" applyFont="1" applyBorder="1" applyAlignment="1">
      <alignment vertical="center"/>
    </xf>
    <xf numFmtId="0" fontId="40" fillId="0" borderId="29" xfId="0" applyFont="1" applyBorder="1" applyAlignment="1">
      <alignment vertical="center"/>
    </xf>
    <xf numFmtId="0" fontId="41" fillId="0" borderId="1" xfId="0" applyFont="1" applyBorder="1" applyAlignment="1">
      <alignment vertical="top"/>
    </xf>
    <xf numFmtId="49" fontId="41" fillId="0" borderId="1" xfId="0" applyNumberFormat="1" applyFont="1" applyBorder="1" applyAlignment="1">
      <alignment horizontal="left" vertical="center"/>
    </xf>
    <xf numFmtId="0" fontId="0" fillId="0" borderId="29" xfId="0" applyBorder="1" applyAlignment="1">
      <alignment vertical="top"/>
    </xf>
    <xf numFmtId="0" fontId="40" fillId="0" borderId="29" xfId="0" applyFont="1" applyBorder="1" applyAlignment="1">
      <alignment horizontal="left"/>
    </xf>
    <xf numFmtId="0" fontId="44" fillId="0" borderId="29" xfId="0" applyFont="1" applyBorder="1"/>
    <xf numFmtId="0" fontId="38" fillId="0" borderId="27" xfId="0" applyFont="1" applyBorder="1" applyAlignment="1">
      <alignment vertical="top"/>
    </xf>
    <xf numFmtId="0" fontId="38" fillId="0" borderId="28" xfId="0" applyFont="1" applyBorder="1" applyAlignment="1">
      <alignment vertical="top"/>
    </xf>
    <xf numFmtId="0" fontId="38" fillId="0" borderId="30" xfId="0" applyFont="1" applyBorder="1" applyAlignment="1">
      <alignment vertical="top"/>
    </xf>
    <xf numFmtId="0" fontId="38" fillId="0" borderId="29" xfId="0" applyFont="1" applyBorder="1" applyAlignment="1">
      <alignment vertical="top"/>
    </xf>
    <xf numFmtId="0" fontId="38" fillId="0" borderId="31" xfId="0" applyFont="1" applyBorder="1" applyAlignment="1">
      <alignment vertical="top"/>
    </xf>
    <xf numFmtId="0" fontId="16" fillId="0" borderId="0" xfId="0" applyFont="1" applyAlignment="1">
      <alignment horizontal="left" vertical="top" wrapText="1"/>
    </xf>
    <xf numFmtId="0" fontId="16"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lignment horizontal="left" vertical="center"/>
    </xf>
    <xf numFmtId="0" fontId="0" fillId="0" borderId="0" xfId="0"/>
    <xf numFmtId="0" fontId="3" fillId="0" borderId="0" xfId="0" applyFont="1" applyAlignment="1">
      <alignment horizontal="left" vertical="top" wrapText="1"/>
    </xf>
    <xf numFmtId="49" fontId="2" fillId="3"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17" fillId="0" borderId="6" xfId="0" applyNumberFormat="1" applyFont="1" applyBorder="1" applyAlignment="1">
      <alignment vertical="center"/>
    </xf>
    <xf numFmtId="0" fontId="0" fillId="0" borderId="6" xfId="0" applyBorder="1" applyAlignment="1">
      <alignment vertical="center"/>
    </xf>
    <xf numFmtId="0" fontId="1" fillId="0" borderId="0" xfId="0" applyFont="1" applyAlignment="1">
      <alignment horizontal="right" vertical="center"/>
    </xf>
    <xf numFmtId="4" fontId="18"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0" fontId="4" fillId="4" borderId="8" xfId="0" applyFont="1" applyFill="1" applyBorder="1" applyAlignment="1">
      <alignment horizontal="left" vertical="center"/>
    </xf>
    <xf numFmtId="0" fontId="0" fillId="4" borderId="8" xfId="0" applyFill="1" applyBorder="1" applyAlignment="1">
      <alignment vertical="center"/>
    </xf>
    <xf numFmtId="4" fontId="4" fillId="4" borderId="8" xfId="0" applyNumberFormat="1" applyFont="1" applyFill="1" applyBorder="1" applyAlignment="1">
      <alignment vertical="center"/>
    </xf>
    <xf numFmtId="0" fontId="0" fillId="4" borderId="9" xfId="0" applyFill="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19" fillId="0" borderId="12" xfId="0" applyFont="1" applyBorder="1" applyAlignment="1">
      <alignment horizontal="center" vertical="center"/>
    </xf>
    <xf numFmtId="0" fontId="19" fillId="0" borderId="13" xfId="0" applyFont="1" applyBorder="1" applyAlignment="1">
      <alignment horizontal="left" vertical="center"/>
    </xf>
    <xf numFmtId="0" fontId="20" fillId="0" borderId="15" xfId="0" applyFont="1" applyBorder="1" applyAlignment="1">
      <alignment horizontal="left" vertical="center"/>
    </xf>
    <xf numFmtId="0" fontId="20" fillId="0" borderId="0" xfId="0" applyFont="1" applyAlignment="1">
      <alignment horizontal="left" vertical="center"/>
    </xf>
    <xf numFmtId="0" fontId="21" fillId="5" borderId="7" xfId="0" applyFont="1" applyFill="1" applyBorder="1" applyAlignment="1">
      <alignment horizontal="center" vertical="center"/>
    </xf>
    <xf numFmtId="0" fontId="21" fillId="5" borderId="8" xfId="0" applyFont="1" applyFill="1" applyBorder="1" applyAlignment="1">
      <alignment horizontal="left" vertical="center"/>
    </xf>
    <xf numFmtId="0" fontId="21" fillId="5" borderId="8" xfId="0" applyFont="1" applyFill="1" applyBorder="1" applyAlignment="1">
      <alignment horizontal="center" vertical="center"/>
    </xf>
    <xf numFmtId="0" fontId="21" fillId="5" borderId="8" xfId="0" applyFont="1" applyFill="1" applyBorder="1" applyAlignment="1">
      <alignment horizontal="right" vertical="center"/>
    </xf>
    <xf numFmtId="4" fontId="27" fillId="0" borderId="0" xfId="0" applyNumberFormat="1" applyFont="1" applyAlignment="1">
      <alignment vertical="center"/>
    </xf>
    <xf numFmtId="0" fontId="27" fillId="0" borderId="0" xfId="0" applyFont="1" applyAlignment="1">
      <alignment vertical="center"/>
    </xf>
    <xf numFmtId="0" fontId="26" fillId="0" borderId="0" xfId="0" applyFont="1" applyAlignment="1">
      <alignment horizontal="left" vertical="center" wrapText="1"/>
    </xf>
    <xf numFmtId="4" fontId="23" fillId="0" borderId="0" xfId="0" applyNumberFormat="1" applyFont="1" applyAlignment="1">
      <alignment horizontal="right" vertical="center"/>
    </xf>
    <xf numFmtId="4" fontId="23" fillId="0" borderId="0" xfId="0" applyNumberFormat="1" applyFont="1" applyAlignment="1">
      <alignment vertical="center"/>
    </xf>
    <xf numFmtId="0" fontId="13" fillId="2" borderId="0" xfId="0" applyFont="1" applyFill="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0" xfId="0" applyAlignment="1">
      <alignment vertical="center"/>
    </xf>
    <xf numFmtId="0" fontId="2" fillId="3" borderId="0" xfId="0" applyFont="1" applyFill="1" applyAlignment="1" applyProtection="1">
      <alignment horizontal="left" vertical="center"/>
      <protection locked="0"/>
    </xf>
    <xf numFmtId="0" fontId="39" fillId="0" borderId="1" xfId="0" applyFont="1" applyBorder="1" applyAlignment="1">
      <alignment horizontal="center" vertical="center"/>
    </xf>
    <xf numFmtId="0" fontId="39" fillId="0" borderId="1" xfId="0" applyFont="1" applyBorder="1" applyAlignment="1">
      <alignment horizontal="center" vertical="center" wrapText="1"/>
    </xf>
    <xf numFmtId="0" fontId="40" fillId="0" borderId="29" xfId="0" applyFont="1" applyBorder="1" applyAlignment="1">
      <alignment horizontal="left"/>
    </xf>
    <xf numFmtId="0" fontId="41" fillId="0" borderId="1" xfId="0" applyFont="1" applyBorder="1" applyAlignment="1">
      <alignment horizontal="left" vertical="center"/>
    </xf>
    <xf numFmtId="0" fontId="41" fillId="0" borderId="1" xfId="0" applyFont="1" applyBorder="1" applyAlignment="1">
      <alignment horizontal="left" vertical="top"/>
    </xf>
    <xf numFmtId="0" fontId="41" fillId="0" borderId="1" xfId="0" applyFont="1" applyBorder="1" applyAlignment="1">
      <alignment horizontal="left" vertical="center" wrapText="1"/>
    </xf>
    <xf numFmtId="0" fontId="40" fillId="0" borderId="29" xfId="0" applyFont="1" applyBorder="1" applyAlignment="1">
      <alignment horizontal="left" wrapText="1"/>
    </xf>
    <xf numFmtId="49" fontId="41" fillId="0" borderId="1" xfId="0" applyNumberFormat="1" applyFont="1" applyBorder="1" applyAlignment="1">
      <alignment horizontal="left" vertical="center" wrapText="1"/>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podminky.urs.cz/item/CS_URS_2023_02/949321113" TargetMode="External"/><Relationship Id="rId13" Type="http://schemas.openxmlformats.org/officeDocument/2006/relationships/hyperlink" Target="https://podminky.urs.cz/item/CS_URS_2023_02/997013501" TargetMode="External"/><Relationship Id="rId18" Type="http://schemas.openxmlformats.org/officeDocument/2006/relationships/hyperlink" Target="https://podminky.urs.cz/item/CS_URS_2023_01/771473810" TargetMode="External"/><Relationship Id="rId26" Type="http://schemas.openxmlformats.org/officeDocument/2006/relationships/hyperlink" Target="https://podminky.urs.cz/item/CS_URS_2023_01/771591115" TargetMode="External"/><Relationship Id="rId3" Type="http://schemas.openxmlformats.org/officeDocument/2006/relationships/hyperlink" Target="https://podminky.urs.cz/item/CS_URS_2023_02/612325412" TargetMode="External"/><Relationship Id="rId21" Type="http://schemas.openxmlformats.org/officeDocument/2006/relationships/hyperlink" Target="https://podminky.urs.cz/item/CS_URS_2023_01/771121011" TargetMode="External"/><Relationship Id="rId7" Type="http://schemas.openxmlformats.org/officeDocument/2006/relationships/hyperlink" Target="https://podminky.urs.cz/item/CS_URS_2023_02/629991011" TargetMode="External"/><Relationship Id="rId12" Type="http://schemas.openxmlformats.org/officeDocument/2006/relationships/hyperlink" Target="https://podminky.urs.cz/item/CS_URS_2023_02/997013217" TargetMode="External"/><Relationship Id="rId17" Type="http://schemas.openxmlformats.org/officeDocument/2006/relationships/hyperlink" Target="https://podminky.urs.cz/item/CS_URS_2023_02/998767203" TargetMode="External"/><Relationship Id="rId25" Type="http://schemas.openxmlformats.org/officeDocument/2006/relationships/hyperlink" Target="https://podminky.urs.cz/item/CS_URS_2023_01/771577111" TargetMode="External"/><Relationship Id="rId33" Type="http://schemas.openxmlformats.org/officeDocument/2006/relationships/drawing" Target="../drawings/drawing2.xml"/><Relationship Id="rId2" Type="http://schemas.openxmlformats.org/officeDocument/2006/relationships/hyperlink" Target="https://podminky.urs.cz/item/CS_URS_2023_02/611325412" TargetMode="External"/><Relationship Id="rId16" Type="http://schemas.openxmlformats.org/officeDocument/2006/relationships/hyperlink" Target="https://podminky.urs.cz/item/CS_URS_2023_02/998018003" TargetMode="External"/><Relationship Id="rId20" Type="http://schemas.openxmlformats.org/officeDocument/2006/relationships/hyperlink" Target="https://podminky.urs.cz/item/CS_URS_2023_01/771111011" TargetMode="External"/><Relationship Id="rId29" Type="http://schemas.openxmlformats.org/officeDocument/2006/relationships/hyperlink" Target="https://podminky.urs.cz/item/CS_URS_2023_02/784181121" TargetMode="External"/><Relationship Id="rId1" Type="http://schemas.openxmlformats.org/officeDocument/2006/relationships/hyperlink" Target="https://podminky.urs.cz/item/CS_URS_2023_02/317944321" TargetMode="External"/><Relationship Id="rId6" Type="http://schemas.openxmlformats.org/officeDocument/2006/relationships/hyperlink" Target="https://podminky.urs.cz/item/CS_URS_2023_02/622143004" TargetMode="External"/><Relationship Id="rId11" Type="http://schemas.openxmlformats.org/officeDocument/2006/relationships/hyperlink" Target="https://podminky.urs.cz/item/CS_URS_2023_02/974031664" TargetMode="External"/><Relationship Id="rId24" Type="http://schemas.openxmlformats.org/officeDocument/2006/relationships/hyperlink" Target="https://podminky.urs.cz/item/CS_URS_2023_01/771574115" TargetMode="External"/><Relationship Id="rId32" Type="http://schemas.openxmlformats.org/officeDocument/2006/relationships/hyperlink" Target="https://podminky.urs.cz/item/CS_URS_2023_02/784221105" TargetMode="External"/><Relationship Id="rId5" Type="http://schemas.openxmlformats.org/officeDocument/2006/relationships/hyperlink" Target="https://podminky.urs.cz/item/CS_URS_2023_02/619995001" TargetMode="External"/><Relationship Id="rId15" Type="http://schemas.openxmlformats.org/officeDocument/2006/relationships/hyperlink" Target="https://podminky.urs.cz/item/CS_URS_2023_02/997013631" TargetMode="External"/><Relationship Id="rId23" Type="http://schemas.openxmlformats.org/officeDocument/2006/relationships/hyperlink" Target="https://podminky.urs.cz/item/CS_URS_2023_01/771474112" TargetMode="External"/><Relationship Id="rId28" Type="http://schemas.openxmlformats.org/officeDocument/2006/relationships/hyperlink" Target="https://podminky.urs.cz/item/CS_URS_2023_01/998771103" TargetMode="External"/><Relationship Id="rId10" Type="http://schemas.openxmlformats.org/officeDocument/2006/relationships/hyperlink" Target="https://podminky.urs.cz/item/CS_URS_2023_02/949321813" TargetMode="External"/><Relationship Id="rId19" Type="http://schemas.openxmlformats.org/officeDocument/2006/relationships/hyperlink" Target="https://podminky.urs.cz/item/CS_URS_2023_01/771573810" TargetMode="External"/><Relationship Id="rId31" Type="http://schemas.openxmlformats.org/officeDocument/2006/relationships/hyperlink" Target="https://podminky.urs.cz/item/CS_URS_2023_02/784221101" TargetMode="External"/><Relationship Id="rId4" Type="http://schemas.openxmlformats.org/officeDocument/2006/relationships/hyperlink" Target="https://podminky.urs.cz/item/CS_URS_2023_02/612325302" TargetMode="External"/><Relationship Id="rId9" Type="http://schemas.openxmlformats.org/officeDocument/2006/relationships/hyperlink" Target="https://podminky.urs.cz/item/CS_URS_2023_02/949321211" TargetMode="External"/><Relationship Id="rId14" Type="http://schemas.openxmlformats.org/officeDocument/2006/relationships/hyperlink" Target="https://podminky.urs.cz/item/CS_URS_2023_02/997013509" TargetMode="External"/><Relationship Id="rId22" Type="http://schemas.openxmlformats.org/officeDocument/2006/relationships/hyperlink" Target="https://podminky.urs.cz/item/CS_URS_2023_01/771151012" TargetMode="External"/><Relationship Id="rId27" Type="http://schemas.openxmlformats.org/officeDocument/2006/relationships/hyperlink" Target="https://podminky.urs.cz/item/CS_URS_2023_01/771592011" TargetMode="External"/><Relationship Id="rId30" Type="http://schemas.openxmlformats.org/officeDocument/2006/relationships/hyperlink" Target="https://podminky.urs.cz/item/CS_URS_2023_02/784181125"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58"/>
  <sheetViews>
    <sheetView showGridLines="0" tabSelected="1" workbookViewId="0"/>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ols>
  <sheetData>
    <row r="1" spans="1:74" ht="11.25">
      <c r="A1" s="16" t="s">
        <v>0</v>
      </c>
      <c r="AZ1" s="16" t="s">
        <v>1</v>
      </c>
      <c r="BA1" s="16" t="s">
        <v>2</v>
      </c>
      <c r="BB1" s="16" t="s">
        <v>3</v>
      </c>
      <c r="BT1" s="16" t="s">
        <v>4</v>
      </c>
      <c r="BU1" s="16" t="s">
        <v>4</v>
      </c>
      <c r="BV1" s="16" t="s">
        <v>5</v>
      </c>
    </row>
    <row r="2" spans="1:74" ht="36.950000000000003" customHeight="1">
      <c r="AR2" s="298" t="s">
        <v>6</v>
      </c>
      <c r="AS2" s="265"/>
      <c r="AT2" s="265"/>
      <c r="AU2" s="265"/>
      <c r="AV2" s="265"/>
      <c r="AW2" s="265"/>
      <c r="AX2" s="265"/>
      <c r="AY2" s="265"/>
      <c r="AZ2" s="265"/>
      <c r="BA2" s="265"/>
      <c r="BB2" s="265"/>
      <c r="BC2" s="265"/>
      <c r="BD2" s="265"/>
      <c r="BE2" s="265"/>
      <c r="BS2" s="17" t="s">
        <v>7</v>
      </c>
      <c r="BT2" s="17" t="s">
        <v>8</v>
      </c>
    </row>
    <row r="3" spans="1:74" ht="6.95"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7</v>
      </c>
      <c r="BT3" s="17" t="s">
        <v>9</v>
      </c>
    </row>
    <row r="4" spans="1:74" ht="24.95" customHeight="1">
      <c r="B4" s="20"/>
      <c r="D4" s="21" t="s">
        <v>10</v>
      </c>
      <c r="AR4" s="20"/>
      <c r="AS4" s="22" t="s">
        <v>11</v>
      </c>
      <c r="BE4" s="23" t="s">
        <v>12</v>
      </c>
      <c r="BS4" s="17" t="s">
        <v>13</v>
      </c>
    </row>
    <row r="5" spans="1:74" ht="12" customHeight="1">
      <c r="B5" s="20"/>
      <c r="D5" s="24" t="s">
        <v>14</v>
      </c>
      <c r="K5" s="264" t="s">
        <v>15</v>
      </c>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R5" s="20"/>
      <c r="BE5" s="261" t="s">
        <v>16</v>
      </c>
      <c r="BS5" s="17" t="s">
        <v>7</v>
      </c>
    </row>
    <row r="6" spans="1:74" ht="36.950000000000003" customHeight="1">
      <c r="B6" s="20"/>
      <c r="D6" s="26" t="s">
        <v>17</v>
      </c>
      <c r="K6" s="266" t="s">
        <v>18</v>
      </c>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R6" s="20"/>
      <c r="BE6" s="262"/>
      <c r="BS6" s="17" t="s">
        <v>7</v>
      </c>
    </row>
    <row r="7" spans="1:74" ht="12" customHeight="1">
      <c r="B7" s="20"/>
      <c r="D7" s="27" t="s">
        <v>19</v>
      </c>
      <c r="K7" s="25" t="s">
        <v>3</v>
      </c>
      <c r="AK7" s="27" t="s">
        <v>20</v>
      </c>
      <c r="AN7" s="25" t="s">
        <v>3</v>
      </c>
      <c r="AR7" s="20"/>
      <c r="BE7" s="262"/>
      <c r="BS7" s="17" t="s">
        <v>7</v>
      </c>
    </row>
    <row r="8" spans="1:74" ht="12" customHeight="1">
      <c r="B8" s="20"/>
      <c r="D8" s="27" t="s">
        <v>21</v>
      </c>
      <c r="K8" s="25" t="s">
        <v>22</v>
      </c>
      <c r="AK8" s="27" t="s">
        <v>23</v>
      </c>
      <c r="AN8" s="28" t="s">
        <v>24</v>
      </c>
      <c r="AR8" s="20"/>
      <c r="BE8" s="262"/>
      <c r="BS8" s="17" t="s">
        <v>7</v>
      </c>
    </row>
    <row r="9" spans="1:74" ht="14.45" customHeight="1">
      <c r="B9" s="20"/>
      <c r="AR9" s="20"/>
      <c r="BE9" s="262"/>
      <c r="BS9" s="17" t="s">
        <v>7</v>
      </c>
    </row>
    <row r="10" spans="1:74" ht="12" customHeight="1">
      <c r="B10" s="20"/>
      <c r="D10" s="27" t="s">
        <v>25</v>
      </c>
      <c r="AK10" s="27" t="s">
        <v>26</v>
      </c>
      <c r="AN10" s="25" t="s">
        <v>3</v>
      </c>
      <c r="AR10" s="20"/>
      <c r="BE10" s="262"/>
      <c r="BS10" s="17" t="s">
        <v>7</v>
      </c>
    </row>
    <row r="11" spans="1:74" ht="18.399999999999999" customHeight="1">
      <c r="B11" s="20"/>
      <c r="E11" s="25" t="s">
        <v>27</v>
      </c>
      <c r="AK11" s="27" t="s">
        <v>28</v>
      </c>
      <c r="AN11" s="25" t="s">
        <v>3</v>
      </c>
      <c r="AR11" s="20"/>
      <c r="BE11" s="262"/>
      <c r="BS11" s="17" t="s">
        <v>7</v>
      </c>
    </row>
    <row r="12" spans="1:74" ht="6.95" customHeight="1">
      <c r="B12" s="20"/>
      <c r="AR12" s="20"/>
      <c r="BE12" s="262"/>
      <c r="BS12" s="17" t="s">
        <v>7</v>
      </c>
    </row>
    <row r="13" spans="1:74" ht="12" customHeight="1">
      <c r="B13" s="20"/>
      <c r="D13" s="27" t="s">
        <v>29</v>
      </c>
      <c r="AK13" s="27" t="s">
        <v>26</v>
      </c>
      <c r="AN13" s="29" t="s">
        <v>30</v>
      </c>
      <c r="AR13" s="20"/>
      <c r="BE13" s="262"/>
      <c r="BS13" s="17" t="s">
        <v>7</v>
      </c>
    </row>
    <row r="14" spans="1:74" ht="12.75">
      <c r="B14" s="20"/>
      <c r="E14" s="267" t="s">
        <v>30</v>
      </c>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7" t="s">
        <v>28</v>
      </c>
      <c r="AN14" s="29" t="s">
        <v>30</v>
      </c>
      <c r="AR14" s="20"/>
      <c r="BE14" s="262"/>
      <c r="BS14" s="17" t="s">
        <v>7</v>
      </c>
    </row>
    <row r="15" spans="1:74" ht="6.95" customHeight="1">
      <c r="B15" s="20"/>
      <c r="AR15" s="20"/>
      <c r="BE15" s="262"/>
      <c r="BS15" s="17" t="s">
        <v>4</v>
      </c>
    </row>
    <row r="16" spans="1:74" ht="12" customHeight="1">
      <c r="B16" s="20"/>
      <c r="D16" s="27" t="s">
        <v>31</v>
      </c>
      <c r="AK16" s="27" t="s">
        <v>26</v>
      </c>
      <c r="AN16" s="25" t="s">
        <v>3</v>
      </c>
      <c r="AR16" s="20"/>
      <c r="BE16" s="262"/>
      <c r="BS16" s="17" t="s">
        <v>4</v>
      </c>
    </row>
    <row r="17" spans="2:71" ht="18.399999999999999" customHeight="1">
      <c r="B17" s="20"/>
      <c r="E17" s="25" t="s">
        <v>32</v>
      </c>
      <c r="AK17" s="27" t="s">
        <v>28</v>
      </c>
      <c r="AN17" s="25" t="s">
        <v>3</v>
      </c>
      <c r="AR17" s="20"/>
      <c r="BE17" s="262"/>
      <c r="BS17" s="17" t="s">
        <v>33</v>
      </c>
    </row>
    <row r="18" spans="2:71" ht="6.95" customHeight="1">
      <c r="B18" s="20"/>
      <c r="AR18" s="20"/>
      <c r="BE18" s="262"/>
      <c r="BS18" s="17" t="s">
        <v>7</v>
      </c>
    </row>
    <row r="19" spans="2:71" ht="12" customHeight="1">
      <c r="B19" s="20"/>
      <c r="D19" s="27" t="s">
        <v>34</v>
      </c>
      <c r="AK19" s="27" t="s">
        <v>26</v>
      </c>
      <c r="AN19" s="25" t="s">
        <v>3</v>
      </c>
      <c r="AR19" s="20"/>
      <c r="BE19" s="262"/>
      <c r="BS19" s="17" t="s">
        <v>7</v>
      </c>
    </row>
    <row r="20" spans="2:71" ht="18.399999999999999" customHeight="1">
      <c r="B20" s="20"/>
      <c r="E20" s="25" t="s">
        <v>22</v>
      </c>
      <c r="AK20" s="27" t="s">
        <v>28</v>
      </c>
      <c r="AN20" s="25" t="s">
        <v>3</v>
      </c>
      <c r="AR20" s="20"/>
      <c r="BE20" s="262"/>
      <c r="BS20" s="17" t="s">
        <v>4</v>
      </c>
    </row>
    <row r="21" spans="2:71" ht="6.95" customHeight="1">
      <c r="B21" s="20"/>
      <c r="AR21" s="20"/>
      <c r="BE21" s="262"/>
    </row>
    <row r="22" spans="2:71" ht="12" customHeight="1">
      <c r="B22" s="20"/>
      <c r="D22" s="27" t="s">
        <v>35</v>
      </c>
      <c r="AR22" s="20"/>
      <c r="BE22" s="262"/>
    </row>
    <row r="23" spans="2:71" ht="59.25" customHeight="1">
      <c r="B23" s="20"/>
      <c r="E23" s="269" t="s">
        <v>36</v>
      </c>
      <c r="F23" s="269"/>
      <c r="G23" s="269"/>
      <c r="H23" s="269"/>
      <c r="I23" s="269"/>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R23" s="20"/>
      <c r="BE23" s="262"/>
    </row>
    <row r="24" spans="2:71" ht="6.95" customHeight="1">
      <c r="B24" s="20"/>
      <c r="AR24" s="20"/>
      <c r="BE24" s="262"/>
    </row>
    <row r="25" spans="2:71" ht="6.95" customHeight="1">
      <c r="B25" s="20"/>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R25" s="20"/>
      <c r="BE25" s="262"/>
    </row>
    <row r="26" spans="2:71" s="1" customFormat="1" ht="25.9" customHeight="1">
      <c r="B26" s="32"/>
      <c r="D26" s="33" t="s">
        <v>37</v>
      </c>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270">
        <f>ROUND(AG54,2)</f>
        <v>0</v>
      </c>
      <c r="AL26" s="271"/>
      <c r="AM26" s="271"/>
      <c r="AN26" s="271"/>
      <c r="AO26" s="271"/>
      <c r="AR26" s="32"/>
      <c r="BE26" s="262"/>
    </row>
    <row r="27" spans="2:71" s="1" customFormat="1" ht="6.95" customHeight="1">
      <c r="B27" s="32"/>
      <c r="AR27" s="32"/>
      <c r="BE27" s="262"/>
    </row>
    <row r="28" spans="2:71" s="1" customFormat="1" ht="12.75">
      <c r="B28" s="32"/>
      <c r="L28" s="272" t="s">
        <v>38</v>
      </c>
      <c r="M28" s="272"/>
      <c r="N28" s="272"/>
      <c r="O28" s="272"/>
      <c r="P28" s="272"/>
      <c r="W28" s="272" t="s">
        <v>39</v>
      </c>
      <c r="X28" s="272"/>
      <c r="Y28" s="272"/>
      <c r="Z28" s="272"/>
      <c r="AA28" s="272"/>
      <c r="AB28" s="272"/>
      <c r="AC28" s="272"/>
      <c r="AD28" s="272"/>
      <c r="AE28" s="272"/>
      <c r="AK28" s="272" t="s">
        <v>40</v>
      </c>
      <c r="AL28" s="272"/>
      <c r="AM28" s="272"/>
      <c r="AN28" s="272"/>
      <c r="AO28" s="272"/>
      <c r="AR28" s="32"/>
      <c r="BE28" s="262"/>
    </row>
    <row r="29" spans="2:71" s="2" customFormat="1" ht="14.45" customHeight="1">
      <c r="B29" s="36"/>
      <c r="D29" s="27" t="s">
        <v>41</v>
      </c>
      <c r="F29" s="27" t="s">
        <v>42</v>
      </c>
      <c r="L29" s="275">
        <v>0.21</v>
      </c>
      <c r="M29" s="274"/>
      <c r="N29" s="274"/>
      <c r="O29" s="274"/>
      <c r="P29" s="274"/>
      <c r="W29" s="273">
        <f>ROUND(AZ54, 2)</f>
        <v>0</v>
      </c>
      <c r="X29" s="274"/>
      <c r="Y29" s="274"/>
      <c r="Z29" s="274"/>
      <c r="AA29" s="274"/>
      <c r="AB29" s="274"/>
      <c r="AC29" s="274"/>
      <c r="AD29" s="274"/>
      <c r="AE29" s="274"/>
      <c r="AK29" s="273">
        <f>ROUND(AV54, 2)</f>
        <v>0</v>
      </c>
      <c r="AL29" s="274"/>
      <c r="AM29" s="274"/>
      <c r="AN29" s="274"/>
      <c r="AO29" s="274"/>
      <c r="AR29" s="36"/>
      <c r="BE29" s="263"/>
    </row>
    <row r="30" spans="2:71" s="2" customFormat="1" ht="14.45" customHeight="1">
      <c r="B30" s="36"/>
      <c r="F30" s="27" t="s">
        <v>43</v>
      </c>
      <c r="L30" s="275">
        <v>0.15</v>
      </c>
      <c r="M30" s="274"/>
      <c r="N30" s="274"/>
      <c r="O30" s="274"/>
      <c r="P30" s="274"/>
      <c r="W30" s="273">
        <f>ROUND(BA54, 2)</f>
        <v>0</v>
      </c>
      <c r="X30" s="274"/>
      <c r="Y30" s="274"/>
      <c r="Z30" s="274"/>
      <c r="AA30" s="274"/>
      <c r="AB30" s="274"/>
      <c r="AC30" s="274"/>
      <c r="AD30" s="274"/>
      <c r="AE30" s="274"/>
      <c r="AK30" s="273">
        <f>ROUND(AW54, 2)</f>
        <v>0</v>
      </c>
      <c r="AL30" s="274"/>
      <c r="AM30" s="274"/>
      <c r="AN30" s="274"/>
      <c r="AO30" s="274"/>
      <c r="AR30" s="36"/>
      <c r="BE30" s="263"/>
    </row>
    <row r="31" spans="2:71" s="2" customFormat="1" ht="14.45" hidden="1" customHeight="1">
      <c r="B31" s="36"/>
      <c r="F31" s="27" t="s">
        <v>44</v>
      </c>
      <c r="L31" s="275">
        <v>0.21</v>
      </c>
      <c r="M31" s="274"/>
      <c r="N31" s="274"/>
      <c r="O31" s="274"/>
      <c r="P31" s="274"/>
      <c r="W31" s="273">
        <f>ROUND(BB54, 2)</f>
        <v>0</v>
      </c>
      <c r="X31" s="274"/>
      <c r="Y31" s="274"/>
      <c r="Z31" s="274"/>
      <c r="AA31" s="274"/>
      <c r="AB31" s="274"/>
      <c r="AC31" s="274"/>
      <c r="AD31" s="274"/>
      <c r="AE31" s="274"/>
      <c r="AK31" s="273">
        <v>0</v>
      </c>
      <c r="AL31" s="274"/>
      <c r="AM31" s="274"/>
      <c r="AN31" s="274"/>
      <c r="AO31" s="274"/>
      <c r="AR31" s="36"/>
      <c r="BE31" s="263"/>
    </row>
    <row r="32" spans="2:71" s="2" customFormat="1" ht="14.45" hidden="1" customHeight="1">
      <c r="B32" s="36"/>
      <c r="F32" s="27" t="s">
        <v>45</v>
      </c>
      <c r="L32" s="275">
        <v>0.15</v>
      </c>
      <c r="M32" s="274"/>
      <c r="N32" s="274"/>
      <c r="O32" s="274"/>
      <c r="P32" s="274"/>
      <c r="W32" s="273">
        <f>ROUND(BC54, 2)</f>
        <v>0</v>
      </c>
      <c r="X32" s="274"/>
      <c r="Y32" s="274"/>
      <c r="Z32" s="274"/>
      <c r="AA32" s="274"/>
      <c r="AB32" s="274"/>
      <c r="AC32" s="274"/>
      <c r="AD32" s="274"/>
      <c r="AE32" s="274"/>
      <c r="AK32" s="273">
        <v>0</v>
      </c>
      <c r="AL32" s="274"/>
      <c r="AM32" s="274"/>
      <c r="AN32" s="274"/>
      <c r="AO32" s="274"/>
      <c r="AR32" s="36"/>
      <c r="BE32" s="263"/>
    </row>
    <row r="33" spans="2:44" s="2" customFormat="1" ht="14.45" hidden="1" customHeight="1">
      <c r="B33" s="36"/>
      <c r="F33" s="27" t="s">
        <v>46</v>
      </c>
      <c r="L33" s="275">
        <v>0</v>
      </c>
      <c r="M33" s="274"/>
      <c r="N33" s="274"/>
      <c r="O33" s="274"/>
      <c r="P33" s="274"/>
      <c r="W33" s="273">
        <f>ROUND(BD54, 2)</f>
        <v>0</v>
      </c>
      <c r="X33" s="274"/>
      <c r="Y33" s="274"/>
      <c r="Z33" s="274"/>
      <c r="AA33" s="274"/>
      <c r="AB33" s="274"/>
      <c r="AC33" s="274"/>
      <c r="AD33" s="274"/>
      <c r="AE33" s="274"/>
      <c r="AK33" s="273">
        <v>0</v>
      </c>
      <c r="AL33" s="274"/>
      <c r="AM33" s="274"/>
      <c r="AN33" s="274"/>
      <c r="AO33" s="274"/>
      <c r="AR33" s="36"/>
    </row>
    <row r="34" spans="2:44" s="1" customFormat="1" ht="6.95" customHeight="1">
      <c r="B34" s="32"/>
      <c r="AR34" s="32"/>
    </row>
    <row r="35" spans="2:44" s="1" customFormat="1" ht="25.9" customHeight="1">
      <c r="B35" s="32"/>
      <c r="C35" s="37"/>
      <c r="D35" s="38" t="s">
        <v>47</v>
      </c>
      <c r="E35" s="39"/>
      <c r="F35" s="39"/>
      <c r="G35" s="39"/>
      <c r="H35" s="39"/>
      <c r="I35" s="39"/>
      <c r="J35" s="39"/>
      <c r="K35" s="39"/>
      <c r="L35" s="39"/>
      <c r="M35" s="39"/>
      <c r="N35" s="39"/>
      <c r="O35" s="39"/>
      <c r="P35" s="39"/>
      <c r="Q35" s="39"/>
      <c r="R35" s="39"/>
      <c r="S35" s="39"/>
      <c r="T35" s="40" t="s">
        <v>48</v>
      </c>
      <c r="U35" s="39"/>
      <c r="V35" s="39"/>
      <c r="W35" s="39"/>
      <c r="X35" s="276" t="s">
        <v>49</v>
      </c>
      <c r="Y35" s="277"/>
      <c r="Z35" s="277"/>
      <c r="AA35" s="277"/>
      <c r="AB35" s="277"/>
      <c r="AC35" s="39"/>
      <c r="AD35" s="39"/>
      <c r="AE35" s="39"/>
      <c r="AF35" s="39"/>
      <c r="AG35" s="39"/>
      <c r="AH35" s="39"/>
      <c r="AI35" s="39"/>
      <c r="AJ35" s="39"/>
      <c r="AK35" s="278">
        <f>SUM(AK26:AK33)</f>
        <v>0</v>
      </c>
      <c r="AL35" s="277"/>
      <c r="AM35" s="277"/>
      <c r="AN35" s="277"/>
      <c r="AO35" s="279"/>
      <c r="AP35" s="37"/>
      <c r="AQ35" s="37"/>
      <c r="AR35" s="32"/>
    </row>
    <row r="36" spans="2:44" s="1" customFormat="1" ht="6.95" customHeight="1">
      <c r="B36" s="32"/>
      <c r="AR36" s="32"/>
    </row>
    <row r="37" spans="2:44" s="1" customFormat="1" ht="6.95" customHeight="1">
      <c r="B37" s="41"/>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32"/>
    </row>
    <row r="41" spans="2:44" s="1" customFormat="1" ht="6.95" customHeight="1">
      <c r="B41" s="43"/>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32"/>
    </row>
    <row r="42" spans="2:44" s="1" customFormat="1" ht="24.95" customHeight="1">
      <c r="B42" s="32"/>
      <c r="C42" s="21" t="s">
        <v>50</v>
      </c>
      <c r="AR42" s="32"/>
    </row>
    <row r="43" spans="2:44" s="1" customFormat="1" ht="6.95" customHeight="1">
      <c r="B43" s="32"/>
      <c r="AR43" s="32"/>
    </row>
    <row r="44" spans="2:44" s="3" customFormat="1" ht="12" customHeight="1">
      <c r="B44" s="45"/>
      <c r="C44" s="27" t="s">
        <v>14</v>
      </c>
      <c r="L44" s="3" t="str">
        <f>K5</f>
        <v>1</v>
      </c>
      <c r="AR44" s="45"/>
    </row>
    <row r="45" spans="2:44" s="4" customFormat="1" ht="36.950000000000003" customHeight="1">
      <c r="B45" s="46"/>
      <c r="C45" s="47" t="s">
        <v>17</v>
      </c>
      <c r="L45" s="280" t="str">
        <f>K6</f>
        <v>STAVEBNÍ ÚPRAVY – VÝMĚNA LŮŽKOVÝCH VÝTAHŮ Radětínská 2305, Pelhřimov</v>
      </c>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R45" s="46"/>
    </row>
    <row r="46" spans="2:44" s="1" customFormat="1" ht="6.95" customHeight="1">
      <c r="B46" s="32"/>
      <c r="AR46" s="32"/>
    </row>
    <row r="47" spans="2:44" s="1" customFormat="1" ht="12" customHeight="1">
      <c r="B47" s="32"/>
      <c r="C47" s="27" t="s">
        <v>21</v>
      </c>
      <c r="L47" s="48" t="str">
        <f>IF(K8="","",K8)</f>
        <v xml:space="preserve"> </v>
      </c>
      <c r="AI47" s="27" t="s">
        <v>23</v>
      </c>
      <c r="AM47" s="282" t="str">
        <f>IF(AN8= "","",AN8)</f>
        <v>10. 9. 2023</v>
      </c>
      <c r="AN47" s="282"/>
      <c r="AR47" s="32"/>
    </row>
    <row r="48" spans="2:44" s="1" customFormat="1" ht="6.95" customHeight="1">
      <c r="B48" s="32"/>
      <c r="AR48" s="32"/>
    </row>
    <row r="49" spans="1:91" s="1" customFormat="1" ht="15.2" customHeight="1">
      <c r="B49" s="32"/>
      <c r="C49" s="27" t="s">
        <v>25</v>
      </c>
      <c r="L49" s="3" t="str">
        <f>IF(E11= "","",E11)</f>
        <v>Domov pro seniory Pelhřimov, příspěvková organizac</v>
      </c>
      <c r="AI49" s="27" t="s">
        <v>31</v>
      </c>
      <c r="AM49" s="283" t="str">
        <f>IF(E17="","",E17)</f>
        <v>Ing. Jiří Ježek</v>
      </c>
      <c r="AN49" s="284"/>
      <c r="AO49" s="284"/>
      <c r="AP49" s="284"/>
      <c r="AR49" s="32"/>
      <c r="AS49" s="285" t="s">
        <v>51</v>
      </c>
      <c r="AT49" s="286"/>
      <c r="AU49" s="50"/>
      <c r="AV49" s="50"/>
      <c r="AW49" s="50"/>
      <c r="AX49" s="50"/>
      <c r="AY49" s="50"/>
      <c r="AZ49" s="50"/>
      <c r="BA49" s="50"/>
      <c r="BB49" s="50"/>
      <c r="BC49" s="50"/>
      <c r="BD49" s="51"/>
    </row>
    <row r="50" spans="1:91" s="1" customFormat="1" ht="15.2" customHeight="1">
      <c r="B50" s="32"/>
      <c r="C50" s="27" t="s">
        <v>29</v>
      </c>
      <c r="L50" s="3" t="str">
        <f>IF(E14= "Vyplň údaj","",E14)</f>
        <v/>
      </c>
      <c r="AI50" s="27" t="s">
        <v>34</v>
      </c>
      <c r="AM50" s="283" t="str">
        <f>IF(E20="","",E20)</f>
        <v xml:space="preserve"> </v>
      </c>
      <c r="AN50" s="284"/>
      <c r="AO50" s="284"/>
      <c r="AP50" s="284"/>
      <c r="AR50" s="32"/>
      <c r="AS50" s="287"/>
      <c r="AT50" s="288"/>
      <c r="BD50" s="53"/>
    </row>
    <row r="51" spans="1:91" s="1" customFormat="1" ht="10.9" customHeight="1">
      <c r="B51" s="32"/>
      <c r="AR51" s="32"/>
      <c r="AS51" s="287"/>
      <c r="AT51" s="288"/>
      <c r="BD51" s="53"/>
    </row>
    <row r="52" spans="1:91" s="1" customFormat="1" ht="29.25" customHeight="1">
      <c r="B52" s="32"/>
      <c r="C52" s="289" t="s">
        <v>52</v>
      </c>
      <c r="D52" s="290"/>
      <c r="E52" s="290"/>
      <c r="F52" s="290"/>
      <c r="G52" s="290"/>
      <c r="H52" s="54"/>
      <c r="I52" s="291" t="s">
        <v>53</v>
      </c>
      <c r="J52" s="290"/>
      <c r="K52" s="290"/>
      <c r="L52" s="290"/>
      <c r="M52" s="290"/>
      <c r="N52" s="290"/>
      <c r="O52" s="290"/>
      <c r="P52" s="290"/>
      <c r="Q52" s="290"/>
      <c r="R52" s="290"/>
      <c r="S52" s="290"/>
      <c r="T52" s="290"/>
      <c r="U52" s="290"/>
      <c r="V52" s="290"/>
      <c r="W52" s="290"/>
      <c r="X52" s="290"/>
      <c r="Y52" s="290"/>
      <c r="Z52" s="290"/>
      <c r="AA52" s="290"/>
      <c r="AB52" s="290"/>
      <c r="AC52" s="290"/>
      <c r="AD52" s="290"/>
      <c r="AE52" s="290"/>
      <c r="AF52" s="290"/>
      <c r="AG52" s="292" t="s">
        <v>54</v>
      </c>
      <c r="AH52" s="290"/>
      <c r="AI52" s="290"/>
      <c r="AJ52" s="290"/>
      <c r="AK52" s="290"/>
      <c r="AL52" s="290"/>
      <c r="AM52" s="290"/>
      <c r="AN52" s="291" t="s">
        <v>55</v>
      </c>
      <c r="AO52" s="290"/>
      <c r="AP52" s="290"/>
      <c r="AQ52" s="55" t="s">
        <v>56</v>
      </c>
      <c r="AR52" s="32"/>
      <c r="AS52" s="56" t="s">
        <v>57</v>
      </c>
      <c r="AT52" s="57" t="s">
        <v>58</v>
      </c>
      <c r="AU52" s="57" t="s">
        <v>59</v>
      </c>
      <c r="AV52" s="57" t="s">
        <v>60</v>
      </c>
      <c r="AW52" s="57" t="s">
        <v>61</v>
      </c>
      <c r="AX52" s="57" t="s">
        <v>62</v>
      </c>
      <c r="AY52" s="57" t="s">
        <v>63</v>
      </c>
      <c r="AZ52" s="57" t="s">
        <v>64</v>
      </c>
      <c r="BA52" s="57" t="s">
        <v>65</v>
      </c>
      <c r="BB52" s="57" t="s">
        <v>66</v>
      </c>
      <c r="BC52" s="57" t="s">
        <v>67</v>
      </c>
      <c r="BD52" s="58" t="s">
        <v>68</v>
      </c>
    </row>
    <row r="53" spans="1:91" s="1" customFormat="1" ht="10.9" customHeight="1">
      <c r="B53" s="32"/>
      <c r="AR53" s="32"/>
      <c r="AS53" s="59"/>
      <c r="AT53" s="50"/>
      <c r="AU53" s="50"/>
      <c r="AV53" s="50"/>
      <c r="AW53" s="50"/>
      <c r="AX53" s="50"/>
      <c r="AY53" s="50"/>
      <c r="AZ53" s="50"/>
      <c r="BA53" s="50"/>
      <c r="BB53" s="50"/>
      <c r="BC53" s="50"/>
      <c r="BD53" s="51"/>
    </row>
    <row r="54" spans="1:91" s="5" customFormat="1" ht="32.450000000000003" customHeight="1">
      <c r="B54" s="60"/>
      <c r="C54" s="61" t="s">
        <v>69</v>
      </c>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296">
        <f>ROUND(SUM(AG55:AG56),2)</f>
        <v>0</v>
      </c>
      <c r="AH54" s="296"/>
      <c r="AI54" s="296"/>
      <c r="AJ54" s="296"/>
      <c r="AK54" s="296"/>
      <c r="AL54" s="296"/>
      <c r="AM54" s="296"/>
      <c r="AN54" s="297">
        <f>SUM(AG54,AT54)</f>
        <v>0</v>
      </c>
      <c r="AO54" s="297"/>
      <c r="AP54" s="297"/>
      <c r="AQ54" s="64" t="s">
        <v>3</v>
      </c>
      <c r="AR54" s="60"/>
      <c r="AS54" s="65">
        <f>ROUND(SUM(AS55:AS56),2)</f>
        <v>0</v>
      </c>
      <c r="AT54" s="66">
        <f>ROUND(SUM(AV54:AW54),2)</f>
        <v>0</v>
      </c>
      <c r="AU54" s="67">
        <f>ROUND(SUM(AU55:AU56),5)</f>
        <v>0</v>
      </c>
      <c r="AV54" s="66">
        <f>ROUND(AZ54*L29,2)</f>
        <v>0</v>
      </c>
      <c r="AW54" s="66">
        <f>ROUND(BA54*L30,2)</f>
        <v>0</v>
      </c>
      <c r="AX54" s="66">
        <f>ROUND(BB54*L29,2)</f>
        <v>0</v>
      </c>
      <c r="AY54" s="66">
        <f>ROUND(BC54*L30,2)</f>
        <v>0</v>
      </c>
      <c r="AZ54" s="66">
        <f>ROUND(SUM(AZ55:AZ56),2)</f>
        <v>0</v>
      </c>
      <c r="BA54" s="66">
        <f>ROUND(SUM(BA55:BA56),2)</f>
        <v>0</v>
      </c>
      <c r="BB54" s="66">
        <f>ROUND(SUM(BB55:BB56),2)</f>
        <v>0</v>
      </c>
      <c r="BC54" s="66">
        <f>ROUND(SUM(BC55:BC56),2)</f>
        <v>0</v>
      </c>
      <c r="BD54" s="68">
        <f>ROUND(SUM(BD55:BD56),2)</f>
        <v>0</v>
      </c>
      <c r="BS54" s="69" t="s">
        <v>70</v>
      </c>
      <c r="BT54" s="69" t="s">
        <v>71</v>
      </c>
      <c r="BU54" s="70" t="s">
        <v>72</v>
      </c>
      <c r="BV54" s="69" t="s">
        <v>73</v>
      </c>
      <c r="BW54" s="69" t="s">
        <v>5</v>
      </c>
      <c r="BX54" s="69" t="s">
        <v>74</v>
      </c>
      <c r="CL54" s="69" t="s">
        <v>3</v>
      </c>
    </row>
    <row r="55" spans="1:91" s="6" customFormat="1" ht="37.5" customHeight="1">
      <c r="A55" s="71" t="s">
        <v>75</v>
      </c>
      <c r="B55" s="72"/>
      <c r="C55" s="73"/>
      <c r="D55" s="295" t="s">
        <v>15</v>
      </c>
      <c r="E55" s="295"/>
      <c r="F55" s="295"/>
      <c r="G55" s="295"/>
      <c r="H55" s="295"/>
      <c r="I55" s="74"/>
      <c r="J55" s="295" t="s">
        <v>18</v>
      </c>
      <c r="K55" s="295"/>
      <c r="L55" s="295"/>
      <c r="M55" s="295"/>
      <c r="N55" s="295"/>
      <c r="O55" s="295"/>
      <c r="P55" s="295"/>
      <c r="Q55" s="295"/>
      <c r="R55" s="295"/>
      <c r="S55" s="295"/>
      <c r="T55" s="295"/>
      <c r="U55" s="295"/>
      <c r="V55" s="295"/>
      <c r="W55" s="295"/>
      <c r="X55" s="295"/>
      <c r="Y55" s="295"/>
      <c r="Z55" s="295"/>
      <c r="AA55" s="295"/>
      <c r="AB55" s="295"/>
      <c r="AC55" s="295"/>
      <c r="AD55" s="295"/>
      <c r="AE55" s="295"/>
      <c r="AF55" s="295"/>
      <c r="AG55" s="293">
        <f>'1 - STAVEBNÍ ÚPRAVY – VÝM...'!J30</f>
        <v>0</v>
      </c>
      <c r="AH55" s="294"/>
      <c r="AI55" s="294"/>
      <c r="AJ55" s="294"/>
      <c r="AK55" s="294"/>
      <c r="AL55" s="294"/>
      <c r="AM55" s="294"/>
      <c r="AN55" s="293">
        <f>SUM(AG55,AT55)</f>
        <v>0</v>
      </c>
      <c r="AO55" s="294"/>
      <c r="AP55" s="294"/>
      <c r="AQ55" s="75" t="s">
        <v>76</v>
      </c>
      <c r="AR55" s="72"/>
      <c r="AS55" s="76">
        <v>0</v>
      </c>
      <c r="AT55" s="77">
        <f>ROUND(SUM(AV55:AW55),2)</f>
        <v>0</v>
      </c>
      <c r="AU55" s="78">
        <f>'1 - STAVEBNÍ ÚPRAVY – VÝM...'!P94</f>
        <v>0</v>
      </c>
      <c r="AV55" s="77">
        <f>'1 - STAVEBNÍ ÚPRAVY – VÝM...'!J33</f>
        <v>0</v>
      </c>
      <c r="AW55" s="77">
        <f>'1 - STAVEBNÍ ÚPRAVY – VÝM...'!J34</f>
        <v>0</v>
      </c>
      <c r="AX55" s="77">
        <f>'1 - STAVEBNÍ ÚPRAVY – VÝM...'!J35</f>
        <v>0</v>
      </c>
      <c r="AY55" s="77">
        <f>'1 - STAVEBNÍ ÚPRAVY – VÝM...'!J36</f>
        <v>0</v>
      </c>
      <c r="AZ55" s="77">
        <f>'1 - STAVEBNÍ ÚPRAVY – VÝM...'!F33</f>
        <v>0</v>
      </c>
      <c r="BA55" s="77">
        <f>'1 - STAVEBNÍ ÚPRAVY – VÝM...'!F34</f>
        <v>0</v>
      </c>
      <c r="BB55" s="77">
        <f>'1 - STAVEBNÍ ÚPRAVY – VÝM...'!F35</f>
        <v>0</v>
      </c>
      <c r="BC55" s="77">
        <f>'1 - STAVEBNÍ ÚPRAVY – VÝM...'!F36</f>
        <v>0</v>
      </c>
      <c r="BD55" s="79">
        <f>'1 - STAVEBNÍ ÚPRAVY – VÝM...'!F37</f>
        <v>0</v>
      </c>
      <c r="BT55" s="80" t="s">
        <v>15</v>
      </c>
      <c r="BV55" s="80" t="s">
        <v>73</v>
      </c>
      <c r="BW55" s="80" t="s">
        <v>77</v>
      </c>
      <c r="BX55" s="80" t="s">
        <v>5</v>
      </c>
      <c r="CL55" s="80" t="s">
        <v>3</v>
      </c>
      <c r="CM55" s="80" t="s">
        <v>15</v>
      </c>
    </row>
    <row r="56" spans="1:91" s="6" customFormat="1" ht="16.5" customHeight="1">
      <c r="A56" s="71" t="s">
        <v>75</v>
      </c>
      <c r="B56" s="72"/>
      <c r="C56" s="73"/>
      <c r="D56" s="295" t="s">
        <v>78</v>
      </c>
      <c r="E56" s="295"/>
      <c r="F56" s="295"/>
      <c r="G56" s="295"/>
      <c r="H56" s="295"/>
      <c r="I56" s="74"/>
      <c r="J56" s="295" t="s">
        <v>79</v>
      </c>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3">
        <f>'VRN - Ostatní a vedlejší ...'!J30</f>
        <v>0</v>
      </c>
      <c r="AH56" s="294"/>
      <c r="AI56" s="294"/>
      <c r="AJ56" s="294"/>
      <c r="AK56" s="294"/>
      <c r="AL56" s="294"/>
      <c r="AM56" s="294"/>
      <c r="AN56" s="293">
        <f>SUM(AG56,AT56)</f>
        <v>0</v>
      </c>
      <c r="AO56" s="294"/>
      <c r="AP56" s="294"/>
      <c r="AQ56" s="75" t="s">
        <v>76</v>
      </c>
      <c r="AR56" s="72"/>
      <c r="AS56" s="81">
        <v>0</v>
      </c>
      <c r="AT56" s="82">
        <f>ROUND(SUM(AV56:AW56),2)</f>
        <v>0</v>
      </c>
      <c r="AU56" s="83">
        <f>'VRN - Ostatní a vedlejší ...'!P80</f>
        <v>0</v>
      </c>
      <c r="AV56" s="82">
        <f>'VRN - Ostatní a vedlejší ...'!J33</f>
        <v>0</v>
      </c>
      <c r="AW56" s="82">
        <f>'VRN - Ostatní a vedlejší ...'!J34</f>
        <v>0</v>
      </c>
      <c r="AX56" s="82">
        <f>'VRN - Ostatní a vedlejší ...'!J35</f>
        <v>0</v>
      </c>
      <c r="AY56" s="82">
        <f>'VRN - Ostatní a vedlejší ...'!J36</f>
        <v>0</v>
      </c>
      <c r="AZ56" s="82">
        <f>'VRN - Ostatní a vedlejší ...'!F33</f>
        <v>0</v>
      </c>
      <c r="BA56" s="82">
        <f>'VRN - Ostatní a vedlejší ...'!F34</f>
        <v>0</v>
      </c>
      <c r="BB56" s="82">
        <f>'VRN - Ostatní a vedlejší ...'!F35</f>
        <v>0</v>
      </c>
      <c r="BC56" s="82">
        <f>'VRN - Ostatní a vedlejší ...'!F36</f>
        <v>0</v>
      </c>
      <c r="BD56" s="84">
        <f>'VRN - Ostatní a vedlejší ...'!F37</f>
        <v>0</v>
      </c>
      <c r="BT56" s="80" t="s">
        <v>15</v>
      </c>
      <c r="BV56" s="80" t="s">
        <v>73</v>
      </c>
      <c r="BW56" s="80" t="s">
        <v>80</v>
      </c>
      <c r="BX56" s="80" t="s">
        <v>5</v>
      </c>
      <c r="CL56" s="80" t="s">
        <v>3</v>
      </c>
      <c r="CM56" s="80" t="s">
        <v>15</v>
      </c>
    </row>
    <row r="57" spans="1:91" s="1" customFormat="1" ht="30" customHeight="1">
      <c r="B57" s="32"/>
      <c r="AR57" s="32"/>
    </row>
    <row r="58" spans="1:91" s="1" customFormat="1" ht="6.95" customHeight="1">
      <c r="B58" s="41"/>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32"/>
    </row>
  </sheetData>
  <mergeCells count="46">
    <mergeCell ref="AR2:BE2"/>
    <mergeCell ref="AN56:AP56"/>
    <mergeCell ref="AG56:AM56"/>
    <mergeCell ref="D56:H56"/>
    <mergeCell ref="J56:AF56"/>
    <mergeCell ref="AG54:AM54"/>
    <mergeCell ref="AN54:AP54"/>
    <mergeCell ref="C52:G52"/>
    <mergeCell ref="I52:AF52"/>
    <mergeCell ref="AG52:AM52"/>
    <mergeCell ref="AN52:AP52"/>
    <mergeCell ref="AN55:AP55"/>
    <mergeCell ref="AG55:AM55"/>
    <mergeCell ref="D55:H55"/>
    <mergeCell ref="J55:AF55"/>
    <mergeCell ref="L45:AO45"/>
    <mergeCell ref="AM47:AN47"/>
    <mergeCell ref="AM49:AP49"/>
    <mergeCell ref="AS49:AT51"/>
    <mergeCell ref="AM50:AP50"/>
    <mergeCell ref="W33:AE33"/>
    <mergeCell ref="AK33:AO33"/>
    <mergeCell ref="L33:P33"/>
    <mergeCell ref="X35:AB35"/>
    <mergeCell ref="AK35:AO35"/>
    <mergeCell ref="AK31:AO31"/>
    <mergeCell ref="L31:P31"/>
    <mergeCell ref="W32:AE32"/>
    <mergeCell ref="AK32:AO32"/>
    <mergeCell ref="L32:P32"/>
    <mergeCell ref="BE5:BE32"/>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s>
  <hyperlinks>
    <hyperlink ref="A55" location="'1 - STAVEBNÍ ÚPRAVY – VÝM...'!C2" display="/" xr:uid="{00000000-0004-0000-0000-000000000000}"/>
    <hyperlink ref="A56" location="'VRN - Ostatní a vedlejší ...'!C2" display="/" xr:uid="{00000000-0004-0000-0000-000001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M220"/>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98" t="s">
        <v>6</v>
      </c>
      <c r="M2" s="265"/>
      <c r="N2" s="265"/>
      <c r="O2" s="265"/>
      <c r="P2" s="265"/>
      <c r="Q2" s="265"/>
      <c r="R2" s="265"/>
      <c r="S2" s="265"/>
      <c r="T2" s="265"/>
      <c r="U2" s="265"/>
      <c r="V2" s="265"/>
      <c r="AT2" s="17" t="s">
        <v>77</v>
      </c>
    </row>
    <row r="3" spans="2:46" ht="6.95" customHeight="1">
      <c r="B3" s="18"/>
      <c r="C3" s="19"/>
      <c r="D3" s="19"/>
      <c r="E3" s="19"/>
      <c r="F3" s="19"/>
      <c r="G3" s="19"/>
      <c r="H3" s="19"/>
      <c r="I3" s="19"/>
      <c r="J3" s="19"/>
      <c r="K3" s="19"/>
      <c r="L3" s="20"/>
      <c r="AT3" s="17" t="s">
        <v>15</v>
      </c>
    </row>
    <row r="4" spans="2:46" ht="24.95" customHeight="1">
      <c r="B4" s="20"/>
      <c r="D4" s="21" t="s">
        <v>81</v>
      </c>
      <c r="L4" s="20"/>
      <c r="M4" s="85" t="s">
        <v>11</v>
      </c>
      <c r="AT4" s="17" t="s">
        <v>4</v>
      </c>
    </row>
    <row r="5" spans="2:46" ht="6.95" customHeight="1">
      <c r="B5" s="20"/>
      <c r="L5" s="20"/>
    </row>
    <row r="6" spans="2:46" ht="12" customHeight="1">
      <c r="B6" s="20"/>
      <c r="D6" s="27" t="s">
        <v>17</v>
      </c>
      <c r="L6" s="20"/>
    </row>
    <row r="7" spans="2:46" ht="26.25" customHeight="1">
      <c r="B7" s="20"/>
      <c r="E7" s="299" t="str">
        <f>'Rekapitulace stavby'!K6</f>
        <v>STAVEBNÍ ÚPRAVY – VÝMĚNA LŮŽKOVÝCH VÝTAHŮ Radětínská 2305, Pelhřimov</v>
      </c>
      <c r="F7" s="300"/>
      <c r="G7" s="300"/>
      <c r="H7" s="300"/>
      <c r="L7" s="20"/>
    </row>
    <row r="8" spans="2:46" s="1" customFormat="1" ht="12" customHeight="1">
      <c r="B8" s="32"/>
      <c r="D8" s="27" t="s">
        <v>82</v>
      </c>
      <c r="L8" s="32"/>
    </row>
    <row r="9" spans="2:46" s="1" customFormat="1" ht="30" customHeight="1">
      <c r="B9" s="32"/>
      <c r="E9" s="280" t="s">
        <v>83</v>
      </c>
      <c r="F9" s="301"/>
      <c r="G9" s="301"/>
      <c r="H9" s="301"/>
      <c r="L9" s="32"/>
    </row>
    <row r="10" spans="2:46" s="1" customFormat="1" ht="11.25">
      <c r="B10" s="32"/>
      <c r="L10" s="32"/>
    </row>
    <row r="11" spans="2:46" s="1" customFormat="1" ht="12" customHeight="1">
      <c r="B11" s="32"/>
      <c r="D11" s="27" t="s">
        <v>19</v>
      </c>
      <c r="F11" s="25" t="s">
        <v>3</v>
      </c>
      <c r="I11" s="27" t="s">
        <v>20</v>
      </c>
      <c r="J11" s="25" t="s">
        <v>3</v>
      </c>
      <c r="L11" s="32"/>
    </row>
    <row r="12" spans="2:46" s="1" customFormat="1" ht="12" customHeight="1">
      <c r="B12" s="32"/>
      <c r="D12" s="27" t="s">
        <v>21</v>
      </c>
      <c r="F12" s="25" t="s">
        <v>22</v>
      </c>
      <c r="I12" s="27" t="s">
        <v>23</v>
      </c>
      <c r="J12" s="49" t="str">
        <f>'Rekapitulace stavby'!AN8</f>
        <v>10. 9. 2023</v>
      </c>
      <c r="L12" s="32"/>
    </row>
    <row r="13" spans="2:46" s="1" customFormat="1" ht="10.9" customHeight="1">
      <c r="B13" s="32"/>
      <c r="L13" s="32"/>
    </row>
    <row r="14" spans="2:46" s="1" customFormat="1" ht="12" customHeight="1">
      <c r="B14" s="32"/>
      <c r="D14" s="27" t="s">
        <v>25</v>
      </c>
      <c r="I14" s="27" t="s">
        <v>26</v>
      </c>
      <c r="J14" s="25" t="s">
        <v>3</v>
      </c>
      <c r="L14" s="32"/>
    </row>
    <row r="15" spans="2:46" s="1" customFormat="1" ht="18" customHeight="1">
      <c r="B15" s="32"/>
      <c r="E15" s="25" t="s">
        <v>27</v>
      </c>
      <c r="I15" s="27" t="s">
        <v>28</v>
      </c>
      <c r="J15" s="25" t="s">
        <v>3</v>
      </c>
      <c r="L15" s="32"/>
    </row>
    <row r="16" spans="2:46" s="1" customFormat="1" ht="6.95" customHeight="1">
      <c r="B16" s="32"/>
      <c r="L16" s="32"/>
    </row>
    <row r="17" spans="2:12" s="1" customFormat="1" ht="12" customHeight="1">
      <c r="B17" s="32"/>
      <c r="D17" s="27" t="s">
        <v>29</v>
      </c>
      <c r="I17" s="27" t="s">
        <v>26</v>
      </c>
      <c r="J17" s="28" t="str">
        <f>'Rekapitulace stavby'!AN13</f>
        <v>Vyplň údaj</v>
      </c>
      <c r="L17" s="32"/>
    </row>
    <row r="18" spans="2:12" s="1" customFormat="1" ht="18" customHeight="1">
      <c r="B18" s="32"/>
      <c r="E18" s="302" t="str">
        <f>'Rekapitulace stavby'!E14</f>
        <v>Vyplň údaj</v>
      </c>
      <c r="F18" s="264"/>
      <c r="G18" s="264"/>
      <c r="H18" s="264"/>
      <c r="I18" s="27" t="s">
        <v>28</v>
      </c>
      <c r="J18" s="28" t="str">
        <f>'Rekapitulace stavby'!AN14</f>
        <v>Vyplň údaj</v>
      </c>
      <c r="L18" s="32"/>
    </row>
    <row r="19" spans="2:12" s="1" customFormat="1" ht="6.95" customHeight="1">
      <c r="B19" s="32"/>
      <c r="L19" s="32"/>
    </row>
    <row r="20" spans="2:12" s="1" customFormat="1" ht="12" customHeight="1">
      <c r="B20" s="32"/>
      <c r="D20" s="27" t="s">
        <v>31</v>
      </c>
      <c r="I20" s="27" t="s">
        <v>26</v>
      </c>
      <c r="J20" s="25" t="s">
        <v>3</v>
      </c>
      <c r="L20" s="32"/>
    </row>
    <row r="21" spans="2:12" s="1" customFormat="1" ht="18" customHeight="1">
      <c r="B21" s="32"/>
      <c r="E21" s="25" t="s">
        <v>32</v>
      </c>
      <c r="I21" s="27" t="s">
        <v>28</v>
      </c>
      <c r="J21" s="25" t="s">
        <v>3</v>
      </c>
      <c r="L21" s="32"/>
    </row>
    <row r="22" spans="2:12" s="1" customFormat="1" ht="6.95" customHeight="1">
      <c r="B22" s="32"/>
      <c r="L22" s="32"/>
    </row>
    <row r="23" spans="2:12" s="1" customFormat="1" ht="12" customHeight="1">
      <c r="B23" s="32"/>
      <c r="D23" s="27" t="s">
        <v>34</v>
      </c>
      <c r="I23" s="27" t="s">
        <v>26</v>
      </c>
      <c r="J23" s="25" t="str">
        <f>IF('Rekapitulace stavby'!AN19="","",'Rekapitulace stavby'!AN19)</f>
        <v/>
      </c>
      <c r="L23" s="32"/>
    </row>
    <row r="24" spans="2:12" s="1" customFormat="1" ht="18" customHeight="1">
      <c r="B24" s="32"/>
      <c r="E24" s="25" t="str">
        <f>IF('Rekapitulace stavby'!E20="","",'Rekapitulace stavby'!E20)</f>
        <v xml:space="preserve"> </v>
      </c>
      <c r="I24" s="27" t="s">
        <v>28</v>
      </c>
      <c r="J24" s="25" t="str">
        <f>IF('Rekapitulace stavby'!AN20="","",'Rekapitulace stavby'!AN20)</f>
        <v/>
      </c>
      <c r="L24" s="32"/>
    </row>
    <row r="25" spans="2:12" s="1" customFormat="1" ht="6.95" customHeight="1">
      <c r="B25" s="32"/>
      <c r="L25" s="32"/>
    </row>
    <row r="26" spans="2:12" s="1" customFormat="1" ht="12" customHeight="1">
      <c r="B26" s="32"/>
      <c r="D26" s="27" t="s">
        <v>35</v>
      </c>
      <c r="L26" s="32"/>
    </row>
    <row r="27" spans="2:12" s="7" customFormat="1" ht="16.5" customHeight="1">
      <c r="B27" s="86"/>
      <c r="E27" s="269" t="s">
        <v>3</v>
      </c>
      <c r="F27" s="269"/>
      <c r="G27" s="269"/>
      <c r="H27" s="269"/>
      <c r="L27" s="86"/>
    </row>
    <row r="28" spans="2:12" s="1" customFormat="1" ht="6.95" customHeight="1">
      <c r="B28" s="32"/>
      <c r="L28" s="32"/>
    </row>
    <row r="29" spans="2:12" s="1" customFormat="1" ht="6.95" customHeight="1">
      <c r="B29" s="32"/>
      <c r="D29" s="50"/>
      <c r="E29" s="50"/>
      <c r="F29" s="50"/>
      <c r="G29" s="50"/>
      <c r="H29" s="50"/>
      <c r="I29" s="50"/>
      <c r="J29" s="50"/>
      <c r="K29" s="50"/>
      <c r="L29" s="32"/>
    </row>
    <row r="30" spans="2:12" s="1" customFormat="1" ht="25.35" customHeight="1">
      <c r="B30" s="32"/>
      <c r="D30" s="87" t="s">
        <v>37</v>
      </c>
      <c r="J30" s="63">
        <f>ROUND(J94, 2)</f>
        <v>0</v>
      </c>
      <c r="L30" s="32"/>
    </row>
    <row r="31" spans="2:12" s="1" customFormat="1" ht="6.95" customHeight="1">
      <c r="B31" s="32"/>
      <c r="D31" s="50"/>
      <c r="E31" s="50"/>
      <c r="F31" s="50"/>
      <c r="G31" s="50"/>
      <c r="H31" s="50"/>
      <c r="I31" s="50"/>
      <c r="J31" s="50"/>
      <c r="K31" s="50"/>
      <c r="L31" s="32"/>
    </row>
    <row r="32" spans="2:12" s="1" customFormat="1" ht="14.45" customHeight="1">
      <c r="B32" s="32"/>
      <c r="F32" s="35" t="s">
        <v>39</v>
      </c>
      <c r="I32" s="35" t="s">
        <v>38</v>
      </c>
      <c r="J32" s="35" t="s">
        <v>40</v>
      </c>
      <c r="L32" s="32"/>
    </row>
    <row r="33" spans="2:12" s="1" customFormat="1" ht="14.45" customHeight="1">
      <c r="B33" s="32"/>
      <c r="D33" s="52" t="s">
        <v>41</v>
      </c>
      <c r="E33" s="27" t="s">
        <v>42</v>
      </c>
      <c r="F33" s="88">
        <f>ROUND((SUM(BE94:BE219)),  2)</f>
        <v>0</v>
      </c>
      <c r="I33" s="89">
        <v>0.21</v>
      </c>
      <c r="J33" s="88">
        <f>ROUND(((SUM(BE94:BE219))*I33),  2)</f>
        <v>0</v>
      </c>
      <c r="L33" s="32"/>
    </row>
    <row r="34" spans="2:12" s="1" customFormat="1" ht="14.45" customHeight="1">
      <c r="B34" s="32"/>
      <c r="E34" s="27" t="s">
        <v>43</v>
      </c>
      <c r="F34" s="88">
        <f>ROUND((SUM(BF94:BF219)),  2)</f>
        <v>0</v>
      </c>
      <c r="I34" s="89">
        <v>0.15</v>
      </c>
      <c r="J34" s="88">
        <f>ROUND(((SUM(BF94:BF219))*I34),  2)</f>
        <v>0</v>
      </c>
      <c r="L34" s="32"/>
    </row>
    <row r="35" spans="2:12" s="1" customFormat="1" ht="14.45" hidden="1" customHeight="1">
      <c r="B35" s="32"/>
      <c r="E35" s="27" t="s">
        <v>44</v>
      </c>
      <c r="F35" s="88">
        <f>ROUND((SUM(BG94:BG219)),  2)</f>
        <v>0</v>
      </c>
      <c r="I35" s="89">
        <v>0.21</v>
      </c>
      <c r="J35" s="88">
        <f>0</f>
        <v>0</v>
      </c>
      <c r="L35" s="32"/>
    </row>
    <row r="36" spans="2:12" s="1" customFormat="1" ht="14.45" hidden="1" customHeight="1">
      <c r="B36" s="32"/>
      <c r="E36" s="27" t="s">
        <v>45</v>
      </c>
      <c r="F36" s="88">
        <f>ROUND((SUM(BH94:BH219)),  2)</f>
        <v>0</v>
      </c>
      <c r="I36" s="89">
        <v>0.15</v>
      </c>
      <c r="J36" s="88">
        <f>0</f>
        <v>0</v>
      </c>
      <c r="L36" s="32"/>
    </row>
    <row r="37" spans="2:12" s="1" customFormat="1" ht="14.45" hidden="1" customHeight="1">
      <c r="B37" s="32"/>
      <c r="E37" s="27" t="s">
        <v>46</v>
      </c>
      <c r="F37" s="88">
        <f>ROUND((SUM(BI94:BI219)),  2)</f>
        <v>0</v>
      </c>
      <c r="I37" s="89">
        <v>0</v>
      </c>
      <c r="J37" s="88">
        <f>0</f>
        <v>0</v>
      </c>
      <c r="L37" s="32"/>
    </row>
    <row r="38" spans="2:12" s="1" customFormat="1" ht="6.95" customHeight="1">
      <c r="B38" s="32"/>
      <c r="L38" s="32"/>
    </row>
    <row r="39" spans="2:12" s="1" customFormat="1" ht="25.35" customHeight="1">
      <c r="B39" s="32"/>
      <c r="C39" s="90"/>
      <c r="D39" s="91" t="s">
        <v>47</v>
      </c>
      <c r="E39" s="54"/>
      <c r="F39" s="54"/>
      <c r="G39" s="92" t="s">
        <v>48</v>
      </c>
      <c r="H39" s="93" t="s">
        <v>49</v>
      </c>
      <c r="I39" s="54"/>
      <c r="J39" s="94">
        <f>SUM(J30:J37)</f>
        <v>0</v>
      </c>
      <c r="K39" s="95"/>
      <c r="L39" s="32"/>
    </row>
    <row r="40" spans="2:12" s="1" customFormat="1" ht="14.45" customHeight="1">
      <c r="B40" s="41"/>
      <c r="C40" s="42"/>
      <c r="D40" s="42"/>
      <c r="E40" s="42"/>
      <c r="F40" s="42"/>
      <c r="G40" s="42"/>
      <c r="H40" s="42"/>
      <c r="I40" s="42"/>
      <c r="J40" s="42"/>
      <c r="K40" s="42"/>
      <c r="L40" s="32"/>
    </row>
    <row r="44" spans="2:12" s="1" customFormat="1" ht="6.95" customHeight="1">
      <c r="B44" s="43"/>
      <c r="C44" s="44"/>
      <c r="D44" s="44"/>
      <c r="E44" s="44"/>
      <c r="F44" s="44"/>
      <c r="G44" s="44"/>
      <c r="H44" s="44"/>
      <c r="I44" s="44"/>
      <c r="J44" s="44"/>
      <c r="K44" s="44"/>
      <c r="L44" s="32"/>
    </row>
    <row r="45" spans="2:12" s="1" customFormat="1" ht="24.95" customHeight="1">
      <c r="B45" s="32"/>
      <c r="C45" s="21" t="s">
        <v>84</v>
      </c>
      <c r="L45" s="32"/>
    </row>
    <row r="46" spans="2:12" s="1" customFormat="1" ht="6.95" customHeight="1">
      <c r="B46" s="32"/>
      <c r="L46" s="32"/>
    </row>
    <row r="47" spans="2:12" s="1" customFormat="1" ht="12" customHeight="1">
      <c r="B47" s="32"/>
      <c r="C47" s="27" t="s">
        <v>17</v>
      </c>
      <c r="L47" s="32"/>
    </row>
    <row r="48" spans="2:12" s="1" customFormat="1" ht="26.25" customHeight="1">
      <c r="B48" s="32"/>
      <c r="E48" s="299" t="str">
        <f>E7</f>
        <v>STAVEBNÍ ÚPRAVY – VÝMĚNA LŮŽKOVÝCH VÝTAHŮ Radětínská 2305, Pelhřimov</v>
      </c>
      <c r="F48" s="300"/>
      <c r="G48" s="300"/>
      <c r="H48" s="300"/>
      <c r="L48" s="32"/>
    </row>
    <row r="49" spans="2:47" s="1" customFormat="1" ht="12" customHeight="1">
      <c r="B49" s="32"/>
      <c r="C49" s="27" t="s">
        <v>82</v>
      </c>
      <c r="L49" s="32"/>
    </row>
    <row r="50" spans="2:47" s="1" customFormat="1" ht="30" customHeight="1">
      <c r="B50" s="32"/>
      <c r="E50" s="280" t="str">
        <f>E9</f>
        <v>1 - STAVEBNÍ ÚPRAVY – VÝMĚNA LŮŽKOVÝCH VÝTAHŮ Radětínská 2305, Pelhřimov</v>
      </c>
      <c r="F50" s="301"/>
      <c r="G50" s="301"/>
      <c r="H50" s="301"/>
      <c r="L50" s="32"/>
    </row>
    <row r="51" spans="2:47" s="1" customFormat="1" ht="6.95" customHeight="1">
      <c r="B51" s="32"/>
      <c r="L51" s="32"/>
    </row>
    <row r="52" spans="2:47" s="1" customFormat="1" ht="12" customHeight="1">
      <c r="B52" s="32"/>
      <c r="C52" s="27" t="s">
        <v>21</v>
      </c>
      <c r="F52" s="25" t="str">
        <f>F12</f>
        <v xml:space="preserve"> </v>
      </c>
      <c r="I52" s="27" t="s">
        <v>23</v>
      </c>
      <c r="J52" s="49" t="str">
        <f>IF(J12="","",J12)</f>
        <v>10. 9. 2023</v>
      </c>
      <c r="L52" s="32"/>
    </row>
    <row r="53" spans="2:47" s="1" customFormat="1" ht="6.95" customHeight="1">
      <c r="B53" s="32"/>
      <c r="L53" s="32"/>
    </row>
    <row r="54" spans="2:47" s="1" customFormat="1" ht="15.2" customHeight="1">
      <c r="B54" s="32"/>
      <c r="C54" s="27" t="s">
        <v>25</v>
      </c>
      <c r="F54" s="25" t="str">
        <f>E15</f>
        <v>Domov pro seniory Pelhřimov, příspěvková organizac</v>
      </c>
      <c r="I54" s="27" t="s">
        <v>31</v>
      </c>
      <c r="J54" s="30" t="str">
        <f>E21</f>
        <v>Ing. Jiří Ježek</v>
      </c>
      <c r="L54" s="32"/>
    </row>
    <row r="55" spans="2:47" s="1" customFormat="1" ht="15.2" customHeight="1">
      <c r="B55" s="32"/>
      <c r="C55" s="27" t="s">
        <v>29</v>
      </c>
      <c r="F55" s="25" t="str">
        <f>IF(E18="","",E18)</f>
        <v>Vyplň údaj</v>
      </c>
      <c r="I55" s="27" t="s">
        <v>34</v>
      </c>
      <c r="J55" s="30" t="str">
        <f>E24</f>
        <v xml:space="preserve"> </v>
      </c>
      <c r="L55" s="32"/>
    </row>
    <row r="56" spans="2:47" s="1" customFormat="1" ht="10.35" customHeight="1">
      <c r="B56" s="32"/>
      <c r="L56" s="32"/>
    </row>
    <row r="57" spans="2:47" s="1" customFormat="1" ht="29.25" customHeight="1">
      <c r="B57" s="32"/>
      <c r="C57" s="96" t="s">
        <v>85</v>
      </c>
      <c r="D57" s="90"/>
      <c r="E57" s="90"/>
      <c r="F57" s="90"/>
      <c r="G57" s="90"/>
      <c r="H57" s="90"/>
      <c r="I57" s="90"/>
      <c r="J57" s="97" t="s">
        <v>86</v>
      </c>
      <c r="K57" s="90"/>
      <c r="L57" s="32"/>
    </row>
    <row r="58" spans="2:47" s="1" customFormat="1" ht="10.35" customHeight="1">
      <c r="B58" s="32"/>
      <c r="L58" s="32"/>
    </row>
    <row r="59" spans="2:47" s="1" customFormat="1" ht="22.9" customHeight="1">
      <c r="B59" s="32"/>
      <c r="C59" s="98" t="s">
        <v>69</v>
      </c>
      <c r="J59" s="63">
        <f>J94</f>
        <v>0</v>
      </c>
      <c r="L59" s="32"/>
      <c r="AU59" s="17" t="s">
        <v>87</v>
      </c>
    </row>
    <row r="60" spans="2:47" s="8" customFormat="1" ht="24.95" customHeight="1">
      <c r="B60" s="99"/>
      <c r="D60" s="100" t="s">
        <v>88</v>
      </c>
      <c r="E60" s="101"/>
      <c r="F60" s="101"/>
      <c r="G60" s="101"/>
      <c r="H60" s="101"/>
      <c r="I60" s="101"/>
      <c r="J60" s="102">
        <f>J95</f>
        <v>0</v>
      </c>
      <c r="L60" s="99"/>
    </row>
    <row r="61" spans="2:47" s="9" customFormat="1" ht="19.899999999999999" customHeight="1">
      <c r="B61" s="103"/>
      <c r="D61" s="104" t="s">
        <v>89</v>
      </c>
      <c r="E61" s="105"/>
      <c r="F61" s="105"/>
      <c r="G61" s="105"/>
      <c r="H61" s="105"/>
      <c r="I61" s="105"/>
      <c r="J61" s="106">
        <f>J96</f>
        <v>0</v>
      </c>
      <c r="L61" s="103"/>
    </row>
    <row r="62" spans="2:47" s="9" customFormat="1" ht="19.899999999999999" customHeight="1">
      <c r="B62" s="103"/>
      <c r="D62" s="104" t="s">
        <v>90</v>
      </c>
      <c r="E62" s="105"/>
      <c r="F62" s="105"/>
      <c r="G62" s="105"/>
      <c r="H62" s="105"/>
      <c r="I62" s="105"/>
      <c r="J62" s="106">
        <f>J102</f>
        <v>0</v>
      </c>
      <c r="L62" s="103"/>
    </row>
    <row r="63" spans="2:47" s="9" customFormat="1" ht="14.85" customHeight="1">
      <c r="B63" s="103"/>
      <c r="D63" s="104" t="s">
        <v>91</v>
      </c>
      <c r="E63" s="105"/>
      <c r="F63" s="105"/>
      <c r="G63" s="105"/>
      <c r="H63" s="105"/>
      <c r="I63" s="105"/>
      <c r="J63" s="106">
        <f>J103</f>
        <v>0</v>
      </c>
      <c r="L63" s="103"/>
    </row>
    <row r="64" spans="2:47" s="9" customFormat="1" ht="19.899999999999999" customHeight="1">
      <c r="B64" s="103"/>
      <c r="D64" s="104" t="s">
        <v>92</v>
      </c>
      <c r="E64" s="105"/>
      <c r="F64" s="105"/>
      <c r="G64" s="105"/>
      <c r="H64" s="105"/>
      <c r="I64" s="105"/>
      <c r="J64" s="106">
        <f>J127</f>
        <v>0</v>
      </c>
      <c r="L64" s="103"/>
    </row>
    <row r="65" spans="2:12" s="9" customFormat="1" ht="14.85" customHeight="1">
      <c r="B65" s="103"/>
      <c r="D65" s="104" t="s">
        <v>93</v>
      </c>
      <c r="E65" s="105"/>
      <c r="F65" s="105"/>
      <c r="G65" s="105"/>
      <c r="H65" s="105"/>
      <c r="I65" s="105"/>
      <c r="J65" s="106">
        <f>J128</f>
        <v>0</v>
      </c>
      <c r="L65" s="103"/>
    </row>
    <row r="66" spans="2:12" s="9" customFormat="1" ht="14.85" customHeight="1">
      <c r="B66" s="103"/>
      <c r="D66" s="104" t="s">
        <v>94</v>
      </c>
      <c r="E66" s="105"/>
      <c r="F66" s="105"/>
      <c r="G66" s="105"/>
      <c r="H66" s="105"/>
      <c r="I66" s="105"/>
      <c r="J66" s="106">
        <f>J137</f>
        <v>0</v>
      </c>
      <c r="L66" s="103"/>
    </row>
    <row r="67" spans="2:12" s="9" customFormat="1" ht="19.899999999999999" customHeight="1">
      <c r="B67" s="103"/>
      <c r="D67" s="104" t="s">
        <v>95</v>
      </c>
      <c r="E67" s="105"/>
      <c r="F67" s="105"/>
      <c r="G67" s="105"/>
      <c r="H67" s="105"/>
      <c r="I67" s="105"/>
      <c r="J67" s="106">
        <f>J152</f>
        <v>0</v>
      </c>
      <c r="L67" s="103"/>
    </row>
    <row r="68" spans="2:12" s="9" customFormat="1" ht="19.899999999999999" customHeight="1">
      <c r="B68" s="103"/>
      <c r="D68" s="104" t="s">
        <v>96</v>
      </c>
      <c r="E68" s="105"/>
      <c r="F68" s="105"/>
      <c r="G68" s="105"/>
      <c r="H68" s="105"/>
      <c r="I68" s="105"/>
      <c r="J68" s="106">
        <f>J162</f>
        <v>0</v>
      </c>
      <c r="L68" s="103"/>
    </row>
    <row r="69" spans="2:12" s="8" customFormat="1" ht="24.95" customHeight="1">
      <c r="B69" s="99"/>
      <c r="D69" s="100" t="s">
        <v>97</v>
      </c>
      <c r="E69" s="101"/>
      <c r="F69" s="101"/>
      <c r="G69" s="101"/>
      <c r="H69" s="101"/>
      <c r="I69" s="101"/>
      <c r="J69" s="102">
        <f>J165</f>
        <v>0</v>
      </c>
      <c r="L69" s="99"/>
    </row>
    <row r="70" spans="2:12" s="9" customFormat="1" ht="19.899999999999999" customHeight="1">
      <c r="B70" s="103"/>
      <c r="D70" s="104" t="s">
        <v>98</v>
      </c>
      <c r="E70" s="105"/>
      <c r="F70" s="105"/>
      <c r="G70" s="105"/>
      <c r="H70" s="105"/>
      <c r="I70" s="105"/>
      <c r="J70" s="106">
        <f>J166</f>
        <v>0</v>
      </c>
      <c r="L70" s="103"/>
    </row>
    <row r="71" spans="2:12" s="9" customFormat="1" ht="19.899999999999999" customHeight="1">
      <c r="B71" s="103"/>
      <c r="D71" s="104" t="s">
        <v>99</v>
      </c>
      <c r="E71" s="105"/>
      <c r="F71" s="105"/>
      <c r="G71" s="105"/>
      <c r="H71" s="105"/>
      <c r="I71" s="105"/>
      <c r="J71" s="106">
        <f>J170</f>
        <v>0</v>
      </c>
      <c r="L71" s="103"/>
    </row>
    <row r="72" spans="2:12" s="9" customFormat="1" ht="19.899999999999999" customHeight="1">
      <c r="B72" s="103"/>
      <c r="D72" s="104" t="s">
        <v>100</v>
      </c>
      <c r="E72" s="105"/>
      <c r="F72" s="105"/>
      <c r="G72" s="105"/>
      <c r="H72" s="105"/>
      <c r="I72" s="105"/>
      <c r="J72" s="106">
        <f>J199</f>
        <v>0</v>
      </c>
      <c r="L72" s="103"/>
    </row>
    <row r="73" spans="2:12" s="8" customFormat="1" ht="24.95" customHeight="1">
      <c r="B73" s="99"/>
      <c r="D73" s="100" t="s">
        <v>101</v>
      </c>
      <c r="E73" s="101"/>
      <c r="F73" s="101"/>
      <c r="G73" s="101"/>
      <c r="H73" s="101"/>
      <c r="I73" s="101"/>
      <c r="J73" s="102">
        <f>J216</f>
        <v>0</v>
      </c>
      <c r="L73" s="99"/>
    </row>
    <row r="74" spans="2:12" s="9" customFormat="1" ht="19.899999999999999" customHeight="1">
      <c r="B74" s="103"/>
      <c r="D74" s="104" t="s">
        <v>102</v>
      </c>
      <c r="E74" s="105"/>
      <c r="F74" s="105"/>
      <c r="G74" s="105"/>
      <c r="H74" s="105"/>
      <c r="I74" s="105"/>
      <c r="J74" s="106">
        <f>J217</f>
        <v>0</v>
      </c>
      <c r="L74" s="103"/>
    </row>
    <row r="75" spans="2:12" s="1" customFormat="1" ht="21.75" customHeight="1">
      <c r="B75" s="32"/>
      <c r="L75" s="32"/>
    </row>
    <row r="76" spans="2:12" s="1" customFormat="1" ht="6.95" customHeight="1">
      <c r="B76" s="41"/>
      <c r="C76" s="42"/>
      <c r="D76" s="42"/>
      <c r="E76" s="42"/>
      <c r="F76" s="42"/>
      <c r="G76" s="42"/>
      <c r="H76" s="42"/>
      <c r="I76" s="42"/>
      <c r="J76" s="42"/>
      <c r="K76" s="42"/>
      <c r="L76" s="32"/>
    </row>
    <row r="80" spans="2:12" s="1" customFormat="1" ht="6.95" customHeight="1">
      <c r="B80" s="43"/>
      <c r="C80" s="44"/>
      <c r="D80" s="44"/>
      <c r="E80" s="44"/>
      <c r="F80" s="44"/>
      <c r="G80" s="44"/>
      <c r="H80" s="44"/>
      <c r="I80" s="44"/>
      <c r="J80" s="44"/>
      <c r="K80" s="44"/>
      <c r="L80" s="32"/>
    </row>
    <row r="81" spans="2:63" s="1" customFormat="1" ht="24.95" customHeight="1">
      <c r="B81" s="32"/>
      <c r="C81" s="21" t="s">
        <v>103</v>
      </c>
      <c r="L81" s="32"/>
    </row>
    <row r="82" spans="2:63" s="1" customFormat="1" ht="6.95" customHeight="1">
      <c r="B82" s="32"/>
      <c r="L82" s="32"/>
    </row>
    <row r="83" spans="2:63" s="1" customFormat="1" ht="12" customHeight="1">
      <c r="B83" s="32"/>
      <c r="C83" s="27" t="s">
        <v>17</v>
      </c>
      <c r="L83" s="32"/>
    </row>
    <row r="84" spans="2:63" s="1" customFormat="1" ht="26.25" customHeight="1">
      <c r="B84" s="32"/>
      <c r="E84" s="299" t="str">
        <f>E7</f>
        <v>STAVEBNÍ ÚPRAVY – VÝMĚNA LŮŽKOVÝCH VÝTAHŮ Radětínská 2305, Pelhřimov</v>
      </c>
      <c r="F84" s="300"/>
      <c r="G84" s="300"/>
      <c r="H84" s="300"/>
      <c r="L84" s="32"/>
    </row>
    <row r="85" spans="2:63" s="1" customFormat="1" ht="12" customHeight="1">
      <c r="B85" s="32"/>
      <c r="C85" s="27" t="s">
        <v>82</v>
      </c>
      <c r="L85" s="32"/>
    </row>
    <row r="86" spans="2:63" s="1" customFormat="1" ht="30" customHeight="1">
      <c r="B86" s="32"/>
      <c r="E86" s="280" t="str">
        <f>E9</f>
        <v>1 - STAVEBNÍ ÚPRAVY – VÝMĚNA LŮŽKOVÝCH VÝTAHŮ Radětínská 2305, Pelhřimov</v>
      </c>
      <c r="F86" s="301"/>
      <c r="G86" s="301"/>
      <c r="H86" s="301"/>
      <c r="L86" s="32"/>
    </row>
    <row r="87" spans="2:63" s="1" customFormat="1" ht="6.95" customHeight="1">
      <c r="B87" s="32"/>
      <c r="L87" s="32"/>
    </row>
    <row r="88" spans="2:63" s="1" customFormat="1" ht="12" customHeight="1">
      <c r="B88" s="32"/>
      <c r="C88" s="27" t="s">
        <v>21</v>
      </c>
      <c r="F88" s="25" t="str">
        <f>F12</f>
        <v xml:space="preserve"> </v>
      </c>
      <c r="I88" s="27" t="s">
        <v>23</v>
      </c>
      <c r="J88" s="49" t="str">
        <f>IF(J12="","",J12)</f>
        <v>10. 9. 2023</v>
      </c>
      <c r="L88" s="32"/>
    </row>
    <row r="89" spans="2:63" s="1" customFormat="1" ht="6.95" customHeight="1">
      <c r="B89" s="32"/>
      <c r="L89" s="32"/>
    </row>
    <row r="90" spans="2:63" s="1" customFormat="1" ht="15.2" customHeight="1">
      <c r="B90" s="32"/>
      <c r="C90" s="27" t="s">
        <v>25</v>
      </c>
      <c r="F90" s="25" t="str">
        <f>E15</f>
        <v>Domov pro seniory Pelhřimov, příspěvková organizac</v>
      </c>
      <c r="I90" s="27" t="s">
        <v>31</v>
      </c>
      <c r="J90" s="30" t="str">
        <f>E21</f>
        <v>Ing. Jiří Ježek</v>
      </c>
      <c r="L90" s="32"/>
    </row>
    <row r="91" spans="2:63" s="1" customFormat="1" ht="15.2" customHeight="1">
      <c r="B91" s="32"/>
      <c r="C91" s="27" t="s">
        <v>29</v>
      </c>
      <c r="F91" s="25" t="str">
        <f>IF(E18="","",E18)</f>
        <v>Vyplň údaj</v>
      </c>
      <c r="I91" s="27" t="s">
        <v>34</v>
      </c>
      <c r="J91" s="30" t="str">
        <f>E24</f>
        <v xml:space="preserve"> </v>
      </c>
      <c r="L91" s="32"/>
    </row>
    <row r="92" spans="2:63" s="1" customFormat="1" ht="10.35" customHeight="1">
      <c r="B92" s="32"/>
      <c r="L92" s="32"/>
    </row>
    <row r="93" spans="2:63" s="10" customFormat="1" ht="29.25" customHeight="1">
      <c r="B93" s="107"/>
      <c r="C93" s="108" t="s">
        <v>104</v>
      </c>
      <c r="D93" s="109" t="s">
        <v>56</v>
      </c>
      <c r="E93" s="109" t="s">
        <v>52</v>
      </c>
      <c r="F93" s="109" t="s">
        <v>53</v>
      </c>
      <c r="G93" s="109" t="s">
        <v>105</v>
      </c>
      <c r="H93" s="109" t="s">
        <v>106</v>
      </c>
      <c r="I93" s="109" t="s">
        <v>107</v>
      </c>
      <c r="J93" s="109" t="s">
        <v>86</v>
      </c>
      <c r="K93" s="110" t="s">
        <v>108</v>
      </c>
      <c r="L93" s="107"/>
      <c r="M93" s="56" t="s">
        <v>3</v>
      </c>
      <c r="N93" s="57" t="s">
        <v>41</v>
      </c>
      <c r="O93" s="57" t="s">
        <v>109</v>
      </c>
      <c r="P93" s="57" t="s">
        <v>110</v>
      </c>
      <c r="Q93" s="57" t="s">
        <v>111</v>
      </c>
      <c r="R93" s="57" t="s">
        <v>112</v>
      </c>
      <c r="S93" s="57" t="s">
        <v>113</v>
      </c>
      <c r="T93" s="58" t="s">
        <v>114</v>
      </c>
    </row>
    <row r="94" spans="2:63" s="1" customFormat="1" ht="22.9" customHeight="1">
      <c r="B94" s="32"/>
      <c r="C94" s="61" t="s">
        <v>115</v>
      </c>
      <c r="J94" s="111">
        <f>BK94</f>
        <v>0</v>
      </c>
      <c r="L94" s="32"/>
      <c r="M94" s="59"/>
      <c r="N94" s="50"/>
      <c r="O94" s="50"/>
      <c r="P94" s="112">
        <f>P95+P165+P216</f>
        <v>0</v>
      </c>
      <c r="Q94" s="50"/>
      <c r="R94" s="112">
        <f>R95+R165+R216</f>
        <v>7.4930617199999983</v>
      </c>
      <c r="S94" s="50"/>
      <c r="T94" s="113">
        <f>T95+T165+T216</f>
        <v>3.5388320000000002</v>
      </c>
      <c r="AT94" s="17" t="s">
        <v>70</v>
      </c>
      <c r="AU94" s="17" t="s">
        <v>87</v>
      </c>
      <c r="BK94" s="114">
        <f>BK95+BK165+BK216</f>
        <v>0</v>
      </c>
    </row>
    <row r="95" spans="2:63" s="11" customFormat="1" ht="25.9" customHeight="1">
      <c r="B95" s="115"/>
      <c r="D95" s="116" t="s">
        <v>70</v>
      </c>
      <c r="E95" s="117" t="s">
        <v>116</v>
      </c>
      <c r="F95" s="117" t="s">
        <v>117</v>
      </c>
      <c r="I95" s="118"/>
      <c r="J95" s="119">
        <f>BK95</f>
        <v>0</v>
      </c>
      <c r="L95" s="115"/>
      <c r="M95" s="120"/>
      <c r="P95" s="121">
        <f>P96+P102+P127+P152+P162</f>
        <v>0</v>
      </c>
      <c r="R95" s="121">
        <f>R96+R102+R127+R152+R162</f>
        <v>7.0970227999999986</v>
      </c>
      <c r="T95" s="122">
        <f>T96+T102+T127+T152+T162</f>
        <v>3.33752</v>
      </c>
      <c r="AR95" s="116" t="s">
        <v>15</v>
      </c>
      <c r="AT95" s="123" t="s">
        <v>70</v>
      </c>
      <c r="AU95" s="123" t="s">
        <v>71</v>
      </c>
      <c r="AY95" s="116" t="s">
        <v>118</v>
      </c>
      <c r="BK95" s="124">
        <f>BK96+BK102+BK127+BK152+BK162</f>
        <v>0</v>
      </c>
    </row>
    <row r="96" spans="2:63" s="11" customFormat="1" ht="22.9" customHeight="1">
      <c r="B96" s="115"/>
      <c r="D96" s="116" t="s">
        <v>70</v>
      </c>
      <c r="E96" s="125" t="s">
        <v>119</v>
      </c>
      <c r="F96" s="125" t="s">
        <v>120</v>
      </c>
      <c r="I96" s="118"/>
      <c r="J96" s="126">
        <f>BK96</f>
        <v>0</v>
      </c>
      <c r="L96" s="115"/>
      <c r="M96" s="120"/>
      <c r="P96" s="121">
        <f>SUM(P97:P101)</f>
        <v>0</v>
      </c>
      <c r="R96" s="121">
        <f>SUM(R97:R101)</f>
        <v>0.26705000000000001</v>
      </c>
      <c r="T96" s="122">
        <f>SUM(T97:T101)</f>
        <v>0</v>
      </c>
      <c r="AR96" s="116" t="s">
        <v>15</v>
      </c>
      <c r="AT96" s="123" t="s">
        <v>70</v>
      </c>
      <c r="AU96" s="123" t="s">
        <v>15</v>
      </c>
      <c r="AY96" s="116" t="s">
        <v>118</v>
      </c>
      <c r="BK96" s="124">
        <f>SUM(BK97:BK101)</f>
        <v>0</v>
      </c>
    </row>
    <row r="97" spans="2:65" s="1" customFormat="1" ht="24.2" customHeight="1">
      <c r="B97" s="127"/>
      <c r="C97" s="128" t="s">
        <v>15</v>
      </c>
      <c r="D97" s="128" t="s">
        <v>121</v>
      </c>
      <c r="E97" s="129" t="s">
        <v>122</v>
      </c>
      <c r="F97" s="130" t="s">
        <v>123</v>
      </c>
      <c r="G97" s="131" t="s">
        <v>124</v>
      </c>
      <c r="H97" s="132">
        <v>0.245</v>
      </c>
      <c r="I97" s="133"/>
      <c r="J97" s="134">
        <f>ROUND(I97*H97,2)</f>
        <v>0</v>
      </c>
      <c r="K97" s="130" t="s">
        <v>125</v>
      </c>
      <c r="L97" s="32"/>
      <c r="M97" s="135" t="s">
        <v>3</v>
      </c>
      <c r="N97" s="136" t="s">
        <v>43</v>
      </c>
      <c r="P97" s="137">
        <f>O97*H97</f>
        <v>0</v>
      </c>
      <c r="Q97" s="137">
        <v>1.0900000000000001</v>
      </c>
      <c r="R97" s="137">
        <f>Q97*H97</f>
        <v>0.26705000000000001</v>
      </c>
      <c r="S97" s="137">
        <v>0</v>
      </c>
      <c r="T97" s="138">
        <f>S97*H97</f>
        <v>0</v>
      </c>
      <c r="AR97" s="139" t="s">
        <v>126</v>
      </c>
      <c r="AT97" s="139" t="s">
        <v>121</v>
      </c>
      <c r="AU97" s="139" t="s">
        <v>127</v>
      </c>
      <c r="AY97" s="17" t="s">
        <v>118</v>
      </c>
      <c r="BE97" s="140">
        <f>IF(N97="základní",J97,0)</f>
        <v>0</v>
      </c>
      <c r="BF97" s="140">
        <f>IF(N97="snížená",J97,0)</f>
        <v>0</v>
      </c>
      <c r="BG97" s="140">
        <f>IF(N97="zákl. přenesená",J97,0)</f>
        <v>0</v>
      </c>
      <c r="BH97" s="140">
        <f>IF(N97="sníž. přenesená",J97,0)</f>
        <v>0</v>
      </c>
      <c r="BI97" s="140">
        <f>IF(N97="nulová",J97,0)</f>
        <v>0</v>
      </c>
      <c r="BJ97" s="17" t="s">
        <v>127</v>
      </c>
      <c r="BK97" s="140">
        <f>ROUND(I97*H97,2)</f>
        <v>0</v>
      </c>
      <c r="BL97" s="17" t="s">
        <v>126</v>
      </c>
      <c r="BM97" s="139" t="s">
        <v>128</v>
      </c>
    </row>
    <row r="98" spans="2:65" s="1" customFormat="1" ht="11.25">
      <c r="B98" s="32"/>
      <c r="D98" s="141" t="s">
        <v>129</v>
      </c>
      <c r="F98" s="142" t="s">
        <v>130</v>
      </c>
      <c r="I98" s="143"/>
      <c r="L98" s="32"/>
      <c r="M98" s="144"/>
      <c r="T98" s="53"/>
      <c r="AT98" s="17" t="s">
        <v>129</v>
      </c>
      <c r="AU98" s="17" t="s">
        <v>127</v>
      </c>
    </row>
    <row r="99" spans="2:65" s="12" customFormat="1" ht="11.25">
      <c r="B99" s="145"/>
      <c r="D99" s="146" t="s">
        <v>131</v>
      </c>
      <c r="E99" s="147" t="s">
        <v>3</v>
      </c>
      <c r="F99" s="148" t="s">
        <v>132</v>
      </c>
      <c r="H99" s="149">
        <v>0.245</v>
      </c>
      <c r="I99" s="150"/>
      <c r="L99" s="145"/>
      <c r="M99" s="151"/>
      <c r="T99" s="152"/>
      <c r="AT99" s="147" t="s">
        <v>131</v>
      </c>
      <c r="AU99" s="147" t="s">
        <v>127</v>
      </c>
      <c r="AV99" s="12" t="s">
        <v>127</v>
      </c>
      <c r="AW99" s="12" t="s">
        <v>33</v>
      </c>
      <c r="AX99" s="12" t="s">
        <v>15</v>
      </c>
      <c r="AY99" s="147" t="s">
        <v>118</v>
      </c>
    </row>
    <row r="100" spans="2:65" s="1" customFormat="1" ht="24.2" customHeight="1">
      <c r="B100" s="127"/>
      <c r="C100" s="128" t="s">
        <v>127</v>
      </c>
      <c r="D100" s="128" t="s">
        <v>121</v>
      </c>
      <c r="E100" s="129" t="s">
        <v>133</v>
      </c>
      <c r="F100" s="130" t="s">
        <v>134</v>
      </c>
      <c r="G100" s="131" t="s">
        <v>135</v>
      </c>
      <c r="H100" s="132">
        <v>36</v>
      </c>
      <c r="I100" s="133"/>
      <c r="J100" s="134">
        <f>ROUND(I100*H100,2)</f>
        <v>0</v>
      </c>
      <c r="K100" s="130" t="s">
        <v>3</v>
      </c>
      <c r="L100" s="32"/>
      <c r="M100" s="135" t="s">
        <v>3</v>
      </c>
      <c r="N100" s="136" t="s">
        <v>43</v>
      </c>
      <c r="P100" s="137">
        <f>O100*H100</f>
        <v>0</v>
      </c>
      <c r="Q100" s="137">
        <v>0</v>
      </c>
      <c r="R100" s="137">
        <f>Q100*H100</f>
        <v>0</v>
      </c>
      <c r="S100" s="137">
        <v>0</v>
      </c>
      <c r="T100" s="138">
        <f>S100*H100</f>
        <v>0</v>
      </c>
      <c r="AR100" s="139" t="s">
        <v>126</v>
      </c>
      <c r="AT100" s="139" t="s">
        <v>121</v>
      </c>
      <c r="AU100" s="139" t="s">
        <v>127</v>
      </c>
      <c r="AY100" s="17" t="s">
        <v>118</v>
      </c>
      <c r="BE100" s="140">
        <f>IF(N100="základní",J100,0)</f>
        <v>0</v>
      </c>
      <c r="BF100" s="140">
        <f>IF(N100="snížená",J100,0)</f>
        <v>0</v>
      </c>
      <c r="BG100" s="140">
        <f>IF(N100="zákl. přenesená",J100,0)</f>
        <v>0</v>
      </c>
      <c r="BH100" s="140">
        <f>IF(N100="sníž. přenesená",J100,0)</f>
        <v>0</v>
      </c>
      <c r="BI100" s="140">
        <f>IF(N100="nulová",J100,0)</f>
        <v>0</v>
      </c>
      <c r="BJ100" s="17" t="s">
        <v>127</v>
      </c>
      <c r="BK100" s="140">
        <f>ROUND(I100*H100,2)</f>
        <v>0</v>
      </c>
      <c r="BL100" s="17" t="s">
        <v>126</v>
      </c>
      <c r="BM100" s="139" t="s">
        <v>136</v>
      </c>
    </row>
    <row r="101" spans="2:65" s="12" customFormat="1" ht="11.25">
      <c r="B101" s="145"/>
      <c r="D101" s="146" t="s">
        <v>131</v>
      </c>
      <c r="E101" s="147" t="s">
        <v>3</v>
      </c>
      <c r="F101" s="148" t="s">
        <v>137</v>
      </c>
      <c r="H101" s="149">
        <v>36</v>
      </c>
      <c r="I101" s="150"/>
      <c r="L101" s="145"/>
      <c r="M101" s="151"/>
      <c r="T101" s="152"/>
      <c r="AT101" s="147" t="s">
        <v>131</v>
      </c>
      <c r="AU101" s="147" t="s">
        <v>127</v>
      </c>
      <c r="AV101" s="12" t="s">
        <v>127</v>
      </c>
      <c r="AW101" s="12" t="s">
        <v>33</v>
      </c>
      <c r="AX101" s="12" t="s">
        <v>15</v>
      </c>
      <c r="AY101" s="147" t="s">
        <v>118</v>
      </c>
    </row>
    <row r="102" spans="2:65" s="11" customFormat="1" ht="22.9" customHeight="1">
      <c r="B102" s="115"/>
      <c r="D102" s="116" t="s">
        <v>70</v>
      </c>
      <c r="E102" s="125" t="s">
        <v>138</v>
      </c>
      <c r="F102" s="125" t="s">
        <v>139</v>
      </c>
      <c r="I102" s="118"/>
      <c r="J102" s="126">
        <f>BK102</f>
        <v>0</v>
      </c>
      <c r="L102" s="115"/>
      <c r="M102" s="120"/>
      <c r="P102" s="121">
        <f>P103</f>
        <v>0</v>
      </c>
      <c r="R102" s="121">
        <f>R103</f>
        <v>6.8298961599999988</v>
      </c>
      <c r="T102" s="122">
        <f>T103</f>
        <v>0</v>
      </c>
      <c r="AR102" s="116" t="s">
        <v>15</v>
      </c>
      <c r="AT102" s="123" t="s">
        <v>70</v>
      </c>
      <c r="AU102" s="123" t="s">
        <v>15</v>
      </c>
      <c r="AY102" s="116" t="s">
        <v>118</v>
      </c>
      <c r="BK102" s="124">
        <f>BK103</f>
        <v>0</v>
      </c>
    </row>
    <row r="103" spans="2:65" s="11" customFormat="1" ht="20.85" customHeight="1">
      <c r="B103" s="115"/>
      <c r="D103" s="116" t="s">
        <v>70</v>
      </c>
      <c r="E103" s="125" t="s">
        <v>140</v>
      </c>
      <c r="F103" s="125" t="s">
        <v>141</v>
      </c>
      <c r="I103" s="118"/>
      <c r="J103" s="126">
        <f>BK103</f>
        <v>0</v>
      </c>
      <c r="L103" s="115"/>
      <c r="M103" s="120"/>
      <c r="P103" s="121">
        <f>SUM(P104:P126)</f>
        <v>0</v>
      </c>
      <c r="R103" s="121">
        <f>SUM(R104:R126)</f>
        <v>6.8298961599999988</v>
      </c>
      <c r="T103" s="122">
        <f>SUM(T104:T126)</f>
        <v>0</v>
      </c>
      <c r="AR103" s="116" t="s">
        <v>15</v>
      </c>
      <c r="AT103" s="123" t="s">
        <v>70</v>
      </c>
      <c r="AU103" s="123" t="s">
        <v>127</v>
      </c>
      <c r="AY103" s="116" t="s">
        <v>118</v>
      </c>
      <c r="BK103" s="124">
        <f>SUM(BK104:BK126)</f>
        <v>0</v>
      </c>
    </row>
    <row r="104" spans="2:65" s="1" customFormat="1" ht="37.9" customHeight="1">
      <c r="B104" s="127"/>
      <c r="C104" s="128" t="s">
        <v>119</v>
      </c>
      <c r="D104" s="128" t="s">
        <v>121</v>
      </c>
      <c r="E104" s="129" t="s">
        <v>142</v>
      </c>
      <c r="F104" s="130" t="s">
        <v>143</v>
      </c>
      <c r="G104" s="131" t="s">
        <v>144</v>
      </c>
      <c r="H104" s="132">
        <v>11.2</v>
      </c>
      <c r="I104" s="133"/>
      <c r="J104" s="134">
        <f>ROUND(I104*H104,2)</f>
        <v>0</v>
      </c>
      <c r="K104" s="130" t="s">
        <v>125</v>
      </c>
      <c r="L104" s="32"/>
      <c r="M104" s="135" t="s">
        <v>3</v>
      </c>
      <c r="N104" s="136" t="s">
        <v>43</v>
      </c>
      <c r="P104" s="137">
        <f>O104*H104</f>
        <v>0</v>
      </c>
      <c r="Q104" s="137">
        <v>1.6899999999999998E-2</v>
      </c>
      <c r="R104" s="137">
        <f>Q104*H104</f>
        <v>0.18927999999999998</v>
      </c>
      <c r="S104" s="137">
        <v>0</v>
      </c>
      <c r="T104" s="138">
        <f>S104*H104</f>
        <v>0</v>
      </c>
      <c r="AR104" s="139" t="s">
        <v>126</v>
      </c>
      <c r="AT104" s="139" t="s">
        <v>121</v>
      </c>
      <c r="AU104" s="139" t="s">
        <v>119</v>
      </c>
      <c r="AY104" s="17" t="s">
        <v>118</v>
      </c>
      <c r="BE104" s="140">
        <f>IF(N104="základní",J104,0)</f>
        <v>0</v>
      </c>
      <c r="BF104" s="140">
        <f>IF(N104="snížená",J104,0)</f>
        <v>0</v>
      </c>
      <c r="BG104" s="140">
        <f>IF(N104="zákl. přenesená",J104,0)</f>
        <v>0</v>
      </c>
      <c r="BH104" s="140">
        <f>IF(N104="sníž. přenesená",J104,0)</f>
        <v>0</v>
      </c>
      <c r="BI104" s="140">
        <f>IF(N104="nulová",J104,0)</f>
        <v>0</v>
      </c>
      <c r="BJ104" s="17" t="s">
        <v>127</v>
      </c>
      <c r="BK104" s="140">
        <f>ROUND(I104*H104,2)</f>
        <v>0</v>
      </c>
      <c r="BL104" s="17" t="s">
        <v>126</v>
      </c>
      <c r="BM104" s="139" t="s">
        <v>145</v>
      </c>
    </row>
    <row r="105" spans="2:65" s="1" customFormat="1" ht="11.25">
      <c r="B105" s="32"/>
      <c r="D105" s="141" t="s">
        <v>129</v>
      </c>
      <c r="F105" s="142" t="s">
        <v>146</v>
      </c>
      <c r="I105" s="143"/>
      <c r="L105" s="32"/>
      <c r="M105" s="144"/>
      <c r="T105" s="53"/>
      <c r="AT105" s="17" t="s">
        <v>129</v>
      </c>
      <c r="AU105" s="17" t="s">
        <v>119</v>
      </c>
    </row>
    <row r="106" spans="2:65" s="12" customFormat="1" ht="11.25">
      <c r="B106" s="145"/>
      <c r="D106" s="146" t="s">
        <v>131</v>
      </c>
      <c r="E106" s="147" t="s">
        <v>3</v>
      </c>
      <c r="F106" s="148" t="s">
        <v>147</v>
      </c>
      <c r="H106" s="149">
        <v>11.2</v>
      </c>
      <c r="I106" s="150"/>
      <c r="L106" s="145"/>
      <c r="M106" s="151"/>
      <c r="T106" s="152"/>
      <c r="AT106" s="147" t="s">
        <v>131</v>
      </c>
      <c r="AU106" s="147" t="s">
        <v>119</v>
      </c>
      <c r="AV106" s="12" t="s">
        <v>127</v>
      </c>
      <c r="AW106" s="12" t="s">
        <v>33</v>
      </c>
      <c r="AX106" s="12" t="s">
        <v>15</v>
      </c>
      <c r="AY106" s="147" t="s">
        <v>118</v>
      </c>
    </row>
    <row r="107" spans="2:65" s="1" customFormat="1" ht="37.9" customHeight="1">
      <c r="B107" s="127"/>
      <c r="C107" s="128" t="s">
        <v>126</v>
      </c>
      <c r="D107" s="128" t="s">
        <v>121</v>
      </c>
      <c r="E107" s="129" t="s">
        <v>148</v>
      </c>
      <c r="F107" s="130" t="s">
        <v>149</v>
      </c>
      <c r="G107" s="131" t="s">
        <v>144</v>
      </c>
      <c r="H107" s="132">
        <v>380.4</v>
      </c>
      <c r="I107" s="133"/>
      <c r="J107" s="134">
        <f>ROUND(I107*H107,2)</f>
        <v>0</v>
      </c>
      <c r="K107" s="130" t="s">
        <v>125</v>
      </c>
      <c r="L107" s="32"/>
      <c r="M107" s="135" t="s">
        <v>3</v>
      </c>
      <c r="N107" s="136" t="s">
        <v>43</v>
      </c>
      <c r="P107" s="137">
        <f>O107*H107</f>
        <v>0</v>
      </c>
      <c r="Q107" s="137">
        <v>1.5599999999999999E-2</v>
      </c>
      <c r="R107" s="137">
        <f>Q107*H107</f>
        <v>5.9342399999999991</v>
      </c>
      <c r="S107" s="137">
        <v>0</v>
      </c>
      <c r="T107" s="138">
        <f>S107*H107</f>
        <v>0</v>
      </c>
      <c r="AR107" s="139" t="s">
        <v>126</v>
      </c>
      <c r="AT107" s="139" t="s">
        <v>121</v>
      </c>
      <c r="AU107" s="139" t="s">
        <v>119</v>
      </c>
      <c r="AY107" s="17" t="s">
        <v>118</v>
      </c>
      <c r="BE107" s="140">
        <f>IF(N107="základní",J107,0)</f>
        <v>0</v>
      </c>
      <c r="BF107" s="140">
        <f>IF(N107="snížená",J107,0)</f>
        <v>0</v>
      </c>
      <c r="BG107" s="140">
        <f>IF(N107="zákl. přenesená",J107,0)</f>
        <v>0</v>
      </c>
      <c r="BH107" s="140">
        <f>IF(N107="sníž. přenesená",J107,0)</f>
        <v>0</v>
      </c>
      <c r="BI107" s="140">
        <f>IF(N107="nulová",J107,0)</f>
        <v>0</v>
      </c>
      <c r="BJ107" s="17" t="s">
        <v>127</v>
      </c>
      <c r="BK107" s="140">
        <f>ROUND(I107*H107,2)</f>
        <v>0</v>
      </c>
      <c r="BL107" s="17" t="s">
        <v>126</v>
      </c>
      <c r="BM107" s="139" t="s">
        <v>150</v>
      </c>
    </row>
    <row r="108" spans="2:65" s="1" customFormat="1" ht="11.25">
      <c r="B108" s="32"/>
      <c r="D108" s="141" t="s">
        <v>129</v>
      </c>
      <c r="F108" s="142" t="s">
        <v>151</v>
      </c>
      <c r="I108" s="143"/>
      <c r="L108" s="32"/>
      <c r="M108" s="144"/>
      <c r="T108" s="53"/>
      <c r="AT108" s="17" t="s">
        <v>129</v>
      </c>
      <c r="AU108" s="17" t="s">
        <v>119</v>
      </c>
    </row>
    <row r="109" spans="2:65" s="12" customFormat="1" ht="11.25">
      <c r="B109" s="145"/>
      <c r="D109" s="146" t="s">
        <v>131</v>
      </c>
      <c r="E109" s="147" t="s">
        <v>3</v>
      </c>
      <c r="F109" s="148" t="s">
        <v>152</v>
      </c>
      <c r="H109" s="149">
        <v>414.72</v>
      </c>
      <c r="I109" s="150"/>
      <c r="L109" s="145"/>
      <c r="M109" s="151"/>
      <c r="T109" s="152"/>
      <c r="AT109" s="147" t="s">
        <v>131</v>
      </c>
      <c r="AU109" s="147" t="s">
        <v>119</v>
      </c>
      <c r="AV109" s="12" t="s">
        <v>127</v>
      </c>
      <c r="AW109" s="12" t="s">
        <v>33</v>
      </c>
      <c r="AX109" s="12" t="s">
        <v>71</v>
      </c>
      <c r="AY109" s="147" t="s">
        <v>118</v>
      </c>
    </row>
    <row r="110" spans="2:65" s="12" customFormat="1" ht="11.25">
      <c r="B110" s="145"/>
      <c r="D110" s="146" t="s">
        <v>131</v>
      </c>
      <c r="E110" s="147" t="s">
        <v>3</v>
      </c>
      <c r="F110" s="148" t="s">
        <v>153</v>
      </c>
      <c r="H110" s="149">
        <v>-34.32</v>
      </c>
      <c r="I110" s="150"/>
      <c r="L110" s="145"/>
      <c r="M110" s="151"/>
      <c r="T110" s="152"/>
      <c r="AT110" s="147" t="s">
        <v>131</v>
      </c>
      <c r="AU110" s="147" t="s">
        <v>119</v>
      </c>
      <c r="AV110" s="12" t="s">
        <v>127</v>
      </c>
      <c r="AW110" s="12" t="s">
        <v>33</v>
      </c>
      <c r="AX110" s="12" t="s">
        <v>71</v>
      </c>
      <c r="AY110" s="147" t="s">
        <v>118</v>
      </c>
    </row>
    <row r="111" spans="2:65" s="13" customFormat="1" ht="11.25">
      <c r="B111" s="153"/>
      <c r="D111" s="146" t="s">
        <v>131</v>
      </c>
      <c r="E111" s="154" t="s">
        <v>3</v>
      </c>
      <c r="F111" s="155" t="s">
        <v>154</v>
      </c>
      <c r="H111" s="156">
        <v>380.40000000000003</v>
      </c>
      <c r="I111" s="157"/>
      <c r="L111" s="153"/>
      <c r="M111" s="158"/>
      <c r="T111" s="159"/>
      <c r="AT111" s="154" t="s">
        <v>131</v>
      </c>
      <c r="AU111" s="154" t="s">
        <v>119</v>
      </c>
      <c r="AV111" s="13" t="s">
        <v>126</v>
      </c>
      <c r="AW111" s="13" t="s">
        <v>33</v>
      </c>
      <c r="AX111" s="13" t="s">
        <v>15</v>
      </c>
      <c r="AY111" s="154" t="s">
        <v>118</v>
      </c>
    </row>
    <row r="112" spans="2:65" s="1" customFormat="1" ht="24.2" customHeight="1">
      <c r="B112" s="127"/>
      <c r="C112" s="128" t="s">
        <v>155</v>
      </c>
      <c r="D112" s="128" t="s">
        <v>121</v>
      </c>
      <c r="E112" s="129" t="s">
        <v>156</v>
      </c>
      <c r="F112" s="130" t="s">
        <v>157</v>
      </c>
      <c r="G112" s="131" t="s">
        <v>144</v>
      </c>
      <c r="H112" s="132">
        <v>20.628</v>
      </c>
      <c r="I112" s="133"/>
      <c r="J112" s="134">
        <f>ROUND(I112*H112,2)</f>
        <v>0</v>
      </c>
      <c r="K112" s="130" t="s">
        <v>125</v>
      </c>
      <c r="L112" s="32"/>
      <c r="M112" s="135" t="s">
        <v>3</v>
      </c>
      <c r="N112" s="136" t="s">
        <v>43</v>
      </c>
      <c r="P112" s="137">
        <f>O112*H112</f>
        <v>0</v>
      </c>
      <c r="Q112" s="137">
        <v>3.3579999999999999E-2</v>
      </c>
      <c r="R112" s="137">
        <f>Q112*H112</f>
        <v>0.69268823999999996</v>
      </c>
      <c r="S112" s="137">
        <v>0</v>
      </c>
      <c r="T112" s="138">
        <f>S112*H112</f>
        <v>0</v>
      </c>
      <c r="AR112" s="139" t="s">
        <v>126</v>
      </c>
      <c r="AT112" s="139" t="s">
        <v>121</v>
      </c>
      <c r="AU112" s="139" t="s">
        <v>119</v>
      </c>
      <c r="AY112" s="17" t="s">
        <v>118</v>
      </c>
      <c r="BE112" s="140">
        <f>IF(N112="základní",J112,0)</f>
        <v>0</v>
      </c>
      <c r="BF112" s="140">
        <f>IF(N112="snížená",J112,0)</f>
        <v>0</v>
      </c>
      <c r="BG112" s="140">
        <f>IF(N112="zákl. přenesená",J112,0)</f>
        <v>0</v>
      </c>
      <c r="BH112" s="140">
        <f>IF(N112="sníž. přenesená",J112,0)</f>
        <v>0</v>
      </c>
      <c r="BI112" s="140">
        <f>IF(N112="nulová",J112,0)</f>
        <v>0</v>
      </c>
      <c r="BJ112" s="17" t="s">
        <v>127</v>
      </c>
      <c r="BK112" s="140">
        <f>ROUND(I112*H112,2)</f>
        <v>0</v>
      </c>
      <c r="BL112" s="17" t="s">
        <v>126</v>
      </c>
      <c r="BM112" s="139" t="s">
        <v>158</v>
      </c>
    </row>
    <row r="113" spans="2:65" s="1" customFormat="1" ht="11.25">
      <c r="B113" s="32"/>
      <c r="D113" s="141" t="s">
        <v>129</v>
      </c>
      <c r="F113" s="142" t="s">
        <v>159</v>
      </c>
      <c r="I113" s="143"/>
      <c r="L113" s="32"/>
      <c r="M113" s="144"/>
      <c r="T113" s="53"/>
      <c r="AT113" s="17" t="s">
        <v>129</v>
      </c>
      <c r="AU113" s="17" t="s">
        <v>119</v>
      </c>
    </row>
    <row r="114" spans="2:65" s="12" customFormat="1" ht="11.25">
      <c r="B114" s="145"/>
      <c r="D114" s="146" t="s">
        <v>131</v>
      </c>
      <c r="E114" s="147" t="s">
        <v>3</v>
      </c>
      <c r="F114" s="148" t="s">
        <v>160</v>
      </c>
      <c r="H114" s="149">
        <v>20.628</v>
      </c>
      <c r="I114" s="150"/>
      <c r="L114" s="145"/>
      <c r="M114" s="151"/>
      <c r="T114" s="152"/>
      <c r="AT114" s="147" t="s">
        <v>131</v>
      </c>
      <c r="AU114" s="147" t="s">
        <v>119</v>
      </c>
      <c r="AV114" s="12" t="s">
        <v>127</v>
      </c>
      <c r="AW114" s="12" t="s">
        <v>33</v>
      </c>
      <c r="AX114" s="12" t="s">
        <v>15</v>
      </c>
      <c r="AY114" s="147" t="s">
        <v>118</v>
      </c>
    </row>
    <row r="115" spans="2:65" s="1" customFormat="1" ht="24.2" customHeight="1">
      <c r="B115" s="127"/>
      <c r="C115" s="128" t="s">
        <v>138</v>
      </c>
      <c r="D115" s="128" t="s">
        <v>121</v>
      </c>
      <c r="E115" s="129" t="s">
        <v>161</v>
      </c>
      <c r="F115" s="130" t="s">
        <v>162</v>
      </c>
      <c r="G115" s="131" t="s">
        <v>163</v>
      </c>
      <c r="H115" s="132">
        <v>7.2</v>
      </c>
      <c r="I115" s="133"/>
      <c r="J115" s="134">
        <f>ROUND(I115*H115,2)</f>
        <v>0</v>
      </c>
      <c r="K115" s="130" t="s">
        <v>125</v>
      </c>
      <c r="L115" s="32"/>
      <c r="M115" s="135" t="s">
        <v>3</v>
      </c>
      <c r="N115" s="136" t="s">
        <v>43</v>
      </c>
      <c r="P115" s="137">
        <f>O115*H115</f>
        <v>0</v>
      </c>
      <c r="Q115" s="137">
        <v>1.5E-3</v>
      </c>
      <c r="R115" s="137">
        <f>Q115*H115</f>
        <v>1.0800000000000001E-2</v>
      </c>
      <c r="S115" s="137">
        <v>0</v>
      </c>
      <c r="T115" s="138">
        <f>S115*H115</f>
        <v>0</v>
      </c>
      <c r="AR115" s="139" t="s">
        <v>126</v>
      </c>
      <c r="AT115" s="139" t="s">
        <v>121</v>
      </c>
      <c r="AU115" s="139" t="s">
        <v>119</v>
      </c>
      <c r="AY115" s="17" t="s">
        <v>118</v>
      </c>
      <c r="BE115" s="140">
        <f>IF(N115="základní",J115,0)</f>
        <v>0</v>
      </c>
      <c r="BF115" s="140">
        <f>IF(N115="snížená",J115,0)</f>
        <v>0</v>
      </c>
      <c r="BG115" s="140">
        <f>IF(N115="zákl. přenesená",J115,0)</f>
        <v>0</v>
      </c>
      <c r="BH115" s="140">
        <f>IF(N115="sníž. přenesená",J115,0)</f>
        <v>0</v>
      </c>
      <c r="BI115" s="140">
        <f>IF(N115="nulová",J115,0)</f>
        <v>0</v>
      </c>
      <c r="BJ115" s="17" t="s">
        <v>127</v>
      </c>
      <c r="BK115" s="140">
        <f>ROUND(I115*H115,2)</f>
        <v>0</v>
      </c>
      <c r="BL115" s="17" t="s">
        <v>126</v>
      </c>
      <c r="BM115" s="139" t="s">
        <v>164</v>
      </c>
    </row>
    <row r="116" spans="2:65" s="1" customFormat="1" ht="11.25">
      <c r="B116" s="32"/>
      <c r="D116" s="141" t="s">
        <v>129</v>
      </c>
      <c r="F116" s="142" t="s">
        <v>165</v>
      </c>
      <c r="I116" s="143"/>
      <c r="L116" s="32"/>
      <c r="M116" s="144"/>
      <c r="T116" s="53"/>
      <c r="AT116" s="17" t="s">
        <v>129</v>
      </c>
      <c r="AU116" s="17" t="s">
        <v>119</v>
      </c>
    </row>
    <row r="117" spans="2:65" s="14" customFormat="1" ht="11.25">
      <c r="B117" s="160"/>
      <c r="D117" s="146" t="s">
        <v>131</v>
      </c>
      <c r="E117" s="161" t="s">
        <v>3</v>
      </c>
      <c r="F117" s="162" t="s">
        <v>166</v>
      </c>
      <c r="H117" s="161" t="s">
        <v>3</v>
      </c>
      <c r="I117" s="163"/>
      <c r="L117" s="160"/>
      <c r="M117" s="164"/>
      <c r="T117" s="165"/>
      <c r="AT117" s="161" t="s">
        <v>131</v>
      </c>
      <c r="AU117" s="161" t="s">
        <v>119</v>
      </c>
      <c r="AV117" s="14" t="s">
        <v>15</v>
      </c>
      <c r="AW117" s="14" t="s">
        <v>33</v>
      </c>
      <c r="AX117" s="14" t="s">
        <v>71</v>
      </c>
      <c r="AY117" s="161" t="s">
        <v>118</v>
      </c>
    </row>
    <row r="118" spans="2:65" s="12" customFormat="1" ht="11.25">
      <c r="B118" s="145"/>
      <c r="D118" s="146" t="s">
        <v>131</v>
      </c>
      <c r="E118" s="147" t="s">
        <v>3</v>
      </c>
      <c r="F118" s="148" t="s">
        <v>167</v>
      </c>
      <c r="H118" s="149">
        <v>7.2</v>
      </c>
      <c r="I118" s="150"/>
      <c r="L118" s="145"/>
      <c r="M118" s="151"/>
      <c r="T118" s="152"/>
      <c r="AT118" s="147" t="s">
        <v>131</v>
      </c>
      <c r="AU118" s="147" t="s">
        <v>119</v>
      </c>
      <c r="AV118" s="12" t="s">
        <v>127</v>
      </c>
      <c r="AW118" s="12" t="s">
        <v>33</v>
      </c>
      <c r="AX118" s="12" t="s">
        <v>15</v>
      </c>
      <c r="AY118" s="147" t="s">
        <v>118</v>
      </c>
    </row>
    <row r="119" spans="2:65" s="1" customFormat="1" ht="55.5" customHeight="1">
      <c r="B119" s="127"/>
      <c r="C119" s="128" t="s">
        <v>168</v>
      </c>
      <c r="D119" s="128" t="s">
        <v>121</v>
      </c>
      <c r="E119" s="129" t="s">
        <v>169</v>
      </c>
      <c r="F119" s="130" t="s">
        <v>170</v>
      </c>
      <c r="G119" s="131" t="s">
        <v>163</v>
      </c>
      <c r="H119" s="132">
        <v>68.760000000000005</v>
      </c>
      <c r="I119" s="133"/>
      <c r="J119" s="134">
        <f>ROUND(I119*H119,2)</f>
        <v>0</v>
      </c>
      <c r="K119" s="130" t="s">
        <v>125</v>
      </c>
      <c r="L119" s="32"/>
      <c r="M119" s="135" t="s">
        <v>3</v>
      </c>
      <c r="N119" s="136" t="s">
        <v>43</v>
      </c>
      <c r="P119" s="137">
        <f>O119*H119</f>
        <v>0</v>
      </c>
      <c r="Q119" s="137">
        <v>0</v>
      </c>
      <c r="R119" s="137">
        <f>Q119*H119</f>
        <v>0</v>
      </c>
      <c r="S119" s="137">
        <v>0</v>
      </c>
      <c r="T119" s="138">
        <f>S119*H119</f>
        <v>0</v>
      </c>
      <c r="AR119" s="139" t="s">
        <v>126</v>
      </c>
      <c r="AT119" s="139" t="s">
        <v>121</v>
      </c>
      <c r="AU119" s="139" t="s">
        <v>119</v>
      </c>
      <c r="AY119" s="17" t="s">
        <v>118</v>
      </c>
      <c r="BE119" s="140">
        <f>IF(N119="základní",J119,0)</f>
        <v>0</v>
      </c>
      <c r="BF119" s="140">
        <f>IF(N119="snížená",J119,0)</f>
        <v>0</v>
      </c>
      <c r="BG119" s="140">
        <f>IF(N119="zákl. přenesená",J119,0)</f>
        <v>0</v>
      </c>
      <c r="BH119" s="140">
        <f>IF(N119="sníž. přenesená",J119,0)</f>
        <v>0</v>
      </c>
      <c r="BI119" s="140">
        <f>IF(N119="nulová",J119,0)</f>
        <v>0</v>
      </c>
      <c r="BJ119" s="17" t="s">
        <v>127</v>
      </c>
      <c r="BK119" s="140">
        <f>ROUND(I119*H119,2)</f>
        <v>0</v>
      </c>
      <c r="BL119" s="17" t="s">
        <v>126</v>
      </c>
      <c r="BM119" s="139" t="s">
        <v>171</v>
      </c>
    </row>
    <row r="120" spans="2:65" s="1" customFormat="1" ht="11.25">
      <c r="B120" s="32"/>
      <c r="D120" s="141" t="s">
        <v>129</v>
      </c>
      <c r="F120" s="142" t="s">
        <v>172</v>
      </c>
      <c r="I120" s="143"/>
      <c r="L120" s="32"/>
      <c r="M120" s="144"/>
      <c r="T120" s="53"/>
      <c r="AT120" s="17" t="s">
        <v>129</v>
      </c>
      <c r="AU120" s="17" t="s">
        <v>119</v>
      </c>
    </row>
    <row r="121" spans="2:65" s="12" customFormat="1" ht="11.25">
      <c r="B121" s="145"/>
      <c r="D121" s="146" t="s">
        <v>131</v>
      </c>
      <c r="E121" s="147" t="s">
        <v>3</v>
      </c>
      <c r="F121" s="148" t="s">
        <v>173</v>
      </c>
      <c r="H121" s="149">
        <v>68.760000000000005</v>
      </c>
      <c r="I121" s="150"/>
      <c r="L121" s="145"/>
      <c r="M121" s="151"/>
      <c r="T121" s="152"/>
      <c r="AT121" s="147" t="s">
        <v>131</v>
      </c>
      <c r="AU121" s="147" t="s">
        <v>119</v>
      </c>
      <c r="AV121" s="12" t="s">
        <v>127</v>
      </c>
      <c r="AW121" s="12" t="s">
        <v>33</v>
      </c>
      <c r="AX121" s="12" t="s">
        <v>15</v>
      </c>
      <c r="AY121" s="147" t="s">
        <v>118</v>
      </c>
    </row>
    <row r="122" spans="2:65" s="1" customFormat="1" ht="24.2" customHeight="1">
      <c r="B122" s="127"/>
      <c r="C122" s="166" t="s">
        <v>174</v>
      </c>
      <c r="D122" s="166" t="s">
        <v>175</v>
      </c>
      <c r="E122" s="167" t="s">
        <v>176</v>
      </c>
      <c r="F122" s="168" t="s">
        <v>177</v>
      </c>
      <c r="G122" s="169" t="s">
        <v>163</v>
      </c>
      <c r="H122" s="170">
        <v>72.197999999999993</v>
      </c>
      <c r="I122" s="171"/>
      <c r="J122" s="172">
        <f>ROUND(I122*H122,2)</f>
        <v>0</v>
      </c>
      <c r="K122" s="168" t="s">
        <v>125</v>
      </c>
      <c r="L122" s="173"/>
      <c r="M122" s="174" t="s">
        <v>3</v>
      </c>
      <c r="N122" s="175" t="s">
        <v>43</v>
      </c>
      <c r="P122" s="137">
        <f>O122*H122</f>
        <v>0</v>
      </c>
      <c r="Q122" s="137">
        <v>4.0000000000000003E-5</v>
      </c>
      <c r="R122" s="137">
        <f>Q122*H122</f>
        <v>2.88792E-3</v>
      </c>
      <c r="S122" s="137">
        <v>0</v>
      </c>
      <c r="T122" s="138">
        <f>S122*H122</f>
        <v>0</v>
      </c>
      <c r="AR122" s="139" t="s">
        <v>174</v>
      </c>
      <c r="AT122" s="139" t="s">
        <v>175</v>
      </c>
      <c r="AU122" s="139" t="s">
        <v>119</v>
      </c>
      <c r="AY122" s="17" t="s">
        <v>118</v>
      </c>
      <c r="BE122" s="140">
        <f>IF(N122="základní",J122,0)</f>
        <v>0</v>
      </c>
      <c r="BF122" s="140">
        <f>IF(N122="snížená",J122,0)</f>
        <v>0</v>
      </c>
      <c r="BG122" s="140">
        <f>IF(N122="zákl. přenesená",J122,0)</f>
        <v>0</v>
      </c>
      <c r="BH122" s="140">
        <f>IF(N122="sníž. přenesená",J122,0)</f>
        <v>0</v>
      </c>
      <c r="BI122" s="140">
        <f>IF(N122="nulová",J122,0)</f>
        <v>0</v>
      </c>
      <c r="BJ122" s="17" t="s">
        <v>127</v>
      </c>
      <c r="BK122" s="140">
        <f>ROUND(I122*H122,2)</f>
        <v>0</v>
      </c>
      <c r="BL122" s="17" t="s">
        <v>126</v>
      </c>
      <c r="BM122" s="139" t="s">
        <v>178</v>
      </c>
    </row>
    <row r="123" spans="2:65" s="12" customFormat="1" ht="11.25">
      <c r="B123" s="145"/>
      <c r="D123" s="146" t="s">
        <v>131</v>
      </c>
      <c r="F123" s="148" t="s">
        <v>179</v>
      </c>
      <c r="H123" s="149">
        <v>72.197999999999993</v>
      </c>
      <c r="I123" s="150"/>
      <c r="L123" s="145"/>
      <c r="M123" s="151"/>
      <c r="T123" s="152"/>
      <c r="AT123" s="147" t="s">
        <v>131</v>
      </c>
      <c r="AU123" s="147" t="s">
        <v>119</v>
      </c>
      <c r="AV123" s="12" t="s">
        <v>127</v>
      </c>
      <c r="AW123" s="12" t="s">
        <v>4</v>
      </c>
      <c r="AX123" s="12" t="s">
        <v>15</v>
      </c>
      <c r="AY123" s="147" t="s">
        <v>118</v>
      </c>
    </row>
    <row r="124" spans="2:65" s="1" customFormat="1" ht="37.9" customHeight="1">
      <c r="B124" s="127"/>
      <c r="C124" s="128" t="s">
        <v>180</v>
      </c>
      <c r="D124" s="128" t="s">
        <v>121</v>
      </c>
      <c r="E124" s="129" t="s">
        <v>181</v>
      </c>
      <c r="F124" s="130" t="s">
        <v>182</v>
      </c>
      <c r="G124" s="131" t="s">
        <v>144</v>
      </c>
      <c r="H124" s="132">
        <v>35.112000000000002</v>
      </c>
      <c r="I124" s="133"/>
      <c r="J124" s="134">
        <f>ROUND(I124*H124,2)</f>
        <v>0</v>
      </c>
      <c r="K124" s="130" t="s">
        <v>125</v>
      </c>
      <c r="L124" s="32"/>
      <c r="M124" s="135" t="s">
        <v>3</v>
      </c>
      <c r="N124" s="136" t="s">
        <v>43</v>
      </c>
      <c r="P124" s="137">
        <f>O124*H124</f>
        <v>0</v>
      </c>
      <c r="Q124" s="137">
        <v>0</v>
      </c>
      <c r="R124" s="137">
        <f>Q124*H124</f>
        <v>0</v>
      </c>
      <c r="S124" s="137">
        <v>0</v>
      </c>
      <c r="T124" s="138">
        <f>S124*H124</f>
        <v>0</v>
      </c>
      <c r="AR124" s="139" t="s">
        <v>126</v>
      </c>
      <c r="AT124" s="139" t="s">
        <v>121</v>
      </c>
      <c r="AU124" s="139" t="s">
        <v>119</v>
      </c>
      <c r="AY124" s="17" t="s">
        <v>118</v>
      </c>
      <c r="BE124" s="140">
        <f>IF(N124="základní",J124,0)</f>
        <v>0</v>
      </c>
      <c r="BF124" s="140">
        <f>IF(N124="snížená",J124,0)</f>
        <v>0</v>
      </c>
      <c r="BG124" s="140">
        <f>IF(N124="zákl. přenesená",J124,0)</f>
        <v>0</v>
      </c>
      <c r="BH124" s="140">
        <f>IF(N124="sníž. přenesená",J124,0)</f>
        <v>0</v>
      </c>
      <c r="BI124" s="140">
        <f>IF(N124="nulová",J124,0)</f>
        <v>0</v>
      </c>
      <c r="BJ124" s="17" t="s">
        <v>127</v>
      </c>
      <c r="BK124" s="140">
        <f>ROUND(I124*H124,2)</f>
        <v>0</v>
      </c>
      <c r="BL124" s="17" t="s">
        <v>126</v>
      </c>
      <c r="BM124" s="139" t="s">
        <v>183</v>
      </c>
    </row>
    <row r="125" spans="2:65" s="1" customFormat="1" ht="11.25">
      <c r="B125" s="32"/>
      <c r="D125" s="141" t="s">
        <v>129</v>
      </c>
      <c r="F125" s="142" t="s">
        <v>184</v>
      </c>
      <c r="I125" s="143"/>
      <c r="L125" s="32"/>
      <c r="M125" s="144"/>
      <c r="T125" s="53"/>
      <c r="AT125" s="17" t="s">
        <v>129</v>
      </c>
      <c r="AU125" s="17" t="s">
        <v>119</v>
      </c>
    </row>
    <row r="126" spans="2:65" s="12" customFormat="1" ht="11.25">
      <c r="B126" s="145"/>
      <c r="D126" s="146" t="s">
        <v>131</v>
      </c>
      <c r="E126" s="147" t="s">
        <v>3</v>
      </c>
      <c r="F126" s="148" t="s">
        <v>185</v>
      </c>
      <c r="H126" s="149">
        <v>35.112000000000002</v>
      </c>
      <c r="I126" s="150"/>
      <c r="L126" s="145"/>
      <c r="M126" s="151"/>
      <c r="T126" s="152"/>
      <c r="AT126" s="147" t="s">
        <v>131</v>
      </c>
      <c r="AU126" s="147" t="s">
        <v>119</v>
      </c>
      <c r="AV126" s="12" t="s">
        <v>127</v>
      </c>
      <c r="AW126" s="12" t="s">
        <v>33</v>
      </c>
      <c r="AX126" s="12" t="s">
        <v>15</v>
      </c>
      <c r="AY126" s="147" t="s">
        <v>118</v>
      </c>
    </row>
    <row r="127" spans="2:65" s="11" customFormat="1" ht="22.9" customHeight="1">
      <c r="B127" s="115"/>
      <c r="D127" s="116" t="s">
        <v>70</v>
      </c>
      <c r="E127" s="125" t="s">
        <v>180</v>
      </c>
      <c r="F127" s="125" t="s">
        <v>186</v>
      </c>
      <c r="I127" s="118"/>
      <c r="J127" s="126">
        <f>BK127</f>
        <v>0</v>
      </c>
      <c r="L127" s="115"/>
      <c r="M127" s="120"/>
      <c r="P127" s="121">
        <f>P128+P137</f>
        <v>0</v>
      </c>
      <c r="R127" s="121">
        <f>R128+R137</f>
        <v>7.6639999999999998E-5</v>
      </c>
      <c r="T127" s="122">
        <f>T128+T137</f>
        <v>3.33752</v>
      </c>
      <c r="AR127" s="116" t="s">
        <v>15</v>
      </c>
      <c r="AT127" s="123" t="s">
        <v>70</v>
      </c>
      <c r="AU127" s="123" t="s">
        <v>15</v>
      </c>
      <c r="AY127" s="116" t="s">
        <v>118</v>
      </c>
      <c r="BK127" s="124">
        <f>BK128+BK137</f>
        <v>0</v>
      </c>
    </row>
    <row r="128" spans="2:65" s="11" customFormat="1" ht="20.85" customHeight="1">
      <c r="B128" s="115"/>
      <c r="D128" s="116" t="s">
        <v>70</v>
      </c>
      <c r="E128" s="125" t="s">
        <v>187</v>
      </c>
      <c r="F128" s="125" t="s">
        <v>188</v>
      </c>
      <c r="I128" s="118"/>
      <c r="J128" s="126">
        <f>BK128</f>
        <v>0</v>
      </c>
      <c r="L128" s="115"/>
      <c r="M128" s="120"/>
      <c r="P128" s="121">
        <f>SUM(P129:P136)</f>
        <v>0</v>
      </c>
      <c r="R128" s="121">
        <f>SUM(R129:R136)</f>
        <v>0</v>
      </c>
      <c r="T128" s="122">
        <f>SUM(T129:T136)</f>
        <v>0</v>
      </c>
      <c r="AR128" s="116" t="s">
        <v>15</v>
      </c>
      <c r="AT128" s="123" t="s">
        <v>70</v>
      </c>
      <c r="AU128" s="123" t="s">
        <v>127</v>
      </c>
      <c r="AY128" s="116" t="s">
        <v>118</v>
      </c>
      <c r="BK128" s="124">
        <f>SUM(BK129:BK136)</f>
        <v>0</v>
      </c>
    </row>
    <row r="129" spans="2:65" s="1" customFormat="1" ht="37.9" customHeight="1">
      <c r="B129" s="127"/>
      <c r="C129" s="128" t="s">
        <v>189</v>
      </c>
      <c r="D129" s="128" t="s">
        <v>121</v>
      </c>
      <c r="E129" s="129" t="s">
        <v>190</v>
      </c>
      <c r="F129" s="130" t="s">
        <v>191</v>
      </c>
      <c r="G129" s="131" t="s">
        <v>163</v>
      </c>
      <c r="H129" s="132">
        <v>43.2</v>
      </c>
      <c r="I129" s="133"/>
      <c r="J129" s="134">
        <f>ROUND(I129*H129,2)</f>
        <v>0</v>
      </c>
      <c r="K129" s="130" t="s">
        <v>125</v>
      </c>
      <c r="L129" s="32"/>
      <c r="M129" s="135" t="s">
        <v>3</v>
      </c>
      <c r="N129" s="136" t="s">
        <v>43</v>
      </c>
      <c r="P129" s="137">
        <f>O129*H129</f>
        <v>0</v>
      </c>
      <c r="Q129" s="137">
        <v>0</v>
      </c>
      <c r="R129" s="137">
        <f>Q129*H129</f>
        <v>0</v>
      </c>
      <c r="S129" s="137">
        <v>0</v>
      </c>
      <c r="T129" s="138">
        <f>S129*H129</f>
        <v>0</v>
      </c>
      <c r="AR129" s="139" t="s">
        <v>126</v>
      </c>
      <c r="AT129" s="139" t="s">
        <v>121</v>
      </c>
      <c r="AU129" s="139" t="s">
        <v>119</v>
      </c>
      <c r="AY129" s="17" t="s">
        <v>118</v>
      </c>
      <c r="BE129" s="140">
        <f>IF(N129="základní",J129,0)</f>
        <v>0</v>
      </c>
      <c r="BF129" s="140">
        <f>IF(N129="snížená",J129,0)</f>
        <v>0</v>
      </c>
      <c r="BG129" s="140">
        <f>IF(N129="zákl. přenesená",J129,0)</f>
        <v>0</v>
      </c>
      <c r="BH129" s="140">
        <f>IF(N129="sníž. přenesená",J129,0)</f>
        <v>0</v>
      </c>
      <c r="BI129" s="140">
        <f>IF(N129="nulová",J129,0)</f>
        <v>0</v>
      </c>
      <c r="BJ129" s="17" t="s">
        <v>127</v>
      </c>
      <c r="BK129" s="140">
        <f>ROUND(I129*H129,2)</f>
        <v>0</v>
      </c>
      <c r="BL129" s="17" t="s">
        <v>126</v>
      </c>
      <c r="BM129" s="139" t="s">
        <v>192</v>
      </c>
    </row>
    <row r="130" spans="2:65" s="1" customFormat="1" ht="11.25">
      <c r="B130" s="32"/>
      <c r="D130" s="141" t="s">
        <v>129</v>
      </c>
      <c r="F130" s="142" t="s">
        <v>193</v>
      </c>
      <c r="I130" s="143"/>
      <c r="L130" s="32"/>
      <c r="M130" s="144"/>
      <c r="T130" s="53"/>
      <c r="AT130" s="17" t="s">
        <v>129</v>
      </c>
      <c r="AU130" s="17" t="s">
        <v>119</v>
      </c>
    </row>
    <row r="131" spans="2:65" s="12" customFormat="1" ht="11.25">
      <c r="B131" s="145"/>
      <c r="D131" s="146" t="s">
        <v>131</v>
      </c>
      <c r="E131" s="147" t="s">
        <v>3</v>
      </c>
      <c r="F131" s="148" t="s">
        <v>194</v>
      </c>
      <c r="H131" s="149">
        <v>43.2</v>
      </c>
      <c r="I131" s="150"/>
      <c r="L131" s="145"/>
      <c r="M131" s="151"/>
      <c r="T131" s="152"/>
      <c r="AT131" s="147" t="s">
        <v>131</v>
      </c>
      <c r="AU131" s="147" t="s">
        <v>119</v>
      </c>
      <c r="AV131" s="12" t="s">
        <v>127</v>
      </c>
      <c r="AW131" s="12" t="s">
        <v>33</v>
      </c>
      <c r="AX131" s="12" t="s">
        <v>15</v>
      </c>
      <c r="AY131" s="147" t="s">
        <v>118</v>
      </c>
    </row>
    <row r="132" spans="2:65" s="1" customFormat="1" ht="37.9" customHeight="1">
      <c r="B132" s="127"/>
      <c r="C132" s="128" t="s">
        <v>195</v>
      </c>
      <c r="D132" s="128" t="s">
        <v>121</v>
      </c>
      <c r="E132" s="129" t="s">
        <v>196</v>
      </c>
      <c r="F132" s="130" t="s">
        <v>197</v>
      </c>
      <c r="G132" s="131" t="s">
        <v>163</v>
      </c>
      <c r="H132" s="132">
        <v>1339.2</v>
      </c>
      <c r="I132" s="133"/>
      <c r="J132" s="134">
        <f>ROUND(I132*H132,2)</f>
        <v>0</v>
      </c>
      <c r="K132" s="130" t="s">
        <v>125</v>
      </c>
      <c r="L132" s="32"/>
      <c r="M132" s="135" t="s">
        <v>3</v>
      </c>
      <c r="N132" s="136" t="s">
        <v>43</v>
      </c>
      <c r="P132" s="137">
        <f>O132*H132</f>
        <v>0</v>
      </c>
      <c r="Q132" s="137">
        <v>0</v>
      </c>
      <c r="R132" s="137">
        <f>Q132*H132</f>
        <v>0</v>
      </c>
      <c r="S132" s="137">
        <v>0</v>
      </c>
      <c r="T132" s="138">
        <f>S132*H132</f>
        <v>0</v>
      </c>
      <c r="AR132" s="139" t="s">
        <v>126</v>
      </c>
      <c r="AT132" s="139" t="s">
        <v>121</v>
      </c>
      <c r="AU132" s="139" t="s">
        <v>119</v>
      </c>
      <c r="AY132" s="17" t="s">
        <v>118</v>
      </c>
      <c r="BE132" s="140">
        <f>IF(N132="základní",J132,0)</f>
        <v>0</v>
      </c>
      <c r="BF132" s="140">
        <f>IF(N132="snížená",J132,0)</f>
        <v>0</v>
      </c>
      <c r="BG132" s="140">
        <f>IF(N132="zákl. přenesená",J132,0)</f>
        <v>0</v>
      </c>
      <c r="BH132" s="140">
        <f>IF(N132="sníž. přenesená",J132,0)</f>
        <v>0</v>
      </c>
      <c r="BI132" s="140">
        <f>IF(N132="nulová",J132,0)</f>
        <v>0</v>
      </c>
      <c r="BJ132" s="17" t="s">
        <v>127</v>
      </c>
      <c r="BK132" s="140">
        <f>ROUND(I132*H132,2)</f>
        <v>0</v>
      </c>
      <c r="BL132" s="17" t="s">
        <v>126</v>
      </c>
      <c r="BM132" s="139" t="s">
        <v>198</v>
      </c>
    </row>
    <row r="133" spans="2:65" s="1" customFormat="1" ht="11.25">
      <c r="B133" s="32"/>
      <c r="D133" s="141" t="s">
        <v>129</v>
      </c>
      <c r="F133" s="142" t="s">
        <v>199</v>
      </c>
      <c r="I133" s="143"/>
      <c r="L133" s="32"/>
      <c r="M133" s="144"/>
      <c r="T133" s="53"/>
      <c r="AT133" s="17" t="s">
        <v>129</v>
      </c>
      <c r="AU133" s="17" t="s">
        <v>119</v>
      </c>
    </row>
    <row r="134" spans="2:65" s="12" customFormat="1" ht="11.25">
      <c r="B134" s="145"/>
      <c r="D134" s="146" t="s">
        <v>131</v>
      </c>
      <c r="E134" s="147" t="s">
        <v>3</v>
      </c>
      <c r="F134" s="148" t="s">
        <v>200</v>
      </c>
      <c r="H134" s="149">
        <v>1339.2</v>
      </c>
      <c r="I134" s="150"/>
      <c r="L134" s="145"/>
      <c r="M134" s="151"/>
      <c r="T134" s="152"/>
      <c r="AT134" s="147" t="s">
        <v>131</v>
      </c>
      <c r="AU134" s="147" t="s">
        <v>119</v>
      </c>
      <c r="AV134" s="12" t="s">
        <v>127</v>
      </c>
      <c r="AW134" s="12" t="s">
        <v>33</v>
      </c>
      <c r="AX134" s="12" t="s">
        <v>15</v>
      </c>
      <c r="AY134" s="147" t="s">
        <v>118</v>
      </c>
    </row>
    <row r="135" spans="2:65" s="1" customFormat="1" ht="37.9" customHeight="1">
      <c r="B135" s="127"/>
      <c r="C135" s="128" t="s">
        <v>201</v>
      </c>
      <c r="D135" s="128" t="s">
        <v>121</v>
      </c>
      <c r="E135" s="129" t="s">
        <v>202</v>
      </c>
      <c r="F135" s="130" t="s">
        <v>203</v>
      </c>
      <c r="G135" s="131" t="s">
        <v>163</v>
      </c>
      <c r="H135" s="132">
        <v>43.2</v>
      </c>
      <c r="I135" s="133"/>
      <c r="J135" s="134">
        <f>ROUND(I135*H135,2)</f>
        <v>0</v>
      </c>
      <c r="K135" s="130" t="s">
        <v>125</v>
      </c>
      <c r="L135" s="32"/>
      <c r="M135" s="135" t="s">
        <v>3</v>
      </c>
      <c r="N135" s="136" t="s">
        <v>43</v>
      </c>
      <c r="P135" s="137">
        <f>O135*H135</f>
        <v>0</v>
      </c>
      <c r="Q135" s="137">
        <v>0</v>
      </c>
      <c r="R135" s="137">
        <f>Q135*H135</f>
        <v>0</v>
      </c>
      <c r="S135" s="137">
        <v>0</v>
      </c>
      <c r="T135" s="138">
        <f>S135*H135</f>
        <v>0</v>
      </c>
      <c r="AR135" s="139" t="s">
        <v>126</v>
      </c>
      <c r="AT135" s="139" t="s">
        <v>121</v>
      </c>
      <c r="AU135" s="139" t="s">
        <v>119</v>
      </c>
      <c r="AY135" s="17" t="s">
        <v>118</v>
      </c>
      <c r="BE135" s="140">
        <f>IF(N135="základní",J135,0)</f>
        <v>0</v>
      </c>
      <c r="BF135" s="140">
        <f>IF(N135="snížená",J135,0)</f>
        <v>0</v>
      </c>
      <c r="BG135" s="140">
        <f>IF(N135="zákl. přenesená",J135,0)</f>
        <v>0</v>
      </c>
      <c r="BH135" s="140">
        <f>IF(N135="sníž. přenesená",J135,0)</f>
        <v>0</v>
      </c>
      <c r="BI135" s="140">
        <f>IF(N135="nulová",J135,0)</f>
        <v>0</v>
      </c>
      <c r="BJ135" s="17" t="s">
        <v>127</v>
      </c>
      <c r="BK135" s="140">
        <f>ROUND(I135*H135,2)</f>
        <v>0</v>
      </c>
      <c r="BL135" s="17" t="s">
        <v>126</v>
      </c>
      <c r="BM135" s="139" t="s">
        <v>204</v>
      </c>
    </row>
    <row r="136" spans="2:65" s="1" customFormat="1" ht="11.25">
      <c r="B136" s="32"/>
      <c r="D136" s="141" t="s">
        <v>129</v>
      </c>
      <c r="F136" s="142" t="s">
        <v>205</v>
      </c>
      <c r="I136" s="143"/>
      <c r="L136" s="32"/>
      <c r="M136" s="144"/>
      <c r="T136" s="53"/>
      <c r="AT136" s="17" t="s">
        <v>129</v>
      </c>
      <c r="AU136" s="17" t="s">
        <v>119</v>
      </c>
    </row>
    <row r="137" spans="2:65" s="11" customFormat="1" ht="20.85" customHeight="1">
      <c r="B137" s="115"/>
      <c r="D137" s="116" t="s">
        <v>70</v>
      </c>
      <c r="E137" s="125" t="s">
        <v>206</v>
      </c>
      <c r="F137" s="125" t="s">
        <v>207</v>
      </c>
      <c r="I137" s="118"/>
      <c r="J137" s="126">
        <f>BK137</f>
        <v>0</v>
      </c>
      <c r="L137" s="115"/>
      <c r="M137" s="120"/>
      <c r="P137" s="121">
        <f>SUM(P138:P151)</f>
        <v>0</v>
      </c>
      <c r="R137" s="121">
        <f>SUM(R138:R151)</f>
        <v>7.6639999999999998E-5</v>
      </c>
      <c r="T137" s="122">
        <f>SUM(T138:T151)</f>
        <v>3.33752</v>
      </c>
      <c r="AR137" s="116" t="s">
        <v>15</v>
      </c>
      <c r="AT137" s="123" t="s">
        <v>70</v>
      </c>
      <c r="AU137" s="123" t="s">
        <v>127</v>
      </c>
      <c r="AY137" s="116" t="s">
        <v>118</v>
      </c>
      <c r="BK137" s="124">
        <f>SUM(BK138:BK151)</f>
        <v>0</v>
      </c>
    </row>
    <row r="138" spans="2:65" s="1" customFormat="1" ht="49.15" customHeight="1">
      <c r="B138" s="127"/>
      <c r="C138" s="128" t="s">
        <v>208</v>
      </c>
      <c r="D138" s="128" t="s">
        <v>121</v>
      </c>
      <c r="E138" s="129" t="s">
        <v>209</v>
      </c>
      <c r="F138" s="130" t="s">
        <v>210</v>
      </c>
      <c r="G138" s="131" t="s">
        <v>163</v>
      </c>
      <c r="H138" s="132">
        <v>20.16</v>
      </c>
      <c r="I138" s="133"/>
      <c r="J138" s="134">
        <f>ROUND(I138*H138,2)</f>
        <v>0</v>
      </c>
      <c r="K138" s="130" t="s">
        <v>125</v>
      </c>
      <c r="L138" s="32"/>
      <c r="M138" s="135" t="s">
        <v>3</v>
      </c>
      <c r="N138" s="136" t="s">
        <v>43</v>
      </c>
      <c r="P138" s="137">
        <f>O138*H138</f>
        <v>0</v>
      </c>
      <c r="Q138" s="137">
        <v>0</v>
      </c>
      <c r="R138" s="137">
        <f>Q138*H138</f>
        <v>0</v>
      </c>
      <c r="S138" s="137">
        <v>4.2000000000000003E-2</v>
      </c>
      <c r="T138" s="138">
        <f>S138*H138</f>
        <v>0.84672000000000003</v>
      </c>
      <c r="AR138" s="139" t="s">
        <v>126</v>
      </c>
      <c r="AT138" s="139" t="s">
        <v>121</v>
      </c>
      <c r="AU138" s="139" t="s">
        <v>119</v>
      </c>
      <c r="AY138" s="17" t="s">
        <v>118</v>
      </c>
      <c r="BE138" s="140">
        <f>IF(N138="základní",J138,0)</f>
        <v>0</v>
      </c>
      <c r="BF138" s="140">
        <f>IF(N138="snížená",J138,0)</f>
        <v>0</v>
      </c>
      <c r="BG138" s="140">
        <f>IF(N138="zákl. přenesená",J138,0)</f>
        <v>0</v>
      </c>
      <c r="BH138" s="140">
        <f>IF(N138="sníž. přenesená",J138,0)</f>
        <v>0</v>
      </c>
      <c r="BI138" s="140">
        <f>IF(N138="nulová",J138,0)</f>
        <v>0</v>
      </c>
      <c r="BJ138" s="17" t="s">
        <v>127</v>
      </c>
      <c r="BK138" s="140">
        <f>ROUND(I138*H138,2)</f>
        <v>0</v>
      </c>
      <c r="BL138" s="17" t="s">
        <v>126</v>
      </c>
      <c r="BM138" s="139" t="s">
        <v>211</v>
      </c>
    </row>
    <row r="139" spans="2:65" s="1" customFormat="1" ht="11.25">
      <c r="B139" s="32"/>
      <c r="D139" s="141" t="s">
        <v>129</v>
      </c>
      <c r="F139" s="142" t="s">
        <v>212</v>
      </c>
      <c r="I139" s="143"/>
      <c r="L139" s="32"/>
      <c r="M139" s="144"/>
      <c r="T139" s="53"/>
      <c r="AT139" s="17" t="s">
        <v>129</v>
      </c>
      <c r="AU139" s="17" t="s">
        <v>119</v>
      </c>
    </row>
    <row r="140" spans="2:65" s="12" customFormat="1" ht="11.25">
      <c r="B140" s="145"/>
      <c r="D140" s="146" t="s">
        <v>131</v>
      </c>
      <c r="E140" s="147" t="s">
        <v>3</v>
      </c>
      <c r="F140" s="148" t="s">
        <v>213</v>
      </c>
      <c r="H140" s="149">
        <v>20.16</v>
      </c>
      <c r="I140" s="150"/>
      <c r="L140" s="145"/>
      <c r="M140" s="151"/>
      <c r="T140" s="152"/>
      <c r="AT140" s="147" t="s">
        <v>131</v>
      </c>
      <c r="AU140" s="147" t="s">
        <v>119</v>
      </c>
      <c r="AV140" s="12" t="s">
        <v>127</v>
      </c>
      <c r="AW140" s="12" t="s">
        <v>33</v>
      </c>
      <c r="AX140" s="12" t="s">
        <v>15</v>
      </c>
      <c r="AY140" s="147" t="s">
        <v>118</v>
      </c>
    </row>
    <row r="141" spans="2:65" s="1" customFormat="1" ht="55.5" customHeight="1">
      <c r="B141" s="127"/>
      <c r="C141" s="128" t="s">
        <v>214</v>
      </c>
      <c r="D141" s="128" t="s">
        <v>121</v>
      </c>
      <c r="E141" s="129" t="s">
        <v>215</v>
      </c>
      <c r="F141" s="130" t="s">
        <v>216</v>
      </c>
      <c r="G141" s="131" t="s">
        <v>217</v>
      </c>
      <c r="H141" s="132">
        <v>0.95799999999999996</v>
      </c>
      <c r="I141" s="133"/>
      <c r="J141" s="134">
        <f>ROUND(I141*H141,2)</f>
        <v>0</v>
      </c>
      <c r="K141" s="130" t="s">
        <v>3</v>
      </c>
      <c r="L141" s="32"/>
      <c r="M141" s="135" t="s">
        <v>3</v>
      </c>
      <c r="N141" s="136" t="s">
        <v>43</v>
      </c>
      <c r="P141" s="137">
        <f>O141*H141</f>
        <v>0</v>
      </c>
      <c r="Q141" s="137">
        <v>8.0000000000000007E-5</v>
      </c>
      <c r="R141" s="137">
        <f>Q141*H141</f>
        <v>7.6639999999999998E-5</v>
      </c>
      <c r="S141" s="137">
        <v>2.6</v>
      </c>
      <c r="T141" s="138">
        <f>S141*H141</f>
        <v>2.4908000000000001</v>
      </c>
      <c r="AR141" s="139" t="s">
        <v>126</v>
      </c>
      <c r="AT141" s="139" t="s">
        <v>121</v>
      </c>
      <c r="AU141" s="139" t="s">
        <v>119</v>
      </c>
      <c r="AY141" s="17" t="s">
        <v>118</v>
      </c>
      <c r="BE141" s="140">
        <f>IF(N141="základní",J141,0)</f>
        <v>0</v>
      </c>
      <c r="BF141" s="140">
        <f>IF(N141="snížená",J141,0)</f>
        <v>0</v>
      </c>
      <c r="BG141" s="140">
        <f>IF(N141="zákl. přenesená",J141,0)</f>
        <v>0</v>
      </c>
      <c r="BH141" s="140">
        <f>IF(N141="sníž. přenesená",J141,0)</f>
        <v>0</v>
      </c>
      <c r="BI141" s="140">
        <f>IF(N141="nulová",J141,0)</f>
        <v>0</v>
      </c>
      <c r="BJ141" s="17" t="s">
        <v>127</v>
      </c>
      <c r="BK141" s="140">
        <f>ROUND(I141*H141,2)</f>
        <v>0</v>
      </c>
      <c r="BL141" s="17" t="s">
        <v>126</v>
      </c>
      <c r="BM141" s="139" t="s">
        <v>218</v>
      </c>
    </row>
    <row r="142" spans="2:65" s="14" customFormat="1" ht="11.25">
      <c r="B142" s="160"/>
      <c r="D142" s="146" t="s">
        <v>131</v>
      </c>
      <c r="E142" s="161" t="s">
        <v>3</v>
      </c>
      <c r="F142" s="162" t="s">
        <v>219</v>
      </c>
      <c r="H142" s="161" t="s">
        <v>3</v>
      </c>
      <c r="I142" s="163"/>
      <c r="L142" s="160"/>
      <c r="M142" s="164"/>
      <c r="T142" s="165"/>
      <c r="AT142" s="161" t="s">
        <v>131</v>
      </c>
      <c r="AU142" s="161" t="s">
        <v>119</v>
      </c>
      <c r="AV142" s="14" t="s">
        <v>15</v>
      </c>
      <c r="AW142" s="14" t="s">
        <v>33</v>
      </c>
      <c r="AX142" s="14" t="s">
        <v>71</v>
      </c>
      <c r="AY142" s="161" t="s">
        <v>118</v>
      </c>
    </row>
    <row r="143" spans="2:65" s="12" customFormat="1" ht="11.25">
      <c r="B143" s="145"/>
      <c r="D143" s="146" t="s">
        <v>131</v>
      </c>
      <c r="E143" s="147" t="s">
        <v>3</v>
      </c>
      <c r="F143" s="148" t="s">
        <v>220</v>
      </c>
      <c r="H143" s="149">
        <v>0.22</v>
      </c>
      <c r="I143" s="150"/>
      <c r="L143" s="145"/>
      <c r="M143" s="151"/>
      <c r="T143" s="152"/>
      <c r="AT143" s="147" t="s">
        <v>131</v>
      </c>
      <c r="AU143" s="147" t="s">
        <v>119</v>
      </c>
      <c r="AV143" s="12" t="s">
        <v>127</v>
      </c>
      <c r="AW143" s="12" t="s">
        <v>33</v>
      </c>
      <c r="AX143" s="12" t="s">
        <v>71</v>
      </c>
      <c r="AY143" s="147" t="s">
        <v>118</v>
      </c>
    </row>
    <row r="144" spans="2:65" s="12" customFormat="1" ht="11.25">
      <c r="B144" s="145"/>
      <c r="D144" s="146" t="s">
        <v>131</v>
      </c>
      <c r="E144" s="147" t="s">
        <v>3</v>
      </c>
      <c r="F144" s="148" t="s">
        <v>221</v>
      </c>
      <c r="H144" s="149">
        <v>0.309</v>
      </c>
      <c r="I144" s="150"/>
      <c r="L144" s="145"/>
      <c r="M144" s="151"/>
      <c r="T144" s="152"/>
      <c r="AT144" s="147" t="s">
        <v>131</v>
      </c>
      <c r="AU144" s="147" t="s">
        <v>119</v>
      </c>
      <c r="AV144" s="12" t="s">
        <v>127</v>
      </c>
      <c r="AW144" s="12" t="s">
        <v>33</v>
      </c>
      <c r="AX144" s="12" t="s">
        <v>71</v>
      </c>
      <c r="AY144" s="147" t="s">
        <v>118</v>
      </c>
    </row>
    <row r="145" spans="2:65" s="14" customFormat="1" ht="11.25">
      <c r="B145" s="160"/>
      <c r="D145" s="146" t="s">
        <v>131</v>
      </c>
      <c r="E145" s="161" t="s">
        <v>3</v>
      </c>
      <c r="F145" s="162" t="s">
        <v>222</v>
      </c>
      <c r="H145" s="161" t="s">
        <v>3</v>
      </c>
      <c r="I145" s="163"/>
      <c r="L145" s="160"/>
      <c r="M145" s="164"/>
      <c r="T145" s="165"/>
      <c r="AT145" s="161" t="s">
        <v>131</v>
      </c>
      <c r="AU145" s="161" t="s">
        <v>119</v>
      </c>
      <c r="AV145" s="14" t="s">
        <v>15</v>
      </c>
      <c r="AW145" s="14" t="s">
        <v>33</v>
      </c>
      <c r="AX145" s="14" t="s">
        <v>71</v>
      </c>
      <c r="AY145" s="161" t="s">
        <v>118</v>
      </c>
    </row>
    <row r="146" spans="2:65" s="12" customFormat="1" ht="11.25">
      <c r="B146" s="145"/>
      <c r="D146" s="146" t="s">
        <v>131</v>
      </c>
      <c r="E146" s="147" t="s">
        <v>3</v>
      </c>
      <c r="F146" s="148" t="s">
        <v>223</v>
      </c>
      <c r="H146" s="149">
        <v>0.20699999999999999</v>
      </c>
      <c r="I146" s="150"/>
      <c r="L146" s="145"/>
      <c r="M146" s="151"/>
      <c r="T146" s="152"/>
      <c r="AT146" s="147" t="s">
        <v>131</v>
      </c>
      <c r="AU146" s="147" t="s">
        <v>119</v>
      </c>
      <c r="AV146" s="12" t="s">
        <v>127</v>
      </c>
      <c r="AW146" s="12" t="s">
        <v>33</v>
      </c>
      <c r="AX146" s="12" t="s">
        <v>71</v>
      </c>
      <c r="AY146" s="147" t="s">
        <v>118</v>
      </c>
    </row>
    <row r="147" spans="2:65" s="12" customFormat="1" ht="11.25">
      <c r="B147" s="145"/>
      <c r="D147" s="146" t="s">
        <v>131</v>
      </c>
      <c r="E147" s="147" t="s">
        <v>3</v>
      </c>
      <c r="F147" s="148" t="s">
        <v>224</v>
      </c>
      <c r="H147" s="149">
        <v>0.05</v>
      </c>
      <c r="I147" s="150"/>
      <c r="L147" s="145"/>
      <c r="M147" s="151"/>
      <c r="T147" s="152"/>
      <c r="AT147" s="147" t="s">
        <v>131</v>
      </c>
      <c r="AU147" s="147" t="s">
        <v>119</v>
      </c>
      <c r="AV147" s="12" t="s">
        <v>127</v>
      </c>
      <c r="AW147" s="12" t="s">
        <v>33</v>
      </c>
      <c r="AX147" s="12" t="s">
        <v>71</v>
      </c>
      <c r="AY147" s="147" t="s">
        <v>118</v>
      </c>
    </row>
    <row r="148" spans="2:65" s="14" customFormat="1" ht="11.25">
      <c r="B148" s="160"/>
      <c r="D148" s="146" t="s">
        <v>131</v>
      </c>
      <c r="E148" s="161" t="s">
        <v>3</v>
      </c>
      <c r="F148" s="162" t="s">
        <v>225</v>
      </c>
      <c r="H148" s="161" t="s">
        <v>3</v>
      </c>
      <c r="I148" s="163"/>
      <c r="L148" s="160"/>
      <c r="M148" s="164"/>
      <c r="T148" s="165"/>
      <c r="AT148" s="161" t="s">
        <v>131</v>
      </c>
      <c r="AU148" s="161" t="s">
        <v>119</v>
      </c>
      <c r="AV148" s="14" t="s">
        <v>15</v>
      </c>
      <c r="AW148" s="14" t="s">
        <v>33</v>
      </c>
      <c r="AX148" s="14" t="s">
        <v>71</v>
      </c>
      <c r="AY148" s="161" t="s">
        <v>118</v>
      </c>
    </row>
    <row r="149" spans="2:65" s="12" customFormat="1" ht="11.25">
      <c r="B149" s="145"/>
      <c r="D149" s="146" t="s">
        <v>131</v>
      </c>
      <c r="E149" s="147" t="s">
        <v>3</v>
      </c>
      <c r="F149" s="148" t="s">
        <v>226</v>
      </c>
      <c r="H149" s="149">
        <v>0.13800000000000001</v>
      </c>
      <c r="I149" s="150"/>
      <c r="L149" s="145"/>
      <c r="M149" s="151"/>
      <c r="T149" s="152"/>
      <c r="AT149" s="147" t="s">
        <v>131</v>
      </c>
      <c r="AU149" s="147" t="s">
        <v>119</v>
      </c>
      <c r="AV149" s="12" t="s">
        <v>127</v>
      </c>
      <c r="AW149" s="12" t="s">
        <v>33</v>
      </c>
      <c r="AX149" s="12" t="s">
        <v>71</v>
      </c>
      <c r="AY149" s="147" t="s">
        <v>118</v>
      </c>
    </row>
    <row r="150" spans="2:65" s="12" customFormat="1" ht="11.25">
      <c r="B150" s="145"/>
      <c r="D150" s="146" t="s">
        <v>131</v>
      </c>
      <c r="E150" s="147" t="s">
        <v>3</v>
      </c>
      <c r="F150" s="148" t="s">
        <v>227</v>
      </c>
      <c r="H150" s="149">
        <v>3.4000000000000002E-2</v>
      </c>
      <c r="I150" s="150"/>
      <c r="L150" s="145"/>
      <c r="M150" s="151"/>
      <c r="T150" s="152"/>
      <c r="AT150" s="147" t="s">
        <v>131</v>
      </c>
      <c r="AU150" s="147" t="s">
        <v>119</v>
      </c>
      <c r="AV150" s="12" t="s">
        <v>127</v>
      </c>
      <c r="AW150" s="12" t="s">
        <v>33</v>
      </c>
      <c r="AX150" s="12" t="s">
        <v>71</v>
      </c>
      <c r="AY150" s="147" t="s">
        <v>118</v>
      </c>
    </row>
    <row r="151" spans="2:65" s="13" customFormat="1" ht="11.25">
      <c r="B151" s="153"/>
      <c r="D151" s="146" t="s">
        <v>131</v>
      </c>
      <c r="E151" s="154" t="s">
        <v>3</v>
      </c>
      <c r="F151" s="155" t="s">
        <v>154</v>
      </c>
      <c r="H151" s="156">
        <v>0.95800000000000007</v>
      </c>
      <c r="I151" s="157"/>
      <c r="L151" s="153"/>
      <c r="M151" s="158"/>
      <c r="T151" s="159"/>
      <c r="AT151" s="154" t="s">
        <v>131</v>
      </c>
      <c r="AU151" s="154" t="s">
        <v>119</v>
      </c>
      <c r="AV151" s="13" t="s">
        <v>126</v>
      </c>
      <c r="AW151" s="13" t="s">
        <v>33</v>
      </c>
      <c r="AX151" s="13" t="s">
        <v>15</v>
      </c>
      <c r="AY151" s="154" t="s">
        <v>118</v>
      </c>
    </row>
    <row r="152" spans="2:65" s="11" customFormat="1" ht="22.9" customHeight="1">
      <c r="B152" s="115"/>
      <c r="D152" s="116" t="s">
        <v>70</v>
      </c>
      <c r="E152" s="125" t="s">
        <v>228</v>
      </c>
      <c r="F152" s="125" t="s">
        <v>229</v>
      </c>
      <c r="I152" s="118"/>
      <c r="J152" s="126">
        <f>BK152</f>
        <v>0</v>
      </c>
      <c r="L152" s="115"/>
      <c r="M152" s="120"/>
      <c r="P152" s="121">
        <f>SUM(P153:P161)</f>
        <v>0</v>
      </c>
      <c r="R152" s="121">
        <f>SUM(R153:R161)</f>
        <v>0</v>
      </c>
      <c r="T152" s="122">
        <f>SUM(T153:T161)</f>
        <v>0</v>
      </c>
      <c r="AR152" s="116" t="s">
        <v>15</v>
      </c>
      <c r="AT152" s="123" t="s">
        <v>70</v>
      </c>
      <c r="AU152" s="123" t="s">
        <v>15</v>
      </c>
      <c r="AY152" s="116" t="s">
        <v>118</v>
      </c>
      <c r="BK152" s="124">
        <f>SUM(BK153:BK161)</f>
        <v>0</v>
      </c>
    </row>
    <row r="153" spans="2:65" s="1" customFormat="1" ht="37.9" customHeight="1">
      <c r="B153" s="127"/>
      <c r="C153" s="128" t="s">
        <v>9</v>
      </c>
      <c r="D153" s="128" t="s">
        <v>121</v>
      </c>
      <c r="E153" s="129" t="s">
        <v>230</v>
      </c>
      <c r="F153" s="130" t="s">
        <v>231</v>
      </c>
      <c r="G153" s="131" t="s">
        <v>124</v>
      </c>
      <c r="H153" s="132">
        <v>3.5390000000000001</v>
      </c>
      <c r="I153" s="133"/>
      <c r="J153" s="134">
        <f>ROUND(I153*H153,2)</f>
        <v>0</v>
      </c>
      <c r="K153" s="130" t="s">
        <v>125</v>
      </c>
      <c r="L153" s="32"/>
      <c r="M153" s="135" t="s">
        <v>3</v>
      </c>
      <c r="N153" s="136" t="s">
        <v>43</v>
      </c>
      <c r="P153" s="137">
        <f>O153*H153</f>
        <v>0</v>
      </c>
      <c r="Q153" s="137">
        <v>0</v>
      </c>
      <c r="R153" s="137">
        <f>Q153*H153</f>
        <v>0</v>
      </c>
      <c r="S153" s="137">
        <v>0</v>
      </c>
      <c r="T153" s="138">
        <f>S153*H153</f>
        <v>0</v>
      </c>
      <c r="AR153" s="139" t="s">
        <v>126</v>
      </c>
      <c r="AT153" s="139" t="s">
        <v>121</v>
      </c>
      <c r="AU153" s="139" t="s">
        <v>127</v>
      </c>
      <c r="AY153" s="17" t="s">
        <v>118</v>
      </c>
      <c r="BE153" s="140">
        <f>IF(N153="základní",J153,0)</f>
        <v>0</v>
      </c>
      <c r="BF153" s="140">
        <f>IF(N153="snížená",J153,0)</f>
        <v>0</v>
      </c>
      <c r="BG153" s="140">
        <f>IF(N153="zákl. přenesená",J153,0)</f>
        <v>0</v>
      </c>
      <c r="BH153" s="140">
        <f>IF(N153="sníž. přenesená",J153,0)</f>
        <v>0</v>
      </c>
      <c r="BI153" s="140">
        <f>IF(N153="nulová",J153,0)</f>
        <v>0</v>
      </c>
      <c r="BJ153" s="17" t="s">
        <v>127</v>
      </c>
      <c r="BK153" s="140">
        <f>ROUND(I153*H153,2)</f>
        <v>0</v>
      </c>
      <c r="BL153" s="17" t="s">
        <v>126</v>
      </c>
      <c r="BM153" s="139" t="s">
        <v>232</v>
      </c>
    </row>
    <row r="154" spans="2:65" s="1" customFormat="1" ht="11.25">
      <c r="B154" s="32"/>
      <c r="D154" s="141" t="s">
        <v>129</v>
      </c>
      <c r="F154" s="142" t="s">
        <v>233</v>
      </c>
      <c r="I154" s="143"/>
      <c r="L154" s="32"/>
      <c r="M154" s="144"/>
      <c r="T154" s="53"/>
      <c r="AT154" s="17" t="s">
        <v>129</v>
      </c>
      <c r="AU154" s="17" t="s">
        <v>127</v>
      </c>
    </row>
    <row r="155" spans="2:65" s="1" customFormat="1" ht="33" customHeight="1">
      <c r="B155" s="127"/>
      <c r="C155" s="128" t="s">
        <v>234</v>
      </c>
      <c r="D155" s="128" t="s">
        <v>121</v>
      </c>
      <c r="E155" s="129" t="s">
        <v>235</v>
      </c>
      <c r="F155" s="130" t="s">
        <v>236</v>
      </c>
      <c r="G155" s="131" t="s">
        <v>124</v>
      </c>
      <c r="H155" s="132">
        <v>3.5390000000000001</v>
      </c>
      <c r="I155" s="133"/>
      <c r="J155" s="134">
        <f>ROUND(I155*H155,2)</f>
        <v>0</v>
      </c>
      <c r="K155" s="130" t="s">
        <v>125</v>
      </c>
      <c r="L155" s="32"/>
      <c r="M155" s="135" t="s">
        <v>3</v>
      </c>
      <c r="N155" s="136" t="s">
        <v>43</v>
      </c>
      <c r="P155" s="137">
        <f>O155*H155</f>
        <v>0</v>
      </c>
      <c r="Q155" s="137">
        <v>0</v>
      </c>
      <c r="R155" s="137">
        <f>Q155*H155</f>
        <v>0</v>
      </c>
      <c r="S155" s="137">
        <v>0</v>
      </c>
      <c r="T155" s="138">
        <f>S155*H155</f>
        <v>0</v>
      </c>
      <c r="AR155" s="139" t="s">
        <v>126</v>
      </c>
      <c r="AT155" s="139" t="s">
        <v>121</v>
      </c>
      <c r="AU155" s="139" t="s">
        <v>127</v>
      </c>
      <c r="AY155" s="17" t="s">
        <v>118</v>
      </c>
      <c r="BE155" s="140">
        <f>IF(N155="základní",J155,0)</f>
        <v>0</v>
      </c>
      <c r="BF155" s="140">
        <f>IF(N155="snížená",J155,0)</f>
        <v>0</v>
      </c>
      <c r="BG155" s="140">
        <f>IF(N155="zákl. přenesená",J155,0)</f>
        <v>0</v>
      </c>
      <c r="BH155" s="140">
        <f>IF(N155="sníž. přenesená",J155,0)</f>
        <v>0</v>
      </c>
      <c r="BI155" s="140">
        <f>IF(N155="nulová",J155,0)</f>
        <v>0</v>
      </c>
      <c r="BJ155" s="17" t="s">
        <v>127</v>
      </c>
      <c r="BK155" s="140">
        <f>ROUND(I155*H155,2)</f>
        <v>0</v>
      </c>
      <c r="BL155" s="17" t="s">
        <v>126</v>
      </c>
      <c r="BM155" s="139" t="s">
        <v>237</v>
      </c>
    </row>
    <row r="156" spans="2:65" s="1" customFormat="1" ht="11.25">
      <c r="B156" s="32"/>
      <c r="D156" s="141" t="s">
        <v>129</v>
      </c>
      <c r="F156" s="142" t="s">
        <v>238</v>
      </c>
      <c r="I156" s="143"/>
      <c r="L156" s="32"/>
      <c r="M156" s="144"/>
      <c r="T156" s="53"/>
      <c r="AT156" s="17" t="s">
        <v>129</v>
      </c>
      <c r="AU156" s="17" t="s">
        <v>127</v>
      </c>
    </row>
    <row r="157" spans="2:65" s="1" customFormat="1" ht="44.25" customHeight="1">
      <c r="B157" s="127"/>
      <c r="C157" s="128" t="s">
        <v>239</v>
      </c>
      <c r="D157" s="128" t="s">
        <v>121</v>
      </c>
      <c r="E157" s="129" t="s">
        <v>240</v>
      </c>
      <c r="F157" s="130" t="s">
        <v>241</v>
      </c>
      <c r="G157" s="131" t="s">
        <v>124</v>
      </c>
      <c r="H157" s="132">
        <v>35.39</v>
      </c>
      <c r="I157" s="133"/>
      <c r="J157" s="134">
        <f>ROUND(I157*H157,2)</f>
        <v>0</v>
      </c>
      <c r="K157" s="130" t="s">
        <v>125</v>
      </c>
      <c r="L157" s="32"/>
      <c r="M157" s="135" t="s">
        <v>3</v>
      </c>
      <c r="N157" s="136" t="s">
        <v>43</v>
      </c>
      <c r="P157" s="137">
        <f>O157*H157</f>
        <v>0</v>
      </c>
      <c r="Q157" s="137">
        <v>0</v>
      </c>
      <c r="R157" s="137">
        <f>Q157*H157</f>
        <v>0</v>
      </c>
      <c r="S157" s="137">
        <v>0</v>
      </c>
      <c r="T157" s="138">
        <f>S157*H157</f>
        <v>0</v>
      </c>
      <c r="AR157" s="139" t="s">
        <v>126</v>
      </c>
      <c r="AT157" s="139" t="s">
        <v>121</v>
      </c>
      <c r="AU157" s="139" t="s">
        <v>127</v>
      </c>
      <c r="AY157" s="17" t="s">
        <v>118</v>
      </c>
      <c r="BE157" s="140">
        <f>IF(N157="základní",J157,0)</f>
        <v>0</v>
      </c>
      <c r="BF157" s="140">
        <f>IF(N157="snížená",J157,0)</f>
        <v>0</v>
      </c>
      <c r="BG157" s="140">
        <f>IF(N157="zákl. přenesená",J157,0)</f>
        <v>0</v>
      </c>
      <c r="BH157" s="140">
        <f>IF(N157="sníž. přenesená",J157,0)</f>
        <v>0</v>
      </c>
      <c r="BI157" s="140">
        <f>IF(N157="nulová",J157,0)</f>
        <v>0</v>
      </c>
      <c r="BJ157" s="17" t="s">
        <v>127</v>
      </c>
      <c r="BK157" s="140">
        <f>ROUND(I157*H157,2)</f>
        <v>0</v>
      </c>
      <c r="BL157" s="17" t="s">
        <v>126</v>
      </c>
      <c r="BM157" s="139" t="s">
        <v>242</v>
      </c>
    </row>
    <row r="158" spans="2:65" s="1" customFormat="1" ht="11.25">
      <c r="B158" s="32"/>
      <c r="D158" s="141" t="s">
        <v>129</v>
      </c>
      <c r="F158" s="142" t="s">
        <v>243</v>
      </c>
      <c r="I158" s="143"/>
      <c r="L158" s="32"/>
      <c r="M158" s="144"/>
      <c r="T158" s="53"/>
      <c r="AT158" s="17" t="s">
        <v>129</v>
      </c>
      <c r="AU158" s="17" t="s">
        <v>127</v>
      </c>
    </row>
    <row r="159" spans="2:65" s="12" customFormat="1" ht="11.25">
      <c r="B159" s="145"/>
      <c r="D159" s="146" t="s">
        <v>131</v>
      </c>
      <c r="F159" s="148" t="s">
        <v>244</v>
      </c>
      <c r="H159" s="149">
        <v>35.39</v>
      </c>
      <c r="I159" s="150"/>
      <c r="L159" s="145"/>
      <c r="M159" s="151"/>
      <c r="T159" s="152"/>
      <c r="AT159" s="147" t="s">
        <v>131</v>
      </c>
      <c r="AU159" s="147" t="s">
        <v>127</v>
      </c>
      <c r="AV159" s="12" t="s">
        <v>127</v>
      </c>
      <c r="AW159" s="12" t="s">
        <v>4</v>
      </c>
      <c r="AX159" s="12" t="s">
        <v>15</v>
      </c>
      <c r="AY159" s="147" t="s">
        <v>118</v>
      </c>
    </row>
    <row r="160" spans="2:65" s="1" customFormat="1" ht="44.25" customHeight="1">
      <c r="B160" s="127"/>
      <c r="C160" s="128" t="s">
        <v>245</v>
      </c>
      <c r="D160" s="128" t="s">
        <v>121</v>
      </c>
      <c r="E160" s="129" t="s">
        <v>246</v>
      </c>
      <c r="F160" s="130" t="s">
        <v>247</v>
      </c>
      <c r="G160" s="131" t="s">
        <v>124</v>
      </c>
      <c r="H160" s="132">
        <v>3.5390000000000001</v>
      </c>
      <c r="I160" s="133"/>
      <c r="J160" s="134">
        <f>ROUND(I160*H160,2)</f>
        <v>0</v>
      </c>
      <c r="K160" s="130" t="s">
        <v>125</v>
      </c>
      <c r="L160" s="32"/>
      <c r="M160" s="135" t="s">
        <v>3</v>
      </c>
      <c r="N160" s="136" t="s">
        <v>43</v>
      </c>
      <c r="P160" s="137">
        <f>O160*H160</f>
        <v>0</v>
      </c>
      <c r="Q160" s="137">
        <v>0</v>
      </c>
      <c r="R160" s="137">
        <f>Q160*H160</f>
        <v>0</v>
      </c>
      <c r="S160" s="137">
        <v>0</v>
      </c>
      <c r="T160" s="138">
        <f>S160*H160</f>
        <v>0</v>
      </c>
      <c r="AR160" s="139" t="s">
        <v>126</v>
      </c>
      <c r="AT160" s="139" t="s">
        <v>121</v>
      </c>
      <c r="AU160" s="139" t="s">
        <v>127</v>
      </c>
      <c r="AY160" s="17" t="s">
        <v>118</v>
      </c>
      <c r="BE160" s="140">
        <f>IF(N160="základní",J160,0)</f>
        <v>0</v>
      </c>
      <c r="BF160" s="140">
        <f>IF(N160="snížená",J160,0)</f>
        <v>0</v>
      </c>
      <c r="BG160" s="140">
        <f>IF(N160="zákl. přenesená",J160,0)</f>
        <v>0</v>
      </c>
      <c r="BH160" s="140">
        <f>IF(N160="sníž. přenesená",J160,0)</f>
        <v>0</v>
      </c>
      <c r="BI160" s="140">
        <f>IF(N160="nulová",J160,0)</f>
        <v>0</v>
      </c>
      <c r="BJ160" s="17" t="s">
        <v>127</v>
      </c>
      <c r="BK160" s="140">
        <f>ROUND(I160*H160,2)</f>
        <v>0</v>
      </c>
      <c r="BL160" s="17" t="s">
        <v>126</v>
      </c>
      <c r="BM160" s="139" t="s">
        <v>248</v>
      </c>
    </row>
    <row r="161" spans="2:65" s="1" customFormat="1" ht="11.25">
      <c r="B161" s="32"/>
      <c r="D161" s="141" t="s">
        <v>129</v>
      </c>
      <c r="F161" s="142" t="s">
        <v>249</v>
      </c>
      <c r="I161" s="143"/>
      <c r="L161" s="32"/>
      <c r="M161" s="144"/>
      <c r="T161" s="53"/>
      <c r="AT161" s="17" t="s">
        <v>129</v>
      </c>
      <c r="AU161" s="17" t="s">
        <v>127</v>
      </c>
    </row>
    <row r="162" spans="2:65" s="11" customFormat="1" ht="22.9" customHeight="1">
      <c r="B162" s="115"/>
      <c r="D162" s="116" t="s">
        <v>70</v>
      </c>
      <c r="E162" s="125" t="s">
        <v>250</v>
      </c>
      <c r="F162" s="125" t="s">
        <v>251</v>
      </c>
      <c r="I162" s="118"/>
      <c r="J162" s="126">
        <f>BK162</f>
        <v>0</v>
      </c>
      <c r="L162" s="115"/>
      <c r="M162" s="120"/>
      <c r="P162" s="121">
        <f>SUM(P163:P164)</f>
        <v>0</v>
      </c>
      <c r="R162" s="121">
        <f>SUM(R163:R164)</f>
        <v>0</v>
      </c>
      <c r="T162" s="122">
        <f>SUM(T163:T164)</f>
        <v>0</v>
      </c>
      <c r="AR162" s="116" t="s">
        <v>15</v>
      </c>
      <c r="AT162" s="123" t="s">
        <v>70</v>
      </c>
      <c r="AU162" s="123" t="s">
        <v>15</v>
      </c>
      <c r="AY162" s="116" t="s">
        <v>118</v>
      </c>
      <c r="BK162" s="124">
        <f>SUM(BK163:BK164)</f>
        <v>0</v>
      </c>
    </row>
    <row r="163" spans="2:65" s="1" customFormat="1" ht="55.5" customHeight="1">
      <c r="B163" s="127"/>
      <c r="C163" s="128" t="s">
        <v>252</v>
      </c>
      <c r="D163" s="128" t="s">
        <v>121</v>
      </c>
      <c r="E163" s="129" t="s">
        <v>253</v>
      </c>
      <c r="F163" s="130" t="s">
        <v>254</v>
      </c>
      <c r="G163" s="131" t="s">
        <v>124</v>
      </c>
      <c r="H163" s="132">
        <v>7.0970000000000004</v>
      </c>
      <c r="I163" s="133"/>
      <c r="J163" s="134">
        <f>ROUND(I163*H163,2)</f>
        <v>0</v>
      </c>
      <c r="K163" s="130" t="s">
        <v>125</v>
      </c>
      <c r="L163" s="32"/>
      <c r="M163" s="135" t="s">
        <v>3</v>
      </c>
      <c r="N163" s="136" t="s">
        <v>43</v>
      </c>
      <c r="P163" s="137">
        <f>O163*H163</f>
        <v>0</v>
      </c>
      <c r="Q163" s="137">
        <v>0</v>
      </c>
      <c r="R163" s="137">
        <f>Q163*H163</f>
        <v>0</v>
      </c>
      <c r="S163" s="137">
        <v>0</v>
      </c>
      <c r="T163" s="138">
        <f>S163*H163</f>
        <v>0</v>
      </c>
      <c r="AR163" s="139" t="s">
        <v>126</v>
      </c>
      <c r="AT163" s="139" t="s">
        <v>121</v>
      </c>
      <c r="AU163" s="139" t="s">
        <v>127</v>
      </c>
      <c r="AY163" s="17" t="s">
        <v>118</v>
      </c>
      <c r="BE163" s="140">
        <f>IF(N163="základní",J163,0)</f>
        <v>0</v>
      </c>
      <c r="BF163" s="140">
        <f>IF(N163="snížená",J163,0)</f>
        <v>0</v>
      </c>
      <c r="BG163" s="140">
        <f>IF(N163="zákl. přenesená",J163,0)</f>
        <v>0</v>
      </c>
      <c r="BH163" s="140">
        <f>IF(N163="sníž. přenesená",J163,0)</f>
        <v>0</v>
      </c>
      <c r="BI163" s="140">
        <f>IF(N163="nulová",J163,0)</f>
        <v>0</v>
      </c>
      <c r="BJ163" s="17" t="s">
        <v>127</v>
      </c>
      <c r="BK163" s="140">
        <f>ROUND(I163*H163,2)</f>
        <v>0</v>
      </c>
      <c r="BL163" s="17" t="s">
        <v>126</v>
      </c>
      <c r="BM163" s="139" t="s">
        <v>255</v>
      </c>
    </row>
    <row r="164" spans="2:65" s="1" customFormat="1" ht="11.25">
      <c r="B164" s="32"/>
      <c r="D164" s="141" t="s">
        <v>129</v>
      </c>
      <c r="F164" s="142" t="s">
        <v>256</v>
      </c>
      <c r="I164" s="143"/>
      <c r="L164" s="32"/>
      <c r="M164" s="144"/>
      <c r="T164" s="53"/>
      <c r="AT164" s="17" t="s">
        <v>129</v>
      </c>
      <c r="AU164" s="17" t="s">
        <v>127</v>
      </c>
    </row>
    <row r="165" spans="2:65" s="11" customFormat="1" ht="25.9" customHeight="1">
      <c r="B165" s="115"/>
      <c r="D165" s="116" t="s">
        <v>70</v>
      </c>
      <c r="E165" s="117" t="s">
        <v>257</v>
      </c>
      <c r="F165" s="117" t="s">
        <v>258</v>
      </c>
      <c r="I165" s="118"/>
      <c r="J165" s="119">
        <f>BK165</f>
        <v>0</v>
      </c>
      <c r="L165" s="115"/>
      <c r="M165" s="120"/>
      <c r="P165" s="121">
        <f>P166+P170+P199</f>
        <v>0</v>
      </c>
      <c r="R165" s="121">
        <f>R166+R170+R199</f>
        <v>0.39603892000000007</v>
      </c>
      <c r="T165" s="122">
        <f>T166+T170+T199</f>
        <v>0.20131199999999999</v>
      </c>
      <c r="AR165" s="116" t="s">
        <v>127</v>
      </c>
      <c r="AT165" s="123" t="s">
        <v>70</v>
      </c>
      <c r="AU165" s="123" t="s">
        <v>71</v>
      </c>
      <c r="AY165" s="116" t="s">
        <v>118</v>
      </c>
      <c r="BK165" s="124">
        <f>BK166+BK170+BK199</f>
        <v>0</v>
      </c>
    </row>
    <row r="166" spans="2:65" s="11" customFormat="1" ht="22.9" customHeight="1">
      <c r="B166" s="115"/>
      <c r="D166" s="116" t="s">
        <v>70</v>
      </c>
      <c r="E166" s="125" t="s">
        <v>259</v>
      </c>
      <c r="F166" s="125" t="s">
        <v>260</v>
      </c>
      <c r="I166" s="118"/>
      <c r="J166" s="126">
        <f>BK166</f>
        <v>0</v>
      </c>
      <c r="L166" s="115"/>
      <c r="M166" s="120"/>
      <c r="P166" s="121">
        <f>SUM(P167:P169)</f>
        <v>0</v>
      </c>
      <c r="R166" s="121">
        <f>SUM(R167:R169)</f>
        <v>0</v>
      </c>
      <c r="T166" s="122">
        <f>SUM(T167:T169)</f>
        <v>0</v>
      </c>
      <c r="AR166" s="116" t="s">
        <v>127</v>
      </c>
      <c r="AT166" s="123" t="s">
        <v>70</v>
      </c>
      <c r="AU166" s="123" t="s">
        <v>15</v>
      </c>
      <c r="AY166" s="116" t="s">
        <v>118</v>
      </c>
      <c r="BK166" s="124">
        <f>SUM(BK167:BK169)</f>
        <v>0</v>
      </c>
    </row>
    <row r="167" spans="2:65" s="1" customFormat="1" ht="101.25" customHeight="1">
      <c r="B167" s="127"/>
      <c r="C167" s="128" t="s">
        <v>261</v>
      </c>
      <c r="D167" s="128" t="s">
        <v>121</v>
      </c>
      <c r="E167" s="129" t="s">
        <v>262</v>
      </c>
      <c r="F167" s="130" t="s">
        <v>263</v>
      </c>
      <c r="G167" s="131" t="s">
        <v>264</v>
      </c>
      <c r="H167" s="132">
        <v>2</v>
      </c>
      <c r="I167" s="133"/>
      <c r="J167" s="134">
        <f>ROUND(I167*H167,2)</f>
        <v>0</v>
      </c>
      <c r="K167" s="130" t="s">
        <v>3</v>
      </c>
      <c r="L167" s="32"/>
      <c r="M167" s="135" t="s">
        <v>3</v>
      </c>
      <c r="N167" s="136" t="s">
        <v>43</v>
      </c>
      <c r="P167" s="137">
        <f>O167*H167</f>
        <v>0</v>
      </c>
      <c r="Q167" s="137">
        <v>0</v>
      </c>
      <c r="R167" s="137">
        <f>Q167*H167</f>
        <v>0</v>
      </c>
      <c r="S167" s="137">
        <v>0</v>
      </c>
      <c r="T167" s="138">
        <f>S167*H167</f>
        <v>0</v>
      </c>
      <c r="AR167" s="139" t="s">
        <v>234</v>
      </c>
      <c r="AT167" s="139" t="s">
        <v>121</v>
      </c>
      <c r="AU167" s="139" t="s">
        <v>127</v>
      </c>
      <c r="AY167" s="17" t="s">
        <v>118</v>
      </c>
      <c r="BE167" s="140">
        <f>IF(N167="základní",J167,0)</f>
        <v>0</v>
      </c>
      <c r="BF167" s="140">
        <f>IF(N167="snížená",J167,0)</f>
        <v>0</v>
      </c>
      <c r="BG167" s="140">
        <f>IF(N167="zákl. přenesená",J167,0)</f>
        <v>0</v>
      </c>
      <c r="BH167" s="140">
        <f>IF(N167="sníž. přenesená",J167,0)</f>
        <v>0</v>
      </c>
      <c r="BI167" s="140">
        <f>IF(N167="nulová",J167,0)</f>
        <v>0</v>
      </c>
      <c r="BJ167" s="17" t="s">
        <v>127</v>
      </c>
      <c r="BK167" s="140">
        <f>ROUND(I167*H167,2)</f>
        <v>0</v>
      </c>
      <c r="BL167" s="17" t="s">
        <v>234</v>
      </c>
      <c r="BM167" s="139" t="s">
        <v>265</v>
      </c>
    </row>
    <row r="168" spans="2:65" s="1" customFormat="1" ht="44.25" customHeight="1">
      <c r="B168" s="127"/>
      <c r="C168" s="128" t="s">
        <v>8</v>
      </c>
      <c r="D168" s="128" t="s">
        <v>121</v>
      </c>
      <c r="E168" s="129" t="s">
        <v>266</v>
      </c>
      <c r="F168" s="130" t="s">
        <v>267</v>
      </c>
      <c r="G168" s="131" t="s">
        <v>268</v>
      </c>
      <c r="H168" s="176"/>
      <c r="I168" s="133"/>
      <c r="J168" s="134">
        <f>ROUND(I168*H168,2)</f>
        <v>0</v>
      </c>
      <c r="K168" s="130" t="s">
        <v>125</v>
      </c>
      <c r="L168" s="32"/>
      <c r="M168" s="135" t="s">
        <v>3</v>
      </c>
      <c r="N168" s="136" t="s">
        <v>43</v>
      </c>
      <c r="P168" s="137">
        <f>O168*H168</f>
        <v>0</v>
      </c>
      <c r="Q168" s="137">
        <v>0</v>
      </c>
      <c r="R168" s="137">
        <f>Q168*H168</f>
        <v>0</v>
      </c>
      <c r="S168" s="137">
        <v>0</v>
      </c>
      <c r="T168" s="138">
        <f>S168*H168</f>
        <v>0</v>
      </c>
      <c r="AR168" s="139" t="s">
        <v>234</v>
      </c>
      <c r="AT168" s="139" t="s">
        <v>121</v>
      </c>
      <c r="AU168" s="139" t="s">
        <v>127</v>
      </c>
      <c r="AY168" s="17" t="s">
        <v>118</v>
      </c>
      <c r="BE168" s="140">
        <f>IF(N168="základní",J168,0)</f>
        <v>0</v>
      </c>
      <c r="BF168" s="140">
        <f>IF(N168="snížená",J168,0)</f>
        <v>0</v>
      </c>
      <c r="BG168" s="140">
        <f>IF(N168="zákl. přenesená",J168,0)</f>
        <v>0</v>
      </c>
      <c r="BH168" s="140">
        <f>IF(N168="sníž. přenesená",J168,0)</f>
        <v>0</v>
      </c>
      <c r="BI168" s="140">
        <f>IF(N168="nulová",J168,0)</f>
        <v>0</v>
      </c>
      <c r="BJ168" s="17" t="s">
        <v>127</v>
      </c>
      <c r="BK168" s="140">
        <f>ROUND(I168*H168,2)</f>
        <v>0</v>
      </c>
      <c r="BL168" s="17" t="s">
        <v>234</v>
      </c>
      <c r="BM168" s="139" t="s">
        <v>269</v>
      </c>
    </row>
    <row r="169" spans="2:65" s="1" customFormat="1" ht="11.25">
      <c r="B169" s="32"/>
      <c r="D169" s="141" t="s">
        <v>129</v>
      </c>
      <c r="F169" s="142" t="s">
        <v>270</v>
      </c>
      <c r="I169" s="143"/>
      <c r="L169" s="32"/>
      <c r="M169" s="144"/>
      <c r="T169" s="53"/>
      <c r="AT169" s="17" t="s">
        <v>129</v>
      </c>
      <c r="AU169" s="17" t="s">
        <v>127</v>
      </c>
    </row>
    <row r="170" spans="2:65" s="11" customFormat="1" ht="22.9" customHeight="1">
      <c r="B170" s="115"/>
      <c r="D170" s="116" t="s">
        <v>70</v>
      </c>
      <c r="E170" s="125" t="s">
        <v>271</v>
      </c>
      <c r="F170" s="125" t="s">
        <v>272</v>
      </c>
      <c r="I170" s="118"/>
      <c r="J170" s="126">
        <f>BK170</f>
        <v>0</v>
      </c>
      <c r="L170" s="115"/>
      <c r="M170" s="120"/>
      <c r="P170" s="121">
        <f>SUM(P171:P198)</f>
        <v>0</v>
      </c>
      <c r="R170" s="121">
        <f>SUM(R171:R198)</f>
        <v>0.1940472</v>
      </c>
      <c r="T170" s="122">
        <f>SUM(T171:T198)</f>
        <v>0.20131199999999999</v>
      </c>
      <c r="AR170" s="116" t="s">
        <v>127</v>
      </c>
      <c r="AT170" s="123" t="s">
        <v>70</v>
      </c>
      <c r="AU170" s="123" t="s">
        <v>15</v>
      </c>
      <c r="AY170" s="116" t="s">
        <v>118</v>
      </c>
      <c r="BK170" s="124">
        <f>SUM(BK171:BK198)</f>
        <v>0</v>
      </c>
    </row>
    <row r="171" spans="2:65" s="1" customFormat="1" ht="24.2" customHeight="1">
      <c r="B171" s="127"/>
      <c r="C171" s="128" t="s">
        <v>273</v>
      </c>
      <c r="D171" s="128" t="s">
        <v>121</v>
      </c>
      <c r="E171" s="129" t="s">
        <v>274</v>
      </c>
      <c r="F171" s="130" t="s">
        <v>275</v>
      </c>
      <c r="G171" s="131" t="s">
        <v>163</v>
      </c>
      <c r="H171" s="132">
        <v>7.2</v>
      </c>
      <c r="I171" s="133"/>
      <c r="J171" s="134">
        <f>ROUND(I171*H171,2)</f>
        <v>0</v>
      </c>
      <c r="K171" s="130" t="s">
        <v>276</v>
      </c>
      <c r="L171" s="32"/>
      <c r="M171" s="135" t="s">
        <v>3</v>
      </c>
      <c r="N171" s="136" t="s">
        <v>43</v>
      </c>
      <c r="P171" s="137">
        <f>O171*H171</f>
        <v>0</v>
      </c>
      <c r="Q171" s="137">
        <v>0</v>
      </c>
      <c r="R171" s="137">
        <f>Q171*H171</f>
        <v>0</v>
      </c>
      <c r="S171" s="137">
        <v>3.2499999999999999E-3</v>
      </c>
      <c r="T171" s="138">
        <f>S171*H171</f>
        <v>2.3400000000000001E-2</v>
      </c>
      <c r="AR171" s="139" t="s">
        <v>234</v>
      </c>
      <c r="AT171" s="139" t="s">
        <v>121</v>
      </c>
      <c r="AU171" s="139" t="s">
        <v>127</v>
      </c>
      <c r="AY171" s="17" t="s">
        <v>118</v>
      </c>
      <c r="BE171" s="140">
        <f>IF(N171="základní",J171,0)</f>
        <v>0</v>
      </c>
      <c r="BF171" s="140">
        <f>IF(N171="snížená",J171,0)</f>
        <v>0</v>
      </c>
      <c r="BG171" s="140">
        <f>IF(N171="zákl. přenesená",J171,0)</f>
        <v>0</v>
      </c>
      <c r="BH171" s="140">
        <f>IF(N171="sníž. přenesená",J171,0)</f>
        <v>0</v>
      </c>
      <c r="BI171" s="140">
        <f>IF(N171="nulová",J171,0)</f>
        <v>0</v>
      </c>
      <c r="BJ171" s="17" t="s">
        <v>127</v>
      </c>
      <c r="BK171" s="140">
        <f>ROUND(I171*H171,2)</f>
        <v>0</v>
      </c>
      <c r="BL171" s="17" t="s">
        <v>234</v>
      </c>
      <c r="BM171" s="139" t="s">
        <v>277</v>
      </c>
    </row>
    <row r="172" spans="2:65" s="1" customFormat="1" ht="11.25">
      <c r="B172" s="32"/>
      <c r="D172" s="141" t="s">
        <v>129</v>
      </c>
      <c r="F172" s="142" t="s">
        <v>278</v>
      </c>
      <c r="I172" s="143"/>
      <c r="L172" s="32"/>
      <c r="M172" s="144"/>
      <c r="T172" s="53"/>
      <c r="AT172" s="17" t="s">
        <v>129</v>
      </c>
      <c r="AU172" s="17" t="s">
        <v>127</v>
      </c>
    </row>
    <row r="173" spans="2:65" s="12" customFormat="1" ht="11.25">
      <c r="B173" s="145"/>
      <c r="D173" s="146" t="s">
        <v>131</v>
      </c>
      <c r="E173" s="147" t="s">
        <v>3</v>
      </c>
      <c r="F173" s="148" t="s">
        <v>279</v>
      </c>
      <c r="H173" s="149">
        <v>7.2</v>
      </c>
      <c r="I173" s="150"/>
      <c r="L173" s="145"/>
      <c r="M173" s="151"/>
      <c r="T173" s="152"/>
      <c r="AT173" s="147" t="s">
        <v>131</v>
      </c>
      <c r="AU173" s="147" t="s">
        <v>127</v>
      </c>
      <c r="AV173" s="12" t="s">
        <v>127</v>
      </c>
      <c r="AW173" s="12" t="s">
        <v>33</v>
      </c>
      <c r="AX173" s="12" t="s">
        <v>15</v>
      </c>
      <c r="AY173" s="147" t="s">
        <v>118</v>
      </c>
    </row>
    <row r="174" spans="2:65" s="1" customFormat="1" ht="16.5" customHeight="1">
      <c r="B174" s="127"/>
      <c r="C174" s="128" t="s">
        <v>280</v>
      </c>
      <c r="D174" s="128" t="s">
        <v>121</v>
      </c>
      <c r="E174" s="129" t="s">
        <v>281</v>
      </c>
      <c r="F174" s="130" t="s">
        <v>282</v>
      </c>
      <c r="G174" s="131" t="s">
        <v>144</v>
      </c>
      <c r="H174" s="132">
        <v>5.04</v>
      </c>
      <c r="I174" s="133"/>
      <c r="J174" s="134">
        <f>ROUND(I174*H174,2)</f>
        <v>0</v>
      </c>
      <c r="K174" s="130" t="s">
        <v>276</v>
      </c>
      <c r="L174" s="32"/>
      <c r="M174" s="135" t="s">
        <v>3</v>
      </c>
      <c r="N174" s="136" t="s">
        <v>43</v>
      </c>
      <c r="P174" s="137">
        <f>O174*H174</f>
        <v>0</v>
      </c>
      <c r="Q174" s="137">
        <v>0</v>
      </c>
      <c r="R174" s="137">
        <f>Q174*H174</f>
        <v>0</v>
      </c>
      <c r="S174" s="137">
        <v>3.5299999999999998E-2</v>
      </c>
      <c r="T174" s="138">
        <f>S174*H174</f>
        <v>0.17791199999999999</v>
      </c>
      <c r="AR174" s="139" t="s">
        <v>234</v>
      </c>
      <c r="AT174" s="139" t="s">
        <v>121</v>
      </c>
      <c r="AU174" s="139" t="s">
        <v>127</v>
      </c>
      <c r="AY174" s="17" t="s">
        <v>118</v>
      </c>
      <c r="BE174" s="140">
        <f>IF(N174="základní",J174,0)</f>
        <v>0</v>
      </c>
      <c r="BF174" s="140">
        <f>IF(N174="snížená",J174,0)</f>
        <v>0</v>
      </c>
      <c r="BG174" s="140">
        <f>IF(N174="zákl. přenesená",J174,0)</f>
        <v>0</v>
      </c>
      <c r="BH174" s="140">
        <f>IF(N174="sníž. přenesená",J174,0)</f>
        <v>0</v>
      </c>
      <c r="BI174" s="140">
        <f>IF(N174="nulová",J174,0)</f>
        <v>0</v>
      </c>
      <c r="BJ174" s="17" t="s">
        <v>127</v>
      </c>
      <c r="BK174" s="140">
        <f>ROUND(I174*H174,2)</f>
        <v>0</v>
      </c>
      <c r="BL174" s="17" t="s">
        <v>234</v>
      </c>
      <c r="BM174" s="139" t="s">
        <v>283</v>
      </c>
    </row>
    <row r="175" spans="2:65" s="1" customFormat="1" ht="11.25">
      <c r="B175" s="32"/>
      <c r="D175" s="141" t="s">
        <v>129</v>
      </c>
      <c r="F175" s="142" t="s">
        <v>284</v>
      </c>
      <c r="I175" s="143"/>
      <c r="L175" s="32"/>
      <c r="M175" s="144"/>
      <c r="T175" s="53"/>
      <c r="AT175" s="17" t="s">
        <v>129</v>
      </c>
      <c r="AU175" s="17" t="s">
        <v>127</v>
      </c>
    </row>
    <row r="176" spans="2:65" s="12" customFormat="1" ht="11.25">
      <c r="B176" s="145"/>
      <c r="D176" s="146" t="s">
        <v>131</v>
      </c>
      <c r="E176" s="147" t="s">
        <v>3</v>
      </c>
      <c r="F176" s="148" t="s">
        <v>285</v>
      </c>
      <c r="H176" s="149">
        <v>5.04</v>
      </c>
      <c r="I176" s="150"/>
      <c r="L176" s="145"/>
      <c r="M176" s="151"/>
      <c r="T176" s="152"/>
      <c r="AT176" s="147" t="s">
        <v>131</v>
      </c>
      <c r="AU176" s="147" t="s">
        <v>127</v>
      </c>
      <c r="AV176" s="12" t="s">
        <v>127</v>
      </c>
      <c r="AW176" s="12" t="s">
        <v>33</v>
      </c>
      <c r="AX176" s="12" t="s">
        <v>15</v>
      </c>
      <c r="AY176" s="147" t="s">
        <v>118</v>
      </c>
    </row>
    <row r="177" spans="2:65" s="1" customFormat="1" ht="24.2" customHeight="1">
      <c r="B177" s="127"/>
      <c r="C177" s="128" t="s">
        <v>286</v>
      </c>
      <c r="D177" s="128" t="s">
        <v>121</v>
      </c>
      <c r="E177" s="129" t="s">
        <v>287</v>
      </c>
      <c r="F177" s="130" t="s">
        <v>288</v>
      </c>
      <c r="G177" s="131" t="s">
        <v>144</v>
      </c>
      <c r="H177" s="132">
        <v>5.04</v>
      </c>
      <c r="I177" s="133"/>
      <c r="J177" s="134">
        <f>ROUND(I177*H177,2)</f>
        <v>0</v>
      </c>
      <c r="K177" s="130" t="s">
        <v>276</v>
      </c>
      <c r="L177" s="32"/>
      <c r="M177" s="135" t="s">
        <v>3</v>
      </c>
      <c r="N177" s="136" t="s">
        <v>43</v>
      </c>
      <c r="P177" s="137">
        <f>O177*H177</f>
        <v>0</v>
      </c>
      <c r="Q177" s="137">
        <v>0</v>
      </c>
      <c r="R177" s="137">
        <f>Q177*H177</f>
        <v>0</v>
      </c>
      <c r="S177" s="137">
        <v>0</v>
      </c>
      <c r="T177" s="138">
        <f>S177*H177</f>
        <v>0</v>
      </c>
      <c r="AR177" s="139" t="s">
        <v>234</v>
      </c>
      <c r="AT177" s="139" t="s">
        <v>121</v>
      </c>
      <c r="AU177" s="139" t="s">
        <v>127</v>
      </c>
      <c r="AY177" s="17" t="s">
        <v>118</v>
      </c>
      <c r="BE177" s="140">
        <f>IF(N177="základní",J177,0)</f>
        <v>0</v>
      </c>
      <c r="BF177" s="140">
        <f>IF(N177="snížená",J177,0)</f>
        <v>0</v>
      </c>
      <c r="BG177" s="140">
        <f>IF(N177="zákl. přenesená",J177,0)</f>
        <v>0</v>
      </c>
      <c r="BH177" s="140">
        <f>IF(N177="sníž. přenesená",J177,0)</f>
        <v>0</v>
      </c>
      <c r="BI177" s="140">
        <f>IF(N177="nulová",J177,0)</f>
        <v>0</v>
      </c>
      <c r="BJ177" s="17" t="s">
        <v>127</v>
      </c>
      <c r="BK177" s="140">
        <f>ROUND(I177*H177,2)</f>
        <v>0</v>
      </c>
      <c r="BL177" s="17" t="s">
        <v>234</v>
      </c>
      <c r="BM177" s="139" t="s">
        <v>289</v>
      </c>
    </row>
    <row r="178" spans="2:65" s="1" customFormat="1" ht="11.25">
      <c r="B178" s="32"/>
      <c r="D178" s="141" t="s">
        <v>129</v>
      </c>
      <c r="F178" s="142" t="s">
        <v>290</v>
      </c>
      <c r="I178" s="143"/>
      <c r="L178" s="32"/>
      <c r="M178" s="144"/>
      <c r="T178" s="53"/>
      <c r="AT178" s="17" t="s">
        <v>129</v>
      </c>
      <c r="AU178" s="17" t="s">
        <v>127</v>
      </c>
    </row>
    <row r="179" spans="2:65" s="1" customFormat="1" ht="24.2" customHeight="1">
      <c r="B179" s="127"/>
      <c r="C179" s="128" t="s">
        <v>291</v>
      </c>
      <c r="D179" s="128" t="s">
        <v>121</v>
      </c>
      <c r="E179" s="129" t="s">
        <v>292</v>
      </c>
      <c r="F179" s="130" t="s">
        <v>293</v>
      </c>
      <c r="G179" s="131" t="s">
        <v>144</v>
      </c>
      <c r="H179" s="132">
        <v>5.04</v>
      </c>
      <c r="I179" s="133"/>
      <c r="J179" s="134">
        <f>ROUND(I179*H179,2)</f>
        <v>0</v>
      </c>
      <c r="K179" s="130" t="s">
        <v>276</v>
      </c>
      <c r="L179" s="32"/>
      <c r="M179" s="135" t="s">
        <v>3</v>
      </c>
      <c r="N179" s="136" t="s">
        <v>43</v>
      </c>
      <c r="P179" s="137">
        <f>O179*H179</f>
        <v>0</v>
      </c>
      <c r="Q179" s="137">
        <v>2.9999999999999997E-4</v>
      </c>
      <c r="R179" s="137">
        <f>Q179*H179</f>
        <v>1.5119999999999999E-3</v>
      </c>
      <c r="S179" s="137">
        <v>0</v>
      </c>
      <c r="T179" s="138">
        <f>S179*H179</f>
        <v>0</v>
      </c>
      <c r="AR179" s="139" t="s">
        <v>234</v>
      </c>
      <c r="AT179" s="139" t="s">
        <v>121</v>
      </c>
      <c r="AU179" s="139" t="s">
        <v>127</v>
      </c>
      <c r="AY179" s="17" t="s">
        <v>118</v>
      </c>
      <c r="BE179" s="140">
        <f>IF(N179="základní",J179,0)</f>
        <v>0</v>
      </c>
      <c r="BF179" s="140">
        <f>IF(N179="snížená",J179,0)</f>
        <v>0</v>
      </c>
      <c r="BG179" s="140">
        <f>IF(N179="zákl. přenesená",J179,0)</f>
        <v>0</v>
      </c>
      <c r="BH179" s="140">
        <f>IF(N179="sníž. přenesená",J179,0)</f>
        <v>0</v>
      </c>
      <c r="BI179" s="140">
        <f>IF(N179="nulová",J179,0)</f>
        <v>0</v>
      </c>
      <c r="BJ179" s="17" t="s">
        <v>127</v>
      </c>
      <c r="BK179" s="140">
        <f>ROUND(I179*H179,2)</f>
        <v>0</v>
      </c>
      <c r="BL179" s="17" t="s">
        <v>234</v>
      </c>
      <c r="BM179" s="139" t="s">
        <v>294</v>
      </c>
    </row>
    <row r="180" spans="2:65" s="1" customFormat="1" ht="11.25">
      <c r="B180" s="32"/>
      <c r="D180" s="141" t="s">
        <v>129</v>
      </c>
      <c r="F180" s="142" t="s">
        <v>295</v>
      </c>
      <c r="I180" s="143"/>
      <c r="L180" s="32"/>
      <c r="M180" s="144"/>
      <c r="T180" s="53"/>
      <c r="AT180" s="17" t="s">
        <v>129</v>
      </c>
      <c r="AU180" s="17" t="s">
        <v>127</v>
      </c>
    </row>
    <row r="181" spans="2:65" s="1" customFormat="1" ht="37.9" customHeight="1">
      <c r="B181" s="127"/>
      <c r="C181" s="128" t="s">
        <v>296</v>
      </c>
      <c r="D181" s="128" t="s">
        <v>121</v>
      </c>
      <c r="E181" s="129" t="s">
        <v>297</v>
      </c>
      <c r="F181" s="130" t="s">
        <v>298</v>
      </c>
      <c r="G181" s="131" t="s">
        <v>144</v>
      </c>
      <c r="H181" s="132">
        <v>5.04</v>
      </c>
      <c r="I181" s="133"/>
      <c r="J181" s="134">
        <f>ROUND(I181*H181,2)</f>
        <v>0</v>
      </c>
      <c r="K181" s="130" t="s">
        <v>276</v>
      </c>
      <c r="L181" s="32"/>
      <c r="M181" s="135" t="s">
        <v>3</v>
      </c>
      <c r="N181" s="136" t="s">
        <v>43</v>
      </c>
      <c r="P181" s="137">
        <f>O181*H181</f>
        <v>0</v>
      </c>
      <c r="Q181" s="137">
        <v>7.5799999999999999E-3</v>
      </c>
      <c r="R181" s="137">
        <f>Q181*H181</f>
        <v>3.82032E-2</v>
      </c>
      <c r="S181" s="137">
        <v>0</v>
      </c>
      <c r="T181" s="138">
        <f>S181*H181</f>
        <v>0</v>
      </c>
      <c r="AR181" s="139" t="s">
        <v>234</v>
      </c>
      <c r="AT181" s="139" t="s">
        <v>121</v>
      </c>
      <c r="AU181" s="139" t="s">
        <v>127</v>
      </c>
      <c r="AY181" s="17" t="s">
        <v>118</v>
      </c>
      <c r="BE181" s="140">
        <f>IF(N181="základní",J181,0)</f>
        <v>0</v>
      </c>
      <c r="BF181" s="140">
        <f>IF(N181="snížená",J181,0)</f>
        <v>0</v>
      </c>
      <c r="BG181" s="140">
        <f>IF(N181="zákl. přenesená",J181,0)</f>
        <v>0</v>
      </c>
      <c r="BH181" s="140">
        <f>IF(N181="sníž. přenesená",J181,0)</f>
        <v>0</v>
      </c>
      <c r="BI181" s="140">
        <f>IF(N181="nulová",J181,0)</f>
        <v>0</v>
      </c>
      <c r="BJ181" s="17" t="s">
        <v>127</v>
      </c>
      <c r="BK181" s="140">
        <f>ROUND(I181*H181,2)</f>
        <v>0</v>
      </c>
      <c r="BL181" s="17" t="s">
        <v>234</v>
      </c>
      <c r="BM181" s="139" t="s">
        <v>299</v>
      </c>
    </row>
    <row r="182" spans="2:65" s="1" customFormat="1" ht="11.25">
      <c r="B182" s="32"/>
      <c r="D182" s="141" t="s">
        <v>129</v>
      </c>
      <c r="F182" s="142" t="s">
        <v>300</v>
      </c>
      <c r="I182" s="143"/>
      <c r="L182" s="32"/>
      <c r="M182" s="144"/>
      <c r="T182" s="53"/>
      <c r="AT182" s="17" t="s">
        <v>129</v>
      </c>
      <c r="AU182" s="17" t="s">
        <v>127</v>
      </c>
    </row>
    <row r="183" spans="2:65" s="1" customFormat="1" ht="33" customHeight="1">
      <c r="B183" s="127"/>
      <c r="C183" s="128" t="s">
        <v>301</v>
      </c>
      <c r="D183" s="128" t="s">
        <v>121</v>
      </c>
      <c r="E183" s="129" t="s">
        <v>302</v>
      </c>
      <c r="F183" s="130" t="s">
        <v>303</v>
      </c>
      <c r="G183" s="131" t="s">
        <v>163</v>
      </c>
      <c r="H183" s="132">
        <v>7.2</v>
      </c>
      <c r="I183" s="133"/>
      <c r="J183" s="134">
        <f>ROUND(I183*H183,2)</f>
        <v>0</v>
      </c>
      <c r="K183" s="130" t="s">
        <v>276</v>
      </c>
      <c r="L183" s="32"/>
      <c r="M183" s="135" t="s">
        <v>3</v>
      </c>
      <c r="N183" s="136" t="s">
        <v>43</v>
      </c>
      <c r="P183" s="137">
        <f>O183*H183</f>
        <v>0</v>
      </c>
      <c r="Q183" s="137">
        <v>4.2999999999999999E-4</v>
      </c>
      <c r="R183" s="137">
        <f>Q183*H183</f>
        <v>3.0959999999999998E-3</v>
      </c>
      <c r="S183" s="137">
        <v>0</v>
      </c>
      <c r="T183" s="138">
        <f>S183*H183</f>
        <v>0</v>
      </c>
      <c r="AR183" s="139" t="s">
        <v>234</v>
      </c>
      <c r="AT183" s="139" t="s">
        <v>121</v>
      </c>
      <c r="AU183" s="139" t="s">
        <v>127</v>
      </c>
      <c r="AY183" s="17" t="s">
        <v>118</v>
      </c>
      <c r="BE183" s="140">
        <f>IF(N183="základní",J183,0)</f>
        <v>0</v>
      </c>
      <c r="BF183" s="140">
        <f>IF(N183="snížená",J183,0)</f>
        <v>0</v>
      </c>
      <c r="BG183" s="140">
        <f>IF(N183="zákl. přenesená",J183,0)</f>
        <v>0</v>
      </c>
      <c r="BH183" s="140">
        <f>IF(N183="sníž. přenesená",J183,0)</f>
        <v>0</v>
      </c>
      <c r="BI183" s="140">
        <f>IF(N183="nulová",J183,0)</f>
        <v>0</v>
      </c>
      <c r="BJ183" s="17" t="s">
        <v>127</v>
      </c>
      <c r="BK183" s="140">
        <f>ROUND(I183*H183,2)</f>
        <v>0</v>
      </c>
      <c r="BL183" s="17" t="s">
        <v>234</v>
      </c>
      <c r="BM183" s="139" t="s">
        <v>304</v>
      </c>
    </row>
    <row r="184" spans="2:65" s="1" customFormat="1" ht="11.25">
      <c r="B184" s="32"/>
      <c r="D184" s="141" t="s">
        <v>129</v>
      </c>
      <c r="F184" s="142" t="s">
        <v>305</v>
      </c>
      <c r="I184" s="143"/>
      <c r="L184" s="32"/>
      <c r="M184" s="144"/>
      <c r="T184" s="53"/>
      <c r="AT184" s="17" t="s">
        <v>129</v>
      </c>
      <c r="AU184" s="17" t="s">
        <v>127</v>
      </c>
    </row>
    <row r="185" spans="2:65" s="1" customFormat="1" ht="16.5" customHeight="1">
      <c r="B185" s="127"/>
      <c r="C185" s="166" t="s">
        <v>306</v>
      </c>
      <c r="D185" s="166" t="s">
        <v>175</v>
      </c>
      <c r="E185" s="167" t="s">
        <v>307</v>
      </c>
      <c r="F185" s="168" t="s">
        <v>308</v>
      </c>
      <c r="G185" s="169" t="s">
        <v>163</v>
      </c>
      <c r="H185" s="170">
        <v>7.92</v>
      </c>
      <c r="I185" s="171"/>
      <c r="J185" s="172">
        <f>ROUND(I185*H185,2)</f>
        <v>0</v>
      </c>
      <c r="K185" s="168" t="s">
        <v>3</v>
      </c>
      <c r="L185" s="173"/>
      <c r="M185" s="174" t="s">
        <v>3</v>
      </c>
      <c r="N185" s="175" t="s">
        <v>43</v>
      </c>
      <c r="P185" s="137">
        <f>O185*H185</f>
        <v>0</v>
      </c>
      <c r="Q185" s="137">
        <v>8.9999999999999998E-4</v>
      </c>
      <c r="R185" s="137">
        <f>Q185*H185</f>
        <v>7.1279999999999998E-3</v>
      </c>
      <c r="S185" s="137">
        <v>0</v>
      </c>
      <c r="T185" s="138">
        <f>S185*H185</f>
        <v>0</v>
      </c>
      <c r="AR185" s="139" t="s">
        <v>309</v>
      </c>
      <c r="AT185" s="139" t="s">
        <v>175</v>
      </c>
      <c r="AU185" s="139" t="s">
        <v>127</v>
      </c>
      <c r="AY185" s="17" t="s">
        <v>118</v>
      </c>
      <c r="BE185" s="140">
        <f>IF(N185="základní",J185,0)</f>
        <v>0</v>
      </c>
      <c r="BF185" s="140">
        <f>IF(N185="snížená",J185,0)</f>
        <v>0</v>
      </c>
      <c r="BG185" s="140">
        <f>IF(N185="zákl. přenesená",J185,0)</f>
        <v>0</v>
      </c>
      <c r="BH185" s="140">
        <f>IF(N185="sníž. přenesená",J185,0)</f>
        <v>0</v>
      </c>
      <c r="BI185" s="140">
        <f>IF(N185="nulová",J185,0)</f>
        <v>0</v>
      </c>
      <c r="BJ185" s="17" t="s">
        <v>127</v>
      </c>
      <c r="BK185" s="140">
        <f>ROUND(I185*H185,2)</f>
        <v>0</v>
      </c>
      <c r="BL185" s="17" t="s">
        <v>234</v>
      </c>
      <c r="BM185" s="139" t="s">
        <v>310</v>
      </c>
    </row>
    <row r="186" spans="2:65" s="12" customFormat="1" ht="11.25">
      <c r="B186" s="145"/>
      <c r="D186" s="146" t="s">
        <v>131</v>
      </c>
      <c r="F186" s="148" t="s">
        <v>311</v>
      </c>
      <c r="H186" s="149">
        <v>7.92</v>
      </c>
      <c r="I186" s="150"/>
      <c r="L186" s="145"/>
      <c r="M186" s="151"/>
      <c r="T186" s="152"/>
      <c r="AT186" s="147" t="s">
        <v>131</v>
      </c>
      <c r="AU186" s="147" t="s">
        <v>127</v>
      </c>
      <c r="AV186" s="12" t="s">
        <v>127</v>
      </c>
      <c r="AW186" s="12" t="s">
        <v>4</v>
      </c>
      <c r="AX186" s="12" t="s">
        <v>15</v>
      </c>
      <c r="AY186" s="147" t="s">
        <v>118</v>
      </c>
    </row>
    <row r="187" spans="2:65" s="1" customFormat="1" ht="37.9" customHeight="1">
      <c r="B187" s="127"/>
      <c r="C187" s="128" t="s">
        <v>312</v>
      </c>
      <c r="D187" s="128" t="s">
        <v>121</v>
      </c>
      <c r="E187" s="129" t="s">
        <v>313</v>
      </c>
      <c r="F187" s="130" t="s">
        <v>314</v>
      </c>
      <c r="G187" s="131" t="s">
        <v>144</v>
      </c>
      <c r="H187" s="132">
        <v>5.04</v>
      </c>
      <c r="I187" s="133"/>
      <c r="J187" s="134">
        <f>ROUND(I187*H187,2)</f>
        <v>0</v>
      </c>
      <c r="K187" s="130" t="s">
        <v>276</v>
      </c>
      <c r="L187" s="32"/>
      <c r="M187" s="135" t="s">
        <v>3</v>
      </c>
      <c r="N187" s="136" t="s">
        <v>43</v>
      </c>
      <c r="P187" s="137">
        <f>O187*H187</f>
        <v>0</v>
      </c>
      <c r="Q187" s="137">
        <v>5.4000000000000003E-3</v>
      </c>
      <c r="R187" s="137">
        <f>Q187*H187</f>
        <v>2.7216000000000001E-2</v>
      </c>
      <c r="S187" s="137">
        <v>0</v>
      </c>
      <c r="T187" s="138">
        <f>S187*H187</f>
        <v>0</v>
      </c>
      <c r="AR187" s="139" t="s">
        <v>234</v>
      </c>
      <c r="AT187" s="139" t="s">
        <v>121</v>
      </c>
      <c r="AU187" s="139" t="s">
        <v>127</v>
      </c>
      <c r="AY187" s="17" t="s">
        <v>118</v>
      </c>
      <c r="BE187" s="140">
        <f>IF(N187="základní",J187,0)</f>
        <v>0</v>
      </c>
      <c r="BF187" s="140">
        <f>IF(N187="snížená",J187,0)</f>
        <v>0</v>
      </c>
      <c r="BG187" s="140">
        <f>IF(N187="zákl. přenesená",J187,0)</f>
        <v>0</v>
      </c>
      <c r="BH187" s="140">
        <f>IF(N187="sníž. přenesená",J187,0)</f>
        <v>0</v>
      </c>
      <c r="BI187" s="140">
        <f>IF(N187="nulová",J187,0)</f>
        <v>0</v>
      </c>
      <c r="BJ187" s="17" t="s">
        <v>127</v>
      </c>
      <c r="BK187" s="140">
        <f>ROUND(I187*H187,2)</f>
        <v>0</v>
      </c>
      <c r="BL187" s="17" t="s">
        <v>234</v>
      </c>
      <c r="BM187" s="139" t="s">
        <v>315</v>
      </c>
    </row>
    <row r="188" spans="2:65" s="1" customFormat="1" ht="11.25">
      <c r="B188" s="32"/>
      <c r="D188" s="141" t="s">
        <v>129</v>
      </c>
      <c r="F188" s="142" t="s">
        <v>316</v>
      </c>
      <c r="I188" s="143"/>
      <c r="L188" s="32"/>
      <c r="M188" s="144"/>
      <c r="T188" s="53"/>
      <c r="AT188" s="17" t="s">
        <v>129</v>
      </c>
      <c r="AU188" s="17" t="s">
        <v>127</v>
      </c>
    </row>
    <row r="189" spans="2:65" s="1" customFormat="1" ht="24.2" customHeight="1">
      <c r="B189" s="127"/>
      <c r="C189" s="166" t="s">
        <v>317</v>
      </c>
      <c r="D189" s="166" t="s">
        <v>175</v>
      </c>
      <c r="E189" s="167" t="s">
        <v>318</v>
      </c>
      <c r="F189" s="168" t="s">
        <v>319</v>
      </c>
      <c r="G189" s="169" t="s">
        <v>144</v>
      </c>
      <c r="H189" s="170">
        <v>5.5439999999999996</v>
      </c>
      <c r="I189" s="171"/>
      <c r="J189" s="172">
        <f>ROUND(I189*H189,2)</f>
        <v>0</v>
      </c>
      <c r="K189" s="168" t="s">
        <v>3</v>
      </c>
      <c r="L189" s="173"/>
      <c r="M189" s="174" t="s">
        <v>3</v>
      </c>
      <c r="N189" s="175" t="s">
        <v>43</v>
      </c>
      <c r="P189" s="137">
        <f>O189*H189</f>
        <v>0</v>
      </c>
      <c r="Q189" s="137">
        <v>2.1000000000000001E-2</v>
      </c>
      <c r="R189" s="137">
        <f>Q189*H189</f>
        <v>0.116424</v>
      </c>
      <c r="S189" s="137">
        <v>0</v>
      </c>
      <c r="T189" s="138">
        <f>S189*H189</f>
        <v>0</v>
      </c>
      <c r="AR189" s="139" t="s">
        <v>309</v>
      </c>
      <c r="AT189" s="139" t="s">
        <v>175</v>
      </c>
      <c r="AU189" s="139" t="s">
        <v>127</v>
      </c>
      <c r="AY189" s="17" t="s">
        <v>118</v>
      </c>
      <c r="BE189" s="140">
        <f>IF(N189="základní",J189,0)</f>
        <v>0</v>
      </c>
      <c r="BF189" s="140">
        <f>IF(N189="snížená",J189,0)</f>
        <v>0</v>
      </c>
      <c r="BG189" s="140">
        <f>IF(N189="zákl. přenesená",J189,0)</f>
        <v>0</v>
      </c>
      <c r="BH189" s="140">
        <f>IF(N189="sníž. přenesená",J189,0)</f>
        <v>0</v>
      </c>
      <c r="BI189" s="140">
        <f>IF(N189="nulová",J189,0)</f>
        <v>0</v>
      </c>
      <c r="BJ189" s="17" t="s">
        <v>127</v>
      </c>
      <c r="BK189" s="140">
        <f>ROUND(I189*H189,2)</f>
        <v>0</v>
      </c>
      <c r="BL189" s="17" t="s">
        <v>234</v>
      </c>
      <c r="BM189" s="139" t="s">
        <v>320</v>
      </c>
    </row>
    <row r="190" spans="2:65" s="12" customFormat="1" ht="11.25">
      <c r="B190" s="145"/>
      <c r="D190" s="146" t="s">
        <v>131</v>
      </c>
      <c r="F190" s="148" t="s">
        <v>321</v>
      </c>
      <c r="H190" s="149">
        <v>5.5439999999999996</v>
      </c>
      <c r="I190" s="150"/>
      <c r="L190" s="145"/>
      <c r="M190" s="151"/>
      <c r="T190" s="152"/>
      <c r="AT190" s="147" t="s">
        <v>131</v>
      </c>
      <c r="AU190" s="147" t="s">
        <v>127</v>
      </c>
      <c r="AV190" s="12" t="s">
        <v>127</v>
      </c>
      <c r="AW190" s="12" t="s">
        <v>4</v>
      </c>
      <c r="AX190" s="12" t="s">
        <v>15</v>
      </c>
      <c r="AY190" s="147" t="s">
        <v>118</v>
      </c>
    </row>
    <row r="191" spans="2:65" s="1" customFormat="1" ht="37.9" customHeight="1">
      <c r="B191" s="127"/>
      <c r="C191" s="128" t="s">
        <v>322</v>
      </c>
      <c r="D191" s="128" t="s">
        <v>121</v>
      </c>
      <c r="E191" s="129" t="s">
        <v>323</v>
      </c>
      <c r="F191" s="130" t="s">
        <v>324</v>
      </c>
      <c r="G191" s="131" t="s">
        <v>144</v>
      </c>
      <c r="H191" s="132">
        <v>5.04</v>
      </c>
      <c r="I191" s="133"/>
      <c r="J191" s="134">
        <f>ROUND(I191*H191,2)</f>
        <v>0</v>
      </c>
      <c r="K191" s="130" t="s">
        <v>276</v>
      </c>
      <c r="L191" s="32"/>
      <c r="M191" s="135" t="s">
        <v>3</v>
      </c>
      <c r="N191" s="136" t="s">
        <v>43</v>
      </c>
      <c r="P191" s="137">
        <f>O191*H191</f>
        <v>0</v>
      </c>
      <c r="Q191" s="137">
        <v>0</v>
      </c>
      <c r="R191" s="137">
        <f>Q191*H191</f>
        <v>0</v>
      </c>
      <c r="S191" s="137">
        <v>0</v>
      </c>
      <c r="T191" s="138">
        <f>S191*H191</f>
        <v>0</v>
      </c>
      <c r="AR191" s="139" t="s">
        <v>234</v>
      </c>
      <c r="AT191" s="139" t="s">
        <v>121</v>
      </c>
      <c r="AU191" s="139" t="s">
        <v>127</v>
      </c>
      <c r="AY191" s="17" t="s">
        <v>118</v>
      </c>
      <c r="BE191" s="140">
        <f>IF(N191="základní",J191,0)</f>
        <v>0</v>
      </c>
      <c r="BF191" s="140">
        <f>IF(N191="snížená",J191,0)</f>
        <v>0</v>
      </c>
      <c r="BG191" s="140">
        <f>IF(N191="zákl. přenesená",J191,0)</f>
        <v>0</v>
      </c>
      <c r="BH191" s="140">
        <f>IF(N191="sníž. přenesená",J191,0)</f>
        <v>0</v>
      </c>
      <c r="BI191" s="140">
        <f>IF(N191="nulová",J191,0)</f>
        <v>0</v>
      </c>
      <c r="BJ191" s="17" t="s">
        <v>127</v>
      </c>
      <c r="BK191" s="140">
        <f>ROUND(I191*H191,2)</f>
        <v>0</v>
      </c>
      <c r="BL191" s="17" t="s">
        <v>234</v>
      </c>
      <c r="BM191" s="139" t="s">
        <v>325</v>
      </c>
    </row>
    <row r="192" spans="2:65" s="1" customFormat="1" ht="11.25">
      <c r="B192" s="32"/>
      <c r="D192" s="141" t="s">
        <v>129</v>
      </c>
      <c r="F192" s="142" t="s">
        <v>326</v>
      </c>
      <c r="I192" s="143"/>
      <c r="L192" s="32"/>
      <c r="M192" s="144"/>
      <c r="T192" s="53"/>
      <c r="AT192" s="17" t="s">
        <v>129</v>
      </c>
      <c r="AU192" s="17" t="s">
        <v>127</v>
      </c>
    </row>
    <row r="193" spans="2:65" s="1" customFormat="1" ht="16.5" customHeight="1">
      <c r="B193" s="127"/>
      <c r="C193" s="128" t="s">
        <v>309</v>
      </c>
      <c r="D193" s="128" t="s">
        <v>121</v>
      </c>
      <c r="E193" s="129" t="s">
        <v>327</v>
      </c>
      <c r="F193" s="130" t="s">
        <v>328</v>
      </c>
      <c r="G193" s="131" t="s">
        <v>163</v>
      </c>
      <c r="H193" s="132">
        <v>7.2</v>
      </c>
      <c r="I193" s="133"/>
      <c r="J193" s="134">
        <f>ROUND(I193*H193,2)</f>
        <v>0</v>
      </c>
      <c r="K193" s="130" t="s">
        <v>276</v>
      </c>
      <c r="L193" s="32"/>
      <c r="M193" s="135" t="s">
        <v>3</v>
      </c>
      <c r="N193" s="136" t="s">
        <v>43</v>
      </c>
      <c r="P193" s="137">
        <f>O193*H193</f>
        <v>0</v>
      </c>
      <c r="Q193" s="137">
        <v>3.0000000000000001E-5</v>
      </c>
      <c r="R193" s="137">
        <f>Q193*H193</f>
        <v>2.1600000000000002E-4</v>
      </c>
      <c r="S193" s="137">
        <v>0</v>
      </c>
      <c r="T193" s="138">
        <f>S193*H193</f>
        <v>0</v>
      </c>
      <c r="AR193" s="139" t="s">
        <v>234</v>
      </c>
      <c r="AT193" s="139" t="s">
        <v>121</v>
      </c>
      <c r="AU193" s="139" t="s">
        <v>127</v>
      </c>
      <c r="AY193" s="17" t="s">
        <v>118</v>
      </c>
      <c r="BE193" s="140">
        <f>IF(N193="základní",J193,0)</f>
        <v>0</v>
      </c>
      <c r="BF193" s="140">
        <f>IF(N193="snížená",J193,0)</f>
        <v>0</v>
      </c>
      <c r="BG193" s="140">
        <f>IF(N193="zákl. přenesená",J193,0)</f>
        <v>0</v>
      </c>
      <c r="BH193" s="140">
        <f>IF(N193="sníž. přenesená",J193,0)</f>
        <v>0</v>
      </c>
      <c r="BI193" s="140">
        <f>IF(N193="nulová",J193,0)</f>
        <v>0</v>
      </c>
      <c r="BJ193" s="17" t="s">
        <v>127</v>
      </c>
      <c r="BK193" s="140">
        <f>ROUND(I193*H193,2)</f>
        <v>0</v>
      </c>
      <c r="BL193" s="17" t="s">
        <v>234</v>
      </c>
      <c r="BM193" s="139" t="s">
        <v>329</v>
      </c>
    </row>
    <row r="194" spans="2:65" s="1" customFormat="1" ht="11.25">
      <c r="B194" s="32"/>
      <c r="D194" s="141" t="s">
        <v>129</v>
      </c>
      <c r="F194" s="142" t="s">
        <v>330</v>
      </c>
      <c r="I194" s="143"/>
      <c r="L194" s="32"/>
      <c r="M194" s="144"/>
      <c r="T194" s="53"/>
      <c r="AT194" s="17" t="s">
        <v>129</v>
      </c>
      <c r="AU194" s="17" t="s">
        <v>127</v>
      </c>
    </row>
    <row r="195" spans="2:65" s="1" customFormat="1" ht="24.2" customHeight="1">
      <c r="B195" s="127"/>
      <c r="C195" s="128" t="s">
        <v>331</v>
      </c>
      <c r="D195" s="128" t="s">
        <v>121</v>
      </c>
      <c r="E195" s="129" t="s">
        <v>332</v>
      </c>
      <c r="F195" s="130" t="s">
        <v>333</v>
      </c>
      <c r="G195" s="131" t="s">
        <v>144</v>
      </c>
      <c r="H195" s="132">
        <v>5.04</v>
      </c>
      <c r="I195" s="133"/>
      <c r="J195" s="134">
        <f>ROUND(I195*H195,2)</f>
        <v>0</v>
      </c>
      <c r="K195" s="130" t="s">
        <v>276</v>
      </c>
      <c r="L195" s="32"/>
      <c r="M195" s="135" t="s">
        <v>3</v>
      </c>
      <c r="N195" s="136" t="s">
        <v>43</v>
      </c>
      <c r="P195" s="137">
        <f>O195*H195</f>
        <v>0</v>
      </c>
      <c r="Q195" s="137">
        <v>5.0000000000000002E-5</v>
      </c>
      <c r="R195" s="137">
        <f>Q195*H195</f>
        <v>2.52E-4</v>
      </c>
      <c r="S195" s="137">
        <v>0</v>
      </c>
      <c r="T195" s="138">
        <f>S195*H195</f>
        <v>0</v>
      </c>
      <c r="AR195" s="139" t="s">
        <v>234</v>
      </c>
      <c r="AT195" s="139" t="s">
        <v>121</v>
      </c>
      <c r="AU195" s="139" t="s">
        <v>127</v>
      </c>
      <c r="AY195" s="17" t="s">
        <v>118</v>
      </c>
      <c r="BE195" s="140">
        <f>IF(N195="základní",J195,0)</f>
        <v>0</v>
      </c>
      <c r="BF195" s="140">
        <f>IF(N195="snížená",J195,0)</f>
        <v>0</v>
      </c>
      <c r="BG195" s="140">
        <f>IF(N195="zákl. přenesená",J195,0)</f>
        <v>0</v>
      </c>
      <c r="BH195" s="140">
        <f>IF(N195="sníž. přenesená",J195,0)</f>
        <v>0</v>
      </c>
      <c r="BI195" s="140">
        <f>IF(N195="nulová",J195,0)</f>
        <v>0</v>
      </c>
      <c r="BJ195" s="17" t="s">
        <v>127</v>
      </c>
      <c r="BK195" s="140">
        <f>ROUND(I195*H195,2)</f>
        <v>0</v>
      </c>
      <c r="BL195" s="17" t="s">
        <v>234</v>
      </c>
      <c r="BM195" s="139" t="s">
        <v>334</v>
      </c>
    </row>
    <row r="196" spans="2:65" s="1" customFormat="1" ht="11.25">
      <c r="B196" s="32"/>
      <c r="D196" s="141" t="s">
        <v>129</v>
      </c>
      <c r="F196" s="142" t="s">
        <v>335</v>
      </c>
      <c r="I196" s="143"/>
      <c r="L196" s="32"/>
      <c r="M196" s="144"/>
      <c r="T196" s="53"/>
      <c r="AT196" s="17" t="s">
        <v>129</v>
      </c>
      <c r="AU196" s="17" t="s">
        <v>127</v>
      </c>
    </row>
    <row r="197" spans="2:65" s="1" customFormat="1" ht="49.15" customHeight="1">
      <c r="B197" s="127"/>
      <c r="C197" s="128" t="s">
        <v>336</v>
      </c>
      <c r="D197" s="128" t="s">
        <v>121</v>
      </c>
      <c r="E197" s="129" t="s">
        <v>337</v>
      </c>
      <c r="F197" s="130" t="s">
        <v>338</v>
      </c>
      <c r="G197" s="131" t="s">
        <v>124</v>
      </c>
      <c r="H197" s="132">
        <v>0.19400000000000001</v>
      </c>
      <c r="I197" s="133"/>
      <c r="J197" s="134">
        <f>ROUND(I197*H197,2)</f>
        <v>0</v>
      </c>
      <c r="K197" s="130" t="s">
        <v>276</v>
      </c>
      <c r="L197" s="32"/>
      <c r="M197" s="135" t="s">
        <v>3</v>
      </c>
      <c r="N197" s="136" t="s">
        <v>43</v>
      </c>
      <c r="P197" s="137">
        <f>O197*H197</f>
        <v>0</v>
      </c>
      <c r="Q197" s="137">
        <v>0</v>
      </c>
      <c r="R197" s="137">
        <f>Q197*H197</f>
        <v>0</v>
      </c>
      <c r="S197" s="137">
        <v>0</v>
      </c>
      <c r="T197" s="138">
        <f>S197*H197</f>
        <v>0</v>
      </c>
      <c r="AR197" s="139" t="s">
        <v>234</v>
      </c>
      <c r="AT197" s="139" t="s">
        <v>121</v>
      </c>
      <c r="AU197" s="139" t="s">
        <v>127</v>
      </c>
      <c r="AY197" s="17" t="s">
        <v>118</v>
      </c>
      <c r="BE197" s="140">
        <f>IF(N197="základní",J197,0)</f>
        <v>0</v>
      </c>
      <c r="BF197" s="140">
        <f>IF(N197="snížená",J197,0)</f>
        <v>0</v>
      </c>
      <c r="BG197" s="140">
        <f>IF(N197="zákl. přenesená",J197,0)</f>
        <v>0</v>
      </c>
      <c r="BH197" s="140">
        <f>IF(N197="sníž. přenesená",J197,0)</f>
        <v>0</v>
      </c>
      <c r="BI197" s="140">
        <f>IF(N197="nulová",J197,0)</f>
        <v>0</v>
      </c>
      <c r="BJ197" s="17" t="s">
        <v>127</v>
      </c>
      <c r="BK197" s="140">
        <f>ROUND(I197*H197,2)</f>
        <v>0</v>
      </c>
      <c r="BL197" s="17" t="s">
        <v>234</v>
      </c>
      <c r="BM197" s="139" t="s">
        <v>339</v>
      </c>
    </row>
    <row r="198" spans="2:65" s="1" customFormat="1" ht="11.25">
      <c r="B198" s="32"/>
      <c r="D198" s="141" t="s">
        <v>129</v>
      </c>
      <c r="F198" s="142" t="s">
        <v>340</v>
      </c>
      <c r="I198" s="143"/>
      <c r="L198" s="32"/>
      <c r="M198" s="144"/>
      <c r="T198" s="53"/>
      <c r="AT198" s="17" t="s">
        <v>129</v>
      </c>
      <c r="AU198" s="17" t="s">
        <v>127</v>
      </c>
    </row>
    <row r="199" spans="2:65" s="11" customFormat="1" ht="22.9" customHeight="1">
      <c r="B199" s="115"/>
      <c r="D199" s="116" t="s">
        <v>70</v>
      </c>
      <c r="E199" s="125" t="s">
        <v>341</v>
      </c>
      <c r="F199" s="125" t="s">
        <v>342</v>
      </c>
      <c r="I199" s="118"/>
      <c r="J199" s="126">
        <f>BK199</f>
        <v>0</v>
      </c>
      <c r="L199" s="115"/>
      <c r="M199" s="120"/>
      <c r="P199" s="121">
        <f>SUM(P200:P215)</f>
        <v>0</v>
      </c>
      <c r="R199" s="121">
        <f>SUM(R200:R215)</f>
        <v>0.20199172000000004</v>
      </c>
      <c r="T199" s="122">
        <f>SUM(T200:T215)</f>
        <v>0</v>
      </c>
      <c r="AR199" s="116" t="s">
        <v>127</v>
      </c>
      <c r="AT199" s="123" t="s">
        <v>70</v>
      </c>
      <c r="AU199" s="123" t="s">
        <v>15</v>
      </c>
      <c r="AY199" s="116" t="s">
        <v>118</v>
      </c>
      <c r="BK199" s="124">
        <f>SUM(BK200:BK215)</f>
        <v>0</v>
      </c>
    </row>
    <row r="200" spans="2:65" s="1" customFormat="1" ht="33" customHeight="1">
      <c r="B200" s="127"/>
      <c r="C200" s="128" t="s">
        <v>343</v>
      </c>
      <c r="D200" s="128" t="s">
        <v>121</v>
      </c>
      <c r="E200" s="129" t="s">
        <v>344</v>
      </c>
      <c r="F200" s="130" t="s">
        <v>345</v>
      </c>
      <c r="G200" s="131" t="s">
        <v>144</v>
      </c>
      <c r="H200" s="132">
        <v>20.628</v>
      </c>
      <c r="I200" s="133"/>
      <c r="J200" s="134">
        <f>ROUND(I200*H200,2)</f>
        <v>0</v>
      </c>
      <c r="K200" s="130" t="s">
        <v>125</v>
      </c>
      <c r="L200" s="32"/>
      <c r="M200" s="135" t="s">
        <v>3</v>
      </c>
      <c r="N200" s="136" t="s">
        <v>43</v>
      </c>
      <c r="P200" s="137">
        <f>O200*H200</f>
        <v>0</v>
      </c>
      <c r="Q200" s="137">
        <v>2.0000000000000001E-4</v>
      </c>
      <c r="R200" s="137">
        <f>Q200*H200</f>
        <v>4.1256000000000001E-3</v>
      </c>
      <c r="S200" s="137">
        <v>0</v>
      </c>
      <c r="T200" s="138">
        <f>S200*H200</f>
        <v>0</v>
      </c>
      <c r="AR200" s="139" t="s">
        <v>234</v>
      </c>
      <c r="AT200" s="139" t="s">
        <v>121</v>
      </c>
      <c r="AU200" s="139" t="s">
        <v>127</v>
      </c>
      <c r="AY200" s="17" t="s">
        <v>118</v>
      </c>
      <c r="BE200" s="140">
        <f>IF(N200="základní",J200,0)</f>
        <v>0</v>
      </c>
      <c r="BF200" s="140">
        <f>IF(N200="snížená",J200,0)</f>
        <v>0</v>
      </c>
      <c r="BG200" s="140">
        <f>IF(N200="zákl. přenesená",J200,0)</f>
        <v>0</v>
      </c>
      <c r="BH200" s="140">
        <f>IF(N200="sníž. přenesená",J200,0)</f>
        <v>0</v>
      </c>
      <c r="BI200" s="140">
        <f>IF(N200="nulová",J200,0)</f>
        <v>0</v>
      </c>
      <c r="BJ200" s="17" t="s">
        <v>127</v>
      </c>
      <c r="BK200" s="140">
        <f>ROUND(I200*H200,2)</f>
        <v>0</v>
      </c>
      <c r="BL200" s="17" t="s">
        <v>234</v>
      </c>
      <c r="BM200" s="139" t="s">
        <v>346</v>
      </c>
    </row>
    <row r="201" spans="2:65" s="1" customFormat="1" ht="11.25">
      <c r="B201" s="32"/>
      <c r="D201" s="141" t="s">
        <v>129</v>
      </c>
      <c r="F201" s="142" t="s">
        <v>347</v>
      </c>
      <c r="I201" s="143"/>
      <c r="L201" s="32"/>
      <c r="M201" s="144"/>
      <c r="T201" s="53"/>
      <c r="AT201" s="17" t="s">
        <v>129</v>
      </c>
      <c r="AU201" s="17" t="s">
        <v>127</v>
      </c>
    </row>
    <row r="202" spans="2:65" s="14" customFormat="1" ht="11.25">
      <c r="B202" s="160"/>
      <c r="D202" s="146" t="s">
        <v>131</v>
      </c>
      <c r="E202" s="161" t="s">
        <v>3</v>
      </c>
      <c r="F202" s="162" t="s">
        <v>348</v>
      </c>
      <c r="H202" s="161" t="s">
        <v>3</v>
      </c>
      <c r="I202" s="163"/>
      <c r="L202" s="160"/>
      <c r="M202" s="164"/>
      <c r="T202" s="165"/>
      <c r="AT202" s="161" t="s">
        <v>131</v>
      </c>
      <c r="AU202" s="161" t="s">
        <v>127</v>
      </c>
      <c r="AV202" s="14" t="s">
        <v>15</v>
      </c>
      <c r="AW202" s="14" t="s">
        <v>33</v>
      </c>
      <c r="AX202" s="14" t="s">
        <v>71</v>
      </c>
      <c r="AY202" s="161" t="s">
        <v>118</v>
      </c>
    </row>
    <row r="203" spans="2:65" s="12" customFormat="1" ht="11.25">
      <c r="B203" s="145"/>
      <c r="D203" s="146" t="s">
        <v>131</v>
      </c>
      <c r="E203" s="147" t="s">
        <v>3</v>
      </c>
      <c r="F203" s="148" t="s">
        <v>349</v>
      </c>
      <c r="H203" s="149">
        <v>20.628</v>
      </c>
      <c r="I203" s="150"/>
      <c r="L203" s="145"/>
      <c r="M203" s="151"/>
      <c r="T203" s="152"/>
      <c r="AT203" s="147" t="s">
        <v>131</v>
      </c>
      <c r="AU203" s="147" t="s">
        <v>127</v>
      </c>
      <c r="AV203" s="12" t="s">
        <v>127</v>
      </c>
      <c r="AW203" s="12" t="s">
        <v>33</v>
      </c>
      <c r="AX203" s="12" t="s">
        <v>15</v>
      </c>
      <c r="AY203" s="147" t="s">
        <v>118</v>
      </c>
    </row>
    <row r="204" spans="2:65" s="1" customFormat="1" ht="33" customHeight="1">
      <c r="B204" s="127"/>
      <c r="C204" s="128" t="s">
        <v>350</v>
      </c>
      <c r="D204" s="128" t="s">
        <v>121</v>
      </c>
      <c r="E204" s="129" t="s">
        <v>351</v>
      </c>
      <c r="F204" s="130" t="s">
        <v>352</v>
      </c>
      <c r="G204" s="131" t="s">
        <v>144</v>
      </c>
      <c r="H204" s="132">
        <v>391.6</v>
      </c>
      <c r="I204" s="133"/>
      <c r="J204" s="134">
        <f>ROUND(I204*H204,2)</f>
        <v>0</v>
      </c>
      <c r="K204" s="130" t="s">
        <v>125</v>
      </c>
      <c r="L204" s="32"/>
      <c r="M204" s="135" t="s">
        <v>3</v>
      </c>
      <c r="N204" s="136" t="s">
        <v>43</v>
      </c>
      <c r="P204" s="137">
        <f>O204*H204</f>
        <v>0</v>
      </c>
      <c r="Q204" s="137">
        <v>2.0000000000000001E-4</v>
      </c>
      <c r="R204" s="137">
        <f>Q204*H204</f>
        <v>7.8320000000000015E-2</v>
      </c>
      <c r="S204" s="137">
        <v>0</v>
      </c>
      <c r="T204" s="138">
        <f>S204*H204</f>
        <v>0</v>
      </c>
      <c r="AR204" s="139" t="s">
        <v>234</v>
      </c>
      <c r="AT204" s="139" t="s">
        <v>121</v>
      </c>
      <c r="AU204" s="139" t="s">
        <v>127</v>
      </c>
      <c r="AY204" s="17" t="s">
        <v>118</v>
      </c>
      <c r="BE204" s="140">
        <f>IF(N204="základní",J204,0)</f>
        <v>0</v>
      </c>
      <c r="BF204" s="140">
        <f>IF(N204="snížená",J204,0)</f>
        <v>0</v>
      </c>
      <c r="BG204" s="140">
        <f>IF(N204="zákl. přenesená",J204,0)</f>
        <v>0</v>
      </c>
      <c r="BH204" s="140">
        <f>IF(N204="sníž. přenesená",J204,0)</f>
        <v>0</v>
      </c>
      <c r="BI204" s="140">
        <f>IF(N204="nulová",J204,0)</f>
        <v>0</v>
      </c>
      <c r="BJ204" s="17" t="s">
        <v>127</v>
      </c>
      <c r="BK204" s="140">
        <f>ROUND(I204*H204,2)</f>
        <v>0</v>
      </c>
      <c r="BL204" s="17" t="s">
        <v>234</v>
      </c>
      <c r="BM204" s="139" t="s">
        <v>353</v>
      </c>
    </row>
    <row r="205" spans="2:65" s="1" customFormat="1" ht="11.25">
      <c r="B205" s="32"/>
      <c r="D205" s="141" t="s">
        <v>129</v>
      </c>
      <c r="F205" s="142" t="s">
        <v>354</v>
      </c>
      <c r="I205" s="143"/>
      <c r="L205" s="32"/>
      <c r="M205" s="144"/>
      <c r="T205" s="53"/>
      <c r="AT205" s="17" t="s">
        <v>129</v>
      </c>
      <c r="AU205" s="17" t="s">
        <v>127</v>
      </c>
    </row>
    <row r="206" spans="2:65" s="14" customFormat="1" ht="11.25">
      <c r="B206" s="160"/>
      <c r="D206" s="146" t="s">
        <v>131</v>
      </c>
      <c r="E206" s="161" t="s">
        <v>3</v>
      </c>
      <c r="F206" s="162" t="s">
        <v>355</v>
      </c>
      <c r="H206" s="161" t="s">
        <v>3</v>
      </c>
      <c r="I206" s="163"/>
      <c r="L206" s="160"/>
      <c r="M206" s="164"/>
      <c r="T206" s="165"/>
      <c r="AT206" s="161" t="s">
        <v>131</v>
      </c>
      <c r="AU206" s="161" t="s">
        <v>127</v>
      </c>
      <c r="AV206" s="14" t="s">
        <v>15</v>
      </c>
      <c r="AW206" s="14" t="s">
        <v>33</v>
      </c>
      <c r="AX206" s="14" t="s">
        <v>71</v>
      </c>
      <c r="AY206" s="161" t="s">
        <v>118</v>
      </c>
    </row>
    <row r="207" spans="2:65" s="12" customFormat="1" ht="11.25">
      <c r="B207" s="145"/>
      <c r="D207" s="146" t="s">
        <v>131</v>
      </c>
      <c r="E207" s="147" t="s">
        <v>3</v>
      </c>
      <c r="F207" s="148" t="s">
        <v>147</v>
      </c>
      <c r="H207" s="149">
        <v>11.2</v>
      </c>
      <c r="I207" s="150"/>
      <c r="L207" s="145"/>
      <c r="M207" s="151"/>
      <c r="T207" s="152"/>
      <c r="AT207" s="147" t="s">
        <v>131</v>
      </c>
      <c r="AU207" s="147" t="s">
        <v>127</v>
      </c>
      <c r="AV207" s="12" t="s">
        <v>127</v>
      </c>
      <c r="AW207" s="12" t="s">
        <v>33</v>
      </c>
      <c r="AX207" s="12" t="s">
        <v>71</v>
      </c>
      <c r="AY207" s="147" t="s">
        <v>118</v>
      </c>
    </row>
    <row r="208" spans="2:65" s="14" customFormat="1" ht="11.25">
      <c r="B208" s="160"/>
      <c r="D208" s="146" t="s">
        <v>131</v>
      </c>
      <c r="E208" s="161" t="s">
        <v>3</v>
      </c>
      <c r="F208" s="162" t="s">
        <v>356</v>
      </c>
      <c r="H208" s="161" t="s">
        <v>3</v>
      </c>
      <c r="I208" s="163"/>
      <c r="L208" s="160"/>
      <c r="M208" s="164"/>
      <c r="T208" s="165"/>
      <c r="AT208" s="161" t="s">
        <v>131</v>
      </c>
      <c r="AU208" s="161" t="s">
        <v>127</v>
      </c>
      <c r="AV208" s="14" t="s">
        <v>15</v>
      </c>
      <c r="AW208" s="14" t="s">
        <v>33</v>
      </c>
      <c r="AX208" s="14" t="s">
        <v>71</v>
      </c>
      <c r="AY208" s="161" t="s">
        <v>118</v>
      </c>
    </row>
    <row r="209" spans="2:65" s="12" customFormat="1" ht="11.25">
      <c r="B209" s="145"/>
      <c r="D209" s="146" t="s">
        <v>131</v>
      </c>
      <c r="E209" s="147" t="s">
        <v>3</v>
      </c>
      <c r="F209" s="148" t="s">
        <v>152</v>
      </c>
      <c r="H209" s="149">
        <v>414.72</v>
      </c>
      <c r="I209" s="150"/>
      <c r="L209" s="145"/>
      <c r="M209" s="151"/>
      <c r="T209" s="152"/>
      <c r="AT209" s="147" t="s">
        <v>131</v>
      </c>
      <c r="AU209" s="147" t="s">
        <v>127</v>
      </c>
      <c r="AV209" s="12" t="s">
        <v>127</v>
      </c>
      <c r="AW209" s="12" t="s">
        <v>33</v>
      </c>
      <c r="AX209" s="12" t="s">
        <v>71</v>
      </c>
      <c r="AY209" s="147" t="s">
        <v>118</v>
      </c>
    </row>
    <row r="210" spans="2:65" s="12" customFormat="1" ht="11.25">
      <c r="B210" s="145"/>
      <c r="D210" s="146" t="s">
        <v>131</v>
      </c>
      <c r="E210" s="147" t="s">
        <v>3</v>
      </c>
      <c r="F210" s="148" t="s">
        <v>153</v>
      </c>
      <c r="H210" s="149">
        <v>-34.32</v>
      </c>
      <c r="I210" s="150"/>
      <c r="L210" s="145"/>
      <c r="M210" s="151"/>
      <c r="T210" s="152"/>
      <c r="AT210" s="147" t="s">
        <v>131</v>
      </c>
      <c r="AU210" s="147" t="s">
        <v>127</v>
      </c>
      <c r="AV210" s="12" t="s">
        <v>127</v>
      </c>
      <c r="AW210" s="12" t="s">
        <v>33</v>
      </c>
      <c r="AX210" s="12" t="s">
        <v>71</v>
      </c>
      <c r="AY210" s="147" t="s">
        <v>118</v>
      </c>
    </row>
    <row r="211" spans="2:65" s="13" customFormat="1" ht="11.25">
      <c r="B211" s="153"/>
      <c r="D211" s="146" t="s">
        <v>131</v>
      </c>
      <c r="E211" s="154" t="s">
        <v>3</v>
      </c>
      <c r="F211" s="155" t="s">
        <v>154</v>
      </c>
      <c r="H211" s="156">
        <v>391.6</v>
      </c>
      <c r="I211" s="157"/>
      <c r="L211" s="153"/>
      <c r="M211" s="158"/>
      <c r="T211" s="159"/>
      <c r="AT211" s="154" t="s">
        <v>131</v>
      </c>
      <c r="AU211" s="154" t="s">
        <v>127</v>
      </c>
      <c r="AV211" s="13" t="s">
        <v>126</v>
      </c>
      <c r="AW211" s="13" t="s">
        <v>33</v>
      </c>
      <c r="AX211" s="13" t="s">
        <v>15</v>
      </c>
      <c r="AY211" s="154" t="s">
        <v>118</v>
      </c>
    </row>
    <row r="212" spans="2:65" s="1" customFormat="1" ht="37.9" customHeight="1">
      <c r="B212" s="127"/>
      <c r="C212" s="128" t="s">
        <v>357</v>
      </c>
      <c r="D212" s="128" t="s">
        <v>121</v>
      </c>
      <c r="E212" s="129" t="s">
        <v>358</v>
      </c>
      <c r="F212" s="130" t="s">
        <v>359</v>
      </c>
      <c r="G212" s="131" t="s">
        <v>144</v>
      </c>
      <c r="H212" s="132">
        <v>20.628</v>
      </c>
      <c r="I212" s="133"/>
      <c r="J212" s="134">
        <f>ROUND(I212*H212,2)</f>
        <v>0</v>
      </c>
      <c r="K212" s="130" t="s">
        <v>125</v>
      </c>
      <c r="L212" s="32"/>
      <c r="M212" s="135" t="s">
        <v>3</v>
      </c>
      <c r="N212" s="136" t="s">
        <v>43</v>
      </c>
      <c r="P212" s="137">
        <f>O212*H212</f>
        <v>0</v>
      </c>
      <c r="Q212" s="137">
        <v>2.9E-4</v>
      </c>
      <c r="R212" s="137">
        <f>Q212*H212</f>
        <v>5.9821200000000005E-3</v>
      </c>
      <c r="S212" s="137">
        <v>0</v>
      </c>
      <c r="T212" s="138">
        <f>S212*H212</f>
        <v>0</v>
      </c>
      <c r="AR212" s="139" t="s">
        <v>234</v>
      </c>
      <c r="AT212" s="139" t="s">
        <v>121</v>
      </c>
      <c r="AU212" s="139" t="s">
        <v>127</v>
      </c>
      <c r="AY212" s="17" t="s">
        <v>118</v>
      </c>
      <c r="BE212" s="140">
        <f>IF(N212="základní",J212,0)</f>
        <v>0</v>
      </c>
      <c r="BF212" s="140">
        <f>IF(N212="snížená",J212,0)</f>
        <v>0</v>
      </c>
      <c r="BG212" s="140">
        <f>IF(N212="zákl. přenesená",J212,0)</f>
        <v>0</v>
      </c>
      <c r="BH212" s="140">
        <f>IF(N212="sníž. přenesená",J212,0)</f>
        <v>0</v>
      </c>
      <c r="BI212" s="140">
        <f>IF(N212="nulová",J212,0)</f>
        <v>0</v>
      </c>
      <c r="BJ212" s="17" t="s">
        <v>127</v>
      </c>
      <c r="BK212" s="140">
        <f>ROUND(I212*H212,2)</f>
        <v>0</v>
      </c>
      <c r="BL212" s="17" t="s">
        <v>234</v>
      </c>
      <c r="BM212" s="139" t="s">
        <v>360</v>
      </c>
    </row>
    <row r="213" spans="2:65" s="1" customFormat="1" ht="11.25">
      <c r="B213" s="32"/>
      <c r="D213" s="141" t="s">
        <v>129</v>
      </c>
      <c r="F213" s="142" t="s">
        <v>361</v>
      </c>
      <c r="I213" s="143"/>
      <c r="L213" s="32"/>
      <c r="M213" s="144"/>
      <c r="T213" s="53"/>
      <c r="AT213" s="17" t="s">
        <v>129</v>
      </c>
      <c r="AU213" s="17" t="s">
        <v>127</v>
      </c>
    </row>
    <row r="214" spans="2:65" s="1" customFormat="1" ht="37.9" customHeight="1">
      <c r="B214" s="127"/>
      <c r="C214" s="128" t="s">
        <v>362</v>
      </c>
      <c r="D214" s="128" t="s">
        <v>121</v>
      </c>
      <c r="E214" s="129" t="s">
        <v>363</v>
      </c>
      <c r="F214" s="130" t="s">
        <v>364</v>
      </c>
      <c r="G214" s="131" t="s">
        <v>144</v>
      </c>
      <c r="H214" s="132">
        <v>391.6</v>
      </c>
      <c r="I214" s="133"/>
      <c r="J214" s="134">
        <f>ROUND(I214*H214,2)</f>
        <v>0</v>
      </c>
      <c r="K214" s="130" t="s">
        <v>125</v>
      </c>
      <c r="L214" s="32"/>
      <c r="M214" s="135" t="s">
        <v>3</v>
      </c>
      <c r="N214" s="136" t="s">
        <v>43</v>
      </c>
      <c r="P214" s="137">
        <f>O214*H214</f>
        <v>0</v>
      </c>
      <c r="Q214" s="137">
        <v>2.9E-4</v>
      </c>
      <c r="R214" s="137">
        <f>Q214*H214</f>
        <v>0.11356400000000001</v>
      </c>
      <c r="S214" s="137">
        <v>0</v>
      </c>
      <c r="T214" s="138">
        <f>S214*H214</f>
        <v>0</v>
      </c>
      <c r="AR214" s="139" t="s">
        <v>234</v>
      </c>
      <c r="AT214" s="139" t="s">
        <v>121</v>
      </c>
      <c r="AU214" s="139" t="s">
        <v>127</v>
      </c>
      <c r="AY214" s="17" t="s">
        <v>118</v>
      </c>
      <c r="BE214" s="140">
        <f>IF(N214="základní",J214,0)</f>
        <v>0</v>
      </c>
      <c r="BF214" s="140">
        <f>IF(N214="snížená",J214,0)</f>
        <v>0</v>
      </c>
      <c r="BG214" s="140">
        <f>IF(N214="zákl. přenesená",J214,0)</f>
        <v>0</v>
      </c>
      <c r="BH214" s="140">
        <f>IF(N214="sníž. přenesená",J214,0)</f>
        <v>0</v>
      </c>
      <c r="BI214" s="140">
        <f>IF(N214="nulová",J214,0)</f>
        <v>0</v>
      </c>
      <c r="BJ214" s="17" t="s">
        <v>127</v>
      </c>
      <c r="BK214" s="140">
        <f>ROUND(I214*H214,2)</f>
        <v>0</v>
      </c>
      <c r="BL214" s="17" t="s">
        <v>234</v>
      </c>
      <c r="BM214" s="139" t="s">
        <v>365</v>
      </c>
    </row>
    <row r="215" spans="2:65" s="1" customFormat="1" ht="11.25">
      <c r="B215" s="32"/>
      <c r="D215" s="141" t="s">
        <v>129</v>
      </c>
      <c r="F215" s="142" t="s">
        <v>366</v>
      </c>
      <c r="I215" s="143"/>
      <c r="L215" s="32"/>
      <c r="M215" s="144"/>
      <c r="T215" s="53"/>
      <c r="AT215" s="17" t="s">
        <v>129</v>
      </c>
      <c r="AU215" s="17" t="s">
        <v>127</v>
      </c>
    </row>
    <row r="216" spans="2:65" s="11" customFormat="1" ht="25.9" customHeight="1">
      <c r="B216" s="115"/>
      <c r="D216" s="116" t="s">
        <v>70</v>
      </c>
      <c r="E216" s="117" t="s">
        <v>175</v>
      </c>
      <c r="F216" s="117" t="s">
        <v>367</v>
      </c>
      <c r="I216" s="118"/>
      <c r="J216" s="119">
        <f>BK216</f>
        <v>0</v>
      </c>
      <c r="L216" s="115"/>
      <c r="M216" s="120"/>
      <c r="P216" s="121">
        <f>P217</f>
        <v>0</v>
      </c>
      <c r="R216" s="121">
        <f>R217</f>
        <v>0</v>
      </c>
      <c r="T216" s="122">
        <f>T217</f>
        <v>0</v>
      </c>
      <c r="AR216" s="116" t="s">
        <v>119</v>
      </c>
      <c r="AT216" s="123" t="s">
        <v>70</v>
      </c>
      <c r="AU216" s="123" t="s">
        <v>71</v>
      </c>
      <c r="AY216" s="116" t="s">
        <v>118</v>
      </c>
      <c r="BK216" s="124">
        <f>BK217</f>
        <v>0</v>
      </c>
    </row>
    <row r="217" spans="2:65" s="11" customFormat="1" ht="22.9" customHeight="1">
      <c r="B217" s="115"/>
      <c r="D217" s="116" t="s">
        <v>70</v>
      </c>
      <c r="E217" s="125" t="s">
        <v>368</v>
      </c>
      <c r="F217" s="125" t="s">
        <v>369</v>
      </c>
      <c r="I217" s="118"/>
      <c r="J217" s="126">
        <f>BK217</f>
        <v>0</v>
      </c>
      <c r="L217" s="115"/>
      <c r="M217" s="120"/>
      <c r="P217" s="121">
        <f>SUM(P218:P219)</f>
        <v>0</v>
      </c>
      <c r="R217" s="121">
        <f>SUM(R218:R219)</f>
        <v>0</v>
      </c>
      <c r="T217" s="122">
        <f>SUM(T218:T219)</f>
        <v>0</v>
      </c>
      <c r="AR217" s="116" t="s">
        <v>119</v>
      </c>
      <c r="AT217" s="123" t="s">
        <v>70</v>
      </c>
      <c r="AU217" s="123" t="s">
        <v>15</v>
      </c>
      <c r="AY217" s="116" t="s">
        <v>118</v>
      </c>
      <c r="BK217" s="124">
        <f>SUM(BK218:BK219)</f>
        <v>0</v>
      </c>
    </row>
    <row r="218" spans="2:65" s="1" customFormat="1" ht="37.9" customHeight="1">
      <c r="B218" s="127"/>
      <c r="C218" s="128" t="s">
        <v>370</v>
      </c>
      <c r="D218" s="128" t="s">
        <v>121</v>
      </c>
      <c r="E218" s="129" t="s">
        <v>371</v>
      </c>
      <c r="F218" s="130" t="s">
        <v>372</v>
      </c>
      <c r="G218" s="131" t="s">
        <v>264</v>
      </c>
      <c r="H218" s="132">
        <v>2</v>
      </c>
      <c r="I218" s="133"/>
      <c r="J218" s="134">
        <f>ROUND(I218*H218,2)</f>
        <v>0</v>
      </c>
      <c r="K218" s="130" t="s">
        <v>3</v>
      </c>
      <c r="L218" s="32"/>
      <c r="M218" s="135" t="s">
        <v>3</v>
      </c>
      <c r="N218" s="136" t="s">
        <v>43</v>
      </c>
      <c r="P218" s="137">
        <f>O218*H218</f>
        <v>0</v>
      </c>
      <c r="Q218" s="137">
        <v>0</v>
      </c>
      <c r="R218" s="137">
        <f>Q218*H218</f>
        <v>0</v>
      </c>
      <c r="S218" s="137">
        <v>0</v>
      </c>
      <c r="T218" s="138">
        <f>S218*H218</f>
        <v>0</v>
      </c>
      <c r="AR218" s="139" t="s">
        <v>373</v>
      </c>
      <c r="AT218" s="139" t="s">
        <v>121</v>
      </c>
      <c r="AU218" s="139" t="s">
        <v>127</v>
      </c>
      <c r="AY218" s="17" t="s">
        <v>118</v>
      </c>
      <c r="BE218" s="140">
        <f>IF(N218="základní",J218,0)</f>
        <v>0</v>
      </c>
      <c r="BF218" s="140">
        <f>IF(N218="snížená",J218,0)</f>
        <v>0</v>
      </c>
      <c r="BG218" s="140">
        <f>IF(N218="zákl. přenesená",J218,0)</f>
        <v>0</v>
      </c>
      <c r="BH218" s="140">
        <f>IF(N218="sníž. přenesená",J218,0)</f>
        <v>0</v>
      </c>
      <c r="BI218" s="140">
        <f>IF(N218="nulová",J218,0)</f>
        <v>0</v>
      </c>
      <c r="BJ218" s="17" t="s">
        <v>127</v>
      </c>
      <c r="BK218" s="140">
        <f>ROUND(I218*H218,2)</f>
        <v>0</v>
      </c>
      <c r="BL218" s="17" t="s">
        <v>373</v>
      </c>
      <c r="BM218" s="139" t="s">
        <v>374</v>
      </c>
    </row>
    <row r="219" spans="2:65" s="1" customFormat="1" ht="16.5" customHeight="1">
      <c r="B219" s="127"/>
      <c r="C219" s="128" t="s">
        <v>375</v>
      </c>
      <c r="D219" s="128" t="s">
        <v>121</v>
      </c>
      <c r="E219" s="129" t="s">
        <v>376</v>
      </c>
      <c r="F219" s="130" t="s">
        <v>377</v>
      </c>
      <c r="G219" s="131" t="s">
        <v>264</v>
      </c>
      <c r="H219" s="132">
        <v>2</v>
      </c>
      <c r="I219" s="133"/>
      <c r="J219" s="134">
        <f>ROUND(I219*H219,2)</f>
        <v>0</v>
      </c>
      <c r="K219" s="130" t="s">
        <v>3</v>
      </c>
      <c r="L219" s="32"/>
      <c r="M219" s="177" t="s">
        <v>3</v>
      </c>
      <c r="N219" s="178" t="s">
        <v>43</v>
      </c>
      <c r="O219" s="179"/>
      <c r="P219" s="180">
        <f>O219*H219</f>
        <v>0</v>
      </c>
      <c r="Q219" s="180">
        <v>0</v>
      </c>
      <c r="R219" s="180">
        <f>Q219*H219</f>
        <v>0</v>
      </c>
      <c r="S219" s="180">
        <v>0</v>
      </c>
      <c r="T219" s="181">
        <f>S219*H219</f>
        <v>0</v>
      </c>
      <c r="AR219" s="139" t="s">
        <v>373</v>
      </c>
      <c r="AT219" s="139" t="s">
        <v>121</v>
      </c>
      <c r="AU219" s="139" t="s">
        <v>127</v>
      </c>
      <c r="AY219" s="17" t="s">
        <v>118</v>
      </c>
      <c r="BE219" s="140">
        <f>IF(N219="základní",J219,0)</f>
        <v>0</v>
      </c>
      <c r="BF219" s="140">
        <f>IF(N219="snížená",J219,0)</f>
        <v>0</v>
      </c>
      <c r="BG219" s="140">
        <f>IF(N219="zákl. přenesená",J219,0)</f>
        <v>0</v>
      </c>
      <c r="BH219" s="140">
        <f>IF(N219="sníž. přenesená",J219,0)</f>
        <v>0</v>
      </c>
      <c r="BI219" s="140">
        <f>IF(N219="nulová",J219,0)</f>
        <v>0</v>
      </c>
      <c r="BJ219" s="17" t="s">
        <v>127</v>
      </c>
      <c r="BK219" s="140">
        <f>ROUND(I219*H219,2)</f>
        <v>0</v>
      </c>
      <c r="BL219" s="17" t="s">
        <v>373</v>
      </c>
      <c r="BM219" s="139" t="s">
        <v>378</v>
      </c>
    </row>
    <row r="220" spans="2:65" s="1" customFormat="1" ht="6.95" customHeight="1">
      <c r="B220" s="41"/>
      <c r="C220" s="42"/>
      <c r="D220" s="42"/>
      <c r="E220" s="42"/>
      <c r="F220" s="42"/>
      <c r="G220" s="42"/>
      <c r="H220" s="42"/>
      <c r="I220" s="42"/>
      <c r="J220" s="42"/>
      <c r="K220" s="42"/>
      <c r="L220" s="32"/>
    </row>
  </sheetData>
  <autoFilter ref="C93:K219" xr:uid="{00000000-0009-0000-0000-000001000000}"/>
  <mergeCells count="9">
    <mergeCell ref="E50:H50"/>
    <mergeCell ref="E84:H84"/>
    <mergeCell ref="E86:H86"/>
    <mergeCell ref="L2:V2"/>
    <mergeCell ref="E7:H7"/>
    <mergeCell ref="E9:H9"/>
    <mergeCell ref="E18:H18"/>
    <mergeCell ref="E27:H27"/>
    <mergeCell ref="E48:H48"/>
  </mergeCells>
  <hyperlinks>
    <hyperlink ref="F98" r:id="rId1" xr:uid="{00000000-0004-0000-0100-000000000000}"/>
    <hyperlink ref="F105" r:id="rId2" xr:uid="{00000000-0004-0000-0100-000001000000}"/>
    <hyperlink ref="F108" r:id="rId3" xr:uid="{00000000-0004-0000-0100-000002000000}"/>
    <hyperlink ref="F113" r:id="rId4" xr:uid="{00000000-0004-0000-0100-000003000000}"/>
    <hyperlink ref="F116" r:id="rId5" xr:uid="{00000000-0004-0000-0100-000004000000}"/>
    <hyperlink ref="F120" r:id="rId6" xr:uid="{00000000-0004-0000-0100-000005000000}"/>
    <hyperlink ref="F125" r:id="rId7" xr:uid="{00000000-0004-0000-0100-000006000000}"/>
    <hyperlink ref="F130" r:id="rId8" xr:uid="{00000000-0004-0000-0100-000007000000}"/>
    <hyperlink ref="F133" r:id="rId9" xr:uid="{00000000-0004-0000-0100-000008000000}"/>
    <hyperlink ref="F136" r:id="rId10" xr:uid="{00000000-0004-0000-0100-000009000000}"/>
    <hyperlink ref="F139" r:id="rId11" xr:uid="{00000000-0004-0000-0100-00000A000000}"/>
    <hyperlink ref="F154" r:id="rId12" xr:uid="{00000000-0004-0000-0100-00000B000000}"/>
    <hyperlink ref="F156" r:id="rId13" xr:uid="{00000000-0004-0000-0100-00000C000000}"/>
    <hyperlink ref="F158" r:id="rId14" xr:uid="{00000000-0004-0000-0100-00000D000000}"/>
    <hyperlink ref="F161" r:id="rId15" xr:uid="{00000000-0004-0000-0100-00000E000000}"/>
    <hyperlink ref="F164" r:id="rId16" xr:uid="{00000000-0004-0000-0100-00000F000000}"/>
    <hyperlink ref="F169" r:id="rId17" xr:uid="{00000000-0004-0000-0100-000010000000}"/>
    <hyperlink ref="F172" r:id="rId18" xr:uid="{00000000-0004-0000-0100-000011000000}"/>
    <hyperlink ref="F175" r:id="rId19" xr:uid="{00000000-0004-0000-0100-000012000000}"/>
    <hyperlink ref="F178" r:id="rId20" xr:uid="{00000000-0004-0000-0100-000013000000}"/>
    <hyperlink ref="F180" r:id="rId21" xr:uid="{00000000-0004-0000-0100-000014000000}"/>
    <hyperlink ref="F182" r:id="rId22" xr:uid="{00000000-0004-0000-0100-000015000000}"/>
    <hyperlink ref="F184" r:id="rId23" xr:uid="{00000000-0004-0000-0100-000016000000}"/>
    <hyperlink ref="F188" r:id="rId24" xr:uid="{00000000-0004-0000-0100-000017000000}"/>
    <hyperlink ref="F192" r:id="rId25" xr:uid="{00000000-0004-0000-0100-000018000000}"/>
    <hyperlink ref="F194" r:id="rId26" xr:uid="{00000000-0004-0000-0100-000019000000}"/>
    <hyperlink ref="F196" r:id="rId27" xr:uid="{00000000-0004-0000-0100-00001A000000}"/>
    <hyperlink ref="F198" r:id="rId28" xr:uid="{00000000-0004-0000-0100-00001B000000}"/>
    <hyperlink ref="F201" r:id="rId29" xr:uid="{00000000-0004-0000-0100-00001C000000}"/>
    <hyperlink ref="F205" r:id="rId30" xr:uid="{00000000-0004-0000-0100-00001D000000}"/>
    <hyperlink ref="F213" r:id="rId31" xr:uid="{00000000-0004-0000-0100-00001E000000}"/>
    <hyperlink ref="F215" r:id="rId32" xr:uid="{00000000-0004-0000-0100-00001F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3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BM91"/>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98" t="s">
        <v>6</v>
      </c>
      <c r="M2" s="265"/>
      <c r="N2" s="265"/>
      <c r="O2" s="265"/>
      <c r="P2" s="265"/>
      <c r="Q2" s="265"/>
      <c r="R2" s="265"/>
      <c r="S2" s="265"/>
      <c r="T2" s="265"/>
      <c r="U2" s="265"/>
      <c r="V2" s="265"/>
      <c r="AT2" s="17" t="s">
        <v>80</v>
      </c>
    </row>
    <row r="3" spans="2:46" ht="6.95" customHeight="1">
      <c r="B3" s="18"/>
      <c r="C3" s="19"/>
      <c r="D3" s="19"/>
      <c r="E3" s="19"/>
      <c r="F3" s="19"/>
      <c r="G3" s="19"/>
      <c r="H3" s="19"/>
      <c r="I3" s="19"/>
      <c r="J3" s="19"/>
      <c r="K3" s="19"/>
      <c r="L3" s="20"/>
      <c r="AT3" s="17" t="s">
        <v>15</v>
      </c>
    </row>
    <row r="4" spans="2:46" ht="24.95" customHeight="1">
      <c r="B4" s="20"/>
      <c r="D4" s="21" t="s">
        <v>81</v>
      </c>
      <c r="L4" s="20"/>
      <c r="M4" s="85" t="s">
        <v>11</v>
      </c>
      <c r="AT4" s="17" t="s">
        <v>4</v>
      </c>
    </row>
    <row r="5" spans="2:46" ht="6.95" customHeight="1">
      <c r="B5" s="20"/>
      <c r="L5" s="20"/>
    </row>
    <row r="6" spans="2:46" ht="12" customHeight="1">
      <c r="B6" s="20"/>
      <c r="D6" s="27" t="s">
        <v>17</v>
      </c>
      <c r="L6" s="20"/>
    </row>
    <row r="7" spans="2:46" ht="26.25" customHeight="1">
      <c r="B7" s="20"/>
      <c r="E7" s="299" t="str">
        <f>'Rekapitulace stavby'!K6</f>
        <v>STAVEBNÍ ÚPRAVY – VÝMĚNA LŮŽKOVÝCH VÝTAHŮ Radětínská 2305, Pelhřimov</v>
      </c>
      <c r="F7" s="300"/>
      <c r="G7" s="300"/>
      <c r="H7" s="300"/>
      <c r="L7" s="20"/>
    </row>
    <row r="8" spans="2:46" s="1" customFormat="1" ht="12" customHeight="1">
      <c r="B8" s="32"/>
      <c r="D8" s="27" t="s">
        <v>82</v>
      </c>
      <c r="L8" s="32"/>
    </row>
    <row r="9" spans="2:46" s="1" customFormat="1" ht="16.5" customHeight="1">
      <c r="B9" s="32"/>
      <c r="E9" s="280" t="s">
        <v>379</v>
      </c>
      <c r="F9" s="301"/>
      <c r="G9" s="301"/>
      <c r="H9" s="301"/>
      <c r="L9" s="32"/>
    </row>
    <row r="10" spans="2:46" s="1" customFormat="1" ht="11.25">
      <c r="B10" s="32"/>
      <c r="L10" s="32"/>
    </row>
    <row r="11" spans="2:46" s="1" customFormat="1" ht="12" customHeight="1">
      <c r="B11" s="32"/>
      <c r="D11" s="27" t="s">
        <v>19</v>
      </c>
      <c r="F11" s="25" t="s">
        <v>3</v>
      </c>
      <c r="I11" s="27" t="s">
        <v>20</v>
      </c>
      <c r="J11" s="25" t="s">
        <v>3</v>
      </c>
      <c r="L11" s="32"/>
    </row>
    <row r="12" spans="2:46" s="1" customFormat="1" ht="12" customHeight="1">
      <c r="B12" s="32"/>
      <c r="D12" s="27" t="s">
        <v>21</v>
      </c>
      <c r="F12" s="25" t="s">
        <v>22</v>
      </c>
      <c r="I12" s="27" t="s">
        <v>23</v>
      </c>
      <c r="J12" s="49" t="str">
        <f>'Rekapitulace stavby'!AN8</f>
        <v>10. 9. 2023</v>
      </c>
      <c r="L12" s="32"/>
    </row>
    <row r="13" spans="2:46" s="1" customFormat="1" ht="10.9" customHeight="1">
      <c r="B13" s="32"/>
      <c r="L13" s="32"/>
    </row>
    <row r="14" spans="2:46" s="1" customFormat="1" ht="12" customHeight="1">
      <c r="B14" s="32"/>
      <c r="D14" s="27" t="s">
        <v>25</v>
      </c>
      <c r="I14" s="27" t="s">
        <v>26</v>
      </c>
      <c r="J14" s="25" t="s">
        <v>3</v>
      </c>
      <c r="L14" s="32"/>
    </row>
    <row r="15" spans="2:46" s="1" customFormat="1" ht="18" customHeight="1">
      <c r="B15" s="32"/>
      <c r="E15" s="25" t="s">
        <v>27</v>
      </c>
      <c r="I15" s="27" t="s">
        <v>28</v>
      </c>
      <c r="J15" s="25" t="s">
        <v>3</v>
      </c>
      <c r="L15" s="32"/>
    </row>
    <row r="16" spans="2:46" s="1" customFormat="1" ht="6.95" customHeight="1">
      <c r="B16" s="32"/>
      <c r="L16" s="32"/>
    </row>
    <row r="17" spans="2:12" s="1" customFormat="1" ht="12" customHeight="1">
      <c r="B17" s="32"/>
      <c r="D17" s="27" t="s">
        <v>29</v>
      </c>
      <c r="I17" s="27" t="s">
        <v>26</v>
      </c>
      <c r="J17" s="28" t="str">
        <f>'Rekapitulace stavby'!AN13</f>
        <v>Vyplň údaj</v>
      </c>
      <c r="L17" s="32"/>
    </row>
    <row r="18" spans="2:12" s="1" customFormat="1" ht="18" customHeight="1">
      <c r="B18" s="32"/>
      <c r="E18" s="302" t="str">
        <f>'Rekapitulace stavby'!E14</f>
        <v>Vyplň údaj</v>
      </c>
      <c r="F18" s="264"/>
      <c r="G18" s="264"/>
      <c r="H18" s="264"/>
      <c r="I18" s="27" t="s">
        <v>28</v>
      </c>
      <c r="J18" s="28" t="str">
        <f>'Rekapitulace stavby'!AN14</f>
        <v>Vyplň údaj</v>
      </c>
      <c r="L18" s="32"/>
    </row>
    <row r="19" spans="2:12" s="1" customFormat="1" ht="6.95" customHeight="1">
      <c r="B19" s="32"/>
      <c r="L19" s="32"/>
    </row>
    <row r="20" spans="2:12" s="1" customFormat="1" ht="12" customHeight="1">
      <c r="B20" s="32"/>
      <c r="D20" s="27" t="s">
        <v>31</v>
      </c>
      <c r="I20" s="27" t="s">
        <v>26</v>
      </c>
      <c r="J20" s="25" t="s">
        <v>3</v>
      </c>
      <c r="L20" s="32"/>
    </row>
    <row r="21" spans="2:12" s="1" customFormat="1" ht="18" customHeight="1">
      <c r="B21" s="32"/>
      <c r="E21" s="25" t="s">
        <v>32</v>
      </c>
      <c r="I21" s="27" t="s">
        <v>28</v>
      </c>
      <c r="J21" s="25" t="s">
        <v>3</v>
      </c>
      <c r="L21" s="32"/>
    </row>
    <row r="22" spans="2:12" s="1" customFormat="1" ht="6.95" customHeight="1">
      <c r="B22" s="32"/>
      <c r="L22" s="32"/>
    </row>
    <row r="23" spans="2:12" s="1" customFormat="1" ht="12" customHeight="1">
      <c r="B23" s="32"/>
      <c r="D23" s="27" t="s">
        <v>34</v>
      </c>
      <c r="I23" s="27" t="s">
        <v>26</v>
      </c>
      <c r="J23" s="25" t="str">
        <f>IF('Rekapitulace stavby'!AN19="","",'Rekapitulace stavby'!AN19)</f>
        <v/>
      </c>
      <c r="L23" s="32"/>
    </row>
    <row r="24" spans="2:12" s="1" customFormat="1" ht="18" customHeight="1">
      <c r="B24" s="32"/>
      <c r="E24" s="25" t="str">
        <f>IF('Rekapitulace stavby'!E20="","",'Rekapitulace stavby'!E20)</f>
        <v xml:space="preserve"> </v>
      </c>
      <c r="I24" s="27" t="s">
        <v>28</v>
      </c>
      <c r="J24" s="25" t="str">
        <f>IF('Rekapitulace stavby'!AN20="","",'Rekapitulace stavby'!AN20)</f>
        <v/>
      </c>
      <c r="L24" s="32"/>
    </row>
    <row r="25" spans="2:12" s="1" customFormat="1" ht="6.95" customHeight="1">
      <c r="B25" s="32"/>
      <c r="L25" s="32"/>
    </row>
    <row r="26" spans="2:12" s="1" customFormat="1" ht="12" customHeight="1">
      <c r="B26" s="32"/>
      <c r="D26" s="27" t="s">
        <v>35</v>
      </c>
      <c r="L26" s="32"/>
    </row>
    <row r="27" spans="2:12" s="7" customFormat="1" ht="16.5" customHeight="1">
      <c r="B27" s="86"/>
      <c r="E27" s="269" t="s">
        <v>3</v>
      </c>
      <c r="F27" s="269"/>
      <c r="G27" s="269"/>
      <c r="H27" s="269"/>
      <c r="L27" s="86"/>
    </row>
    <row r="28" spans="2:12" s="1" customFormat="1" ht="6.95" customHeight="1">
      <c r="B28" s="32"/>
      <c r="L28" s="32"/>
    </row>
    <row r="29" spans="2:12" s="1" customFormat="1" ht="6.95" customHeight="1">
      <c r="B29" s="32"/>
      <c r="D29" s="50"/>
      <c r="E29" s="50"/>
      <c r="F29" s="50"/>
      <c r="G29" s="50"/>
      <c r="H29" s="50"/>
      <c r="I29" s="50"/>
      <c r="J29" s="50"/>
      <c r="K29" s="50"/>
      <c r="L29" s="32"/>
    </row>
    <row r="30" spans="2:12" s="1" customFormat="1" ht="25.35" customHeight="1">
      <c r="B30" s="32"/>
      <c r="D30" s="87" t="s">
        <v>37</v>
      </c>
      <c r="J30" s="63">
        <f>ROUND(J80, 2)</f>
        <v>0</v>
      </c>
      <c r="L30" s="32"/>
    </row>
    <row r="31" spans="2:12" s="1" customFormat="1" ht="6.95" customHeight="1">
      <c r="B31" s="32"/>
      <c r="D31" s="50"/>
      <c r="E31" s="50"/>
      <c r="F31" s="50"/>
      <c r="G31" s="50"/>
      <c r="H31" s="50"/>
      <c r="I31" s="50"/>
      <c r="J31" s="50"/>
      <c r="K31" s="50"/>
      <c r="L31" s="32"/>
    </row>
    <row r="32" spans="2:12" s="1" customFormat="1" ht="14.45" customHeight="1">
      <c r="B32" s="32"/>
      <c r="F32" s="35" t="s">
        <v>39</v>
      </c>
      <c r="I32" s="35" t="s">
        <v>38</v>
      </c>
      <c r="J32" s="35" t="s">
        <v>40</v>
      </c>
      <c r="L32" s="32"/>
    </row>
    <row r="33" spans="2:12" s="1" customFormat="1" ht="14.45" customHeight="1">
      <c r="B33" s="32"/>
      <c r="D33" s="52" t="s">
        <v>41</v>
      </c>
      <c r="E33" s="27" t="s">
        <v>42</v>
      </c>
      <c r="F33" s="88">
        <f>ROUND((SUM(BE80:BE90)),  2)</f>
        <v>0</v>
      </c>
      <c r="I33" s="89">
        <v>0.21</v>
      </c>
      <c r="J33" s="88">
        <f>ROUND(((SUM(BE80:BE90))*I33),  2)</f>
        <v>0</v>
      </c>
      <c r="L33" s="32"/>
    </row>
    <row r="34" spans="2:12" s="1" customFormat="1" ht="14.45" customHeight="1">
      <c r="B34" s="32"/>
      <c r="E34" s="27" t="s">
        <v>43</v>
      </c>
      <c r="F34" s="88">
        <f>ROUND((SUM(BF80:BF90)),  2)</f>
        <v>0</v>
      </c>
      <c r="I34" s="89">
        <v>0.15</v>
      </c>
      <c r="J34" s="88">
        <f>ROUND(((SUM(BF80:BF90))*I34),  2)</f>
        <v>0</v>
      </c>
      <c r="L34" s="32"/>
    </row>
    <row r="35" spans="2:12" s="1" customFormat="1" ht="14.45" hidden="1" customHeight="1">
      <c r="B35" s="32"/>
      <c r="E35" s="27" t="s">
        <v>44</v>
      </c>
      <c r="F35" s="88">
        <f>ROUND((SUM(BG80:BG90)),  2)</f>
        <v>0</v>
      </c>
      <c r="I35" s="89">
        <v>0.21</v>
      </c>
      <c r="J35" s="88">
        <f>0</f>
        <v>0</v>
      </c>
      <c r="L35" s="32"/>
    </row>
    <row r="36" spans="2:12" s="1" customFormat="1" ht="14.45" hidden="1" customHeight="1">
      <c r="B36" s="32"/>
      <c r="E36" s="27" t="s">
        <v>45</v>
      </c>
      <c r="F36" s="88">
        <f>ROUND((SUM(BH80:BH90)),  2)</f>
        <v>0</v>
      </c>
      <c r="I36" s="89">
        <v>0.15</v>
      </c>
      <c r="J36" s="88">
        <f>0</f>
        <v>0</v>
      </c>
      <c r="L36" s="32"/>
    </row>
    <row r="37" spans="2:12" s="1" customFormat="1" ht="14.45" hidden="1" customHeight="1">
      <c r="B37" s="32"/>
      <c r="E37" s="27" t="s">
        <v>46</v>
      </c>
      <c r="F37" s="88">
        <f>ROUND((SUM(BI80:BI90)),  2)</f>
        <v>0</v>
      </c>
      <c r="I37" s="89">
        <v>0</v>
      </c>
      <c r="J37" s="88">
        <f>0</f>
        <v>0</v>
      </c>
      <c r="L37" s="32"/>
    </row>
    <row r="38" spans="2:12" s="1" customFormat="1" ht="6.95" customHeight="1">
      <c r="B38" s="32"/>
      <c r="L38" s="32"/>
    </row>
    <row r="39" spans="2:12" s="1" customFormat="1" ht="25.35" customHeight="1">
      <c r="B39" s="32"/>
      <c r="C39" s="90"/>
      <c r="D39" s="91" t="s">
        <v>47</v>
      </c>
      <c r="E39" s="54"/>
      <c r="F39" s="54"/>
      <c r="G39" s="92" t="s">
        <v>48</v>
      </c>
      <c r="H39" s="93" t="s">
        <v>49</v>
      </c>
      <c r="I39" s="54"/>
      <c r="J39" s="94">
        <f>SUM(J30:J37)</f>
        <v>0</v>
      </c>
      <c r="K39" s="95"/>
      <c r="L39" s="32"/>
    </row>
    <row r="40" spans="2:12" s="1" customFormat="1" ht="14.45" customHeight="1">
      <c r="B40" s="41"/>
      <c r="C40" s="42"/>
      <c r="D40" s="42"/>
      <c r="E40" s="42"/>
      <c r="F40" s="42"/>
      <c r="G40" s="42"/>
      <c r="H40" s="42"/>
      <c r="I40" s="42"/>
      <c r="J40" s="42"/>
      <c r="K40" s="42"/>
      <c r="L40" s="32"/>
    </row>
    <row r="44" spans="2:12" s="1" customFormat="1" ht="6.95" customHeight="1">
      <c r="B44" s="43"/>
      <c r="C44" s="44"/>
      <c r="D44" s="44"/>
      <c r="E44" s="44"/>
      <c r="F44" s="44"/>
      <c r="G44" s="44"/>
      <c r="H44" s="44"/>
      <c r="I44" s="44"/>
      <c r="J44" s="44"/>
      <c r="K44" s="44"/>
      <c r="L44" s="32"/>
    </row>
    <row r="45" spans="2:12" s="1" customFormat="1" ht="24.95" customHeight="1">
      <c r="B45" s="32"/>
      <c r="C45" s="21" t="s">
        <v>84</v>
      </c>
      <c r="L45" s="32"/>
    </row>
    <row r="46" spans="2:12" s="1" customFormat="1" ht="6.95" customHeight="1">
      <c r="B46" s="32"/>
      <c r="L46" s="32"/>
    </row>
    <row r="47" spans="2:12" s="1" customFormat="1" ht="12" customHeight="1">
      <c r="B47" s="32"/>
      <c r="C47" s="27" t="s">
        <v>17</v>
      </c>
      <c r="L47" s="32"/>
    </row>
    <row r="48" spans="2:12" s="1" customFormat="1" ht="26.25" customHeight="1">
      <c r="B48" s="32"/>
      <c r="E48" s="299" t="str">
        <f>E7</f>
        <v>STAVEBNÍ ÚPRAVY – VÝMĚNA LŮŽKOVÝCH VÝTAHŮ Radětínská 2305, Pelhřimov</v>
      </c>
      <c r="F48" s="300"/>
      <c r="G48" s="300"/>
      <c r="H48" s="300"/>
      <c r="L48" s="32"/>
    </row>
    <row r="49" spans="2:47" s="1" customFormat="1" ht="12" customHeight="1">
      <c r="B49" s="32"/>
      <c r="C49" s="27" t="s">
        <v>82</v>
      </c>
      <c r="L49" s="32"/>
    </row>
    <row r="50" spans="2:47" s="1" customFormat="1" ht="16.5" customHeight="1">
      <c r="B50" s="32"/>
      <c r="E50" s="280" t="str">
        <f>E9</f>
        <v>VRN - Ostatní a vedlejší náklady</v>
      </c>
      <c r="F50" s="301"/>
      <c r="G50" s="301"/>
      <c r="H50" s="301"/>
      <c r="L50" s="32"/>
    </row>
    <row r="51" spans="2:47" s="1" customFormat="1" ht="6.95" customHeight="1">
      <c r="B51" s="32"/>
      <c r="L51" s="32"/>
    </row>
    <row r="52" spans="2:47" s="1" customFormat="1" ht="12" customHeight="1">
      <c r="B52" s="32"/>
      <c r="C52" s="27" t="s">
        <v>21</v>
      </c>
      <c r="F52" s="25" t="str">
        <f>F12</f>
        <v xml:space="preserve"> </v>
      </c>
      <c r="I52" s="27" t="s">
        <v>23</v>
      </c>
      <c r="J52" s="49" t="str">
        <f>IF(J12="","",J12)</f>
        <v>10. 9. 2023</v>
      </c>
      <c r="L52" s="32"/>
    </row>
    <row r="53" spans="2:47" s="1" customFormat="1" ht="6.95" customHeight="1">
      <c r="B53" s="32"/>
      <c r="L53" s="32"/>
    </row>
    <row r="54" spans="2:47" s="1" customFormat="1" ht="15.2" customHeight="1">
      <c r="B54" s="32"/>
      <c r="C54" s="27" t="s">
        <v>25</v>
      </c>
      <c r="F54" s="25" t="str">
        <f>E15</f>
        <v>Domov pro seniory Pelhřimov, příspěvková organizac</v>
      </c>
      <c r="I54" s="27" t="s">
        <v>31</v>
      </c>
      <c r="J54" s="30" t="str">
        <f>E21</f>
        <v>Ing. Jiří Ježek</v>
      </c>
      <c r="L54" s="32"/>
    </row>
    <row r="55" spans="2:47" s="1" customFormat="1" ht="15.2" customHeight="1">
      <c r="B55" s="32"/>
      <c r="C55" s="27" t="s">
        <v>29</v>
      </c>
      <c r="F55" s="25" t="str">
        <f>IF(E18="","",E18)</f>
        <v>Vyplň údaj</v>
      </c>
      <c r="I55" s="27" t="s">
        <v>34</v>
      </c>
      <c r="J55" s="30" t="str">
        <f>E24</f>
        <v xml:space="preserve"> </v>
      </c>
      <c r="L55" s="32"/>
    </row>
    <row r="56" spans="2:47" s="1" customFormat="1" ht="10.35" customHeight="1">
      <c r="B56" s="32"/>
      <c r="L56" s="32"/>
    </row>
    <row r="57" spans="2:47" s="1" customFormat="1" ht="29.25" customHeight="1">
      <c r="B57" s="32"/>
      <c r="C57" s="96" t="s">
        <v>85</v>
      </c>
      <c r="D57" s="90"/>
      <c r="E57" s="90"/>
      <c r="F57" s="90"/>
      <c r="G57" s="90"/>
      <c r="H57" s="90"/>
      <c r="I57" s="90"/>
      <c r="J57" s="97" t="s">
        <v>86</v>
      </c>
      <c r="K57" s="90"/>
      <c r="L57" s="32"/>
    </row>
    <row r="58" spans="2:47" s="1" customFormat="1" ht="10.35" customHeight="1">
      <c r="B58" s="32"/>
      <c r="L58" s="32"/>
    </row>
    <row r="59" spans="2:47" s="1" customFormat="1" ht="22.9" customHeight="1">
      <c r="B59" s="32"/>
      <c r="C59" s="98" t="s">
        <v>69</v>
      </c>
      <c r="J59" s="63">
        <f>J80</f>
        <v>0</v>
      </c>
      <c r="L59" s="32"/>
      <c r="AU59" s="17" t="s">
        <v>87</v>
      </c>
    </row>
    <row r="60" spans="2:47" s="8" customFormat="1" ht="24.95" customHeight="1">
      <c r="B60" s="99"/>
      <c r="D60" s="100" t="s">
        <v>380</v>
      </c>
      <c r="E60" s="101"/>
      <c r="F60" s="101"/>
      <c r="G60" s="101"/>
      <c r="H60" s="101"/>
      <c r="I60" s="101"/>
      <c r="J60" s="102">
        <f>J81</f>
        <v>0</v>
      </c>
      <c r="L60" s="99"/>
    </row>
    <row r="61" spans="2:47" s="1" customFormat="1" ht="21.75" customHeight="1">
      <c r="B61" s="32"/>
      <c r="L61" s="32"/>
    </row>
    <row r="62" spans="2:47" s="1" customFormat="1" ht="6.95" customHeight="1">
      <c r="B62" s="41"/>
      <c r="C62" s="42"/>
      <c r="D62" s="42"/>
      <c r="E62" s="42"/>
      <c r="F62" s="42"/>
      <c r="G62" s="42"/>
      <c r="H62" s="42"/>
      <c r="I62" s="42"/>
      <c r="J62" s="42"/>
      <c r="K62" s="42"/>
      <c r="L62" s="32"/>
    </row>
    <row r="66" spans="2:63" s="1" customFormat="1" ht="6.95" customHeight="1">
      <c r="B66" s="43"/>
      <c r="C66" s="44"/>
      <c r="D66" s="44"/>
      <c r="E66" s="44"/>
      <c r="F66" s="44"/>
      <c r="G66" s="44"/>
      <c r="H66" s="44"/>
      <c r="I66" s="44"/>
      <c r="J66" s="44"/>
      <c r="K66" s="44"/>
      <c r="L66" s="32"/>
    </row>
    <row r="67" spans="2:63" s="1" customFormat="1" ht="24.95" customHeight="1">
      <c r="B67" s="32"/>
      <c r="C67" s="21" t="s">
        <v>103</v>
      </c>
      <c r="L67" s="32"/>
    </row>
    <row r="68" spans="2:63" s="1" customFormat="1" ht="6.95" customHeight="1">
      <c r="B68" s="32"/>
      <c r="L68" s="32"/>
    </row>
    <row r="69" spans="2:63" s="1" customFormat="1" ht="12" customHeight="1">
      <c r="B69" s="32"/>
      <c r="C69" s="27" t="s">
        <v>17</v>
      </c>
      <c r="L69" s="32"/>
    </row>
    <row r="70" spans="2:63" s="1" customFormat="1" ht="26.25" customHeight="1">
      <c r="B70" s="32"/>
      <c r="E70" s="299" t="str">
        <f>E7</f>
        <v>STAVEBNÍ ÚPRAVY – VÝMĚNA LŮŽKOVÝCH VÝTAHŮ Radětínská 2305, Pelhřimov</v>
      </c>
      <c r="F70" s="300"/>
      <c r="G70" s="300"/>
      <c r="H70" s="300"/>
      <c r="L70" s="32"/>
    </row>
    <row r="71" spans="2:63" s="1" customFormat="1" ht="12" customHeight="1">
      <c r="B71" s="32"/>
      <c r="C71" s="27" t="s">
        <v>82</v>
      </c>
      <c r="L71" s="32"/>
    </row>
    <row r="72" spans="2:63" s="1" customFormat="1" ht="16.5" customHeight="1">
      <c r="B72" s="32"/>
      <c r="E72" s="280" t="str">
        <f>E9</f>
        <v>VRN - Ostatní a vedlejší náklady</v>
      </c>
      <c r="F72" s="301"/>
      <c r="G72" s="301"/>
      <c r="H72" s="301"/>
      <c r="L72" s="32"/>
    </row>
    <row r="73" spans="2:63" s="1" customFormat="1" ht="6.95" customHeight="1">
      <c r="B73" s="32"/>
      <c r="L73" s="32"/>
    </row>
    <row r="74" spans="2:63" s="1" customFormat="1" ht="12" customHeight="1">
      <c r="B74" s="32"/>
      <c r="C74" s="27" t="s">
        <v>21</v>
      </c>
      <c r="F74" s="25" t="str">
        <f>F12</f>
        <v xml:space="preserve"> </v>
      </c>
      <c r="I74" s="27" t="s">
        <v>23</v>
      </c>
      <c r="J74" s="49" t="str">
        <f>IF(J12="","",J12)</f>
        <v>10. 9. 2023</v>
      </c>
      <c r="L74" s="32"/>
    </row>
    <row r="75" spans="2:63" s="1" customFormat="1" ht="6.95" customHeight="1">
      <c r="B75" s="32"/>
      <c r="L75" s="32"/>
    </row>
    <row r="76" spans="2:63" s="1" customFormat="1" ht="15.2" customHeight="1">
      <c r="B76" s="32"/>
      <c r="C76" s="27" t="s">
        <v>25</v>
      </c>
      <c r="F76" s="25" t="str">
        <f>E15</f>
        <v>Domov pro seniory Pelhřimov, příspěvková organizac</v>
      </c>
      <c r="I76" s="27" t="s">
        <v>31</v>
      </c>
      <c r="J76" s="30" t="str">
        <f>E21</f>
        <v>Ing. Jiří Ježek</v>
      </c>
      <c r="L76" s="32"/>
    </row>
    <row r="77" spans="2:63" s="1" customFormat="1" ht="15.2" customHeight="1">
      <c r="B77" s="32"/>
      <c r="C77" s="27" t="s">
        <v>29</v>
      </c>
      <c r="F77" s="25" t="str">
        <f>IF(E18="","",E18)</f>
        <v>Vyplň údaj</v>
      </c>
      <c r="I77" s="27" t="s">
        <v>34</v>
      </c>
      <c r="J77" s="30" t="str">
        <f>E24</f>
        <v xml:space="preserve"> </v>
      </c>
      <c r="L77" s="32"/>
    </row>
    <row r="78" spans="2:63" s="1" customFormat="1" ht="10.35" customHeight="1">
      <c r="B78" s="32"/>
      <c r="L78" s="32"/>
    </row>
    <row r="79" spans="2:63" s="10" customFormat="1" ht="29.25" customHeight="1">
      <c r="B79" s="107"/>
      <c r="C79" s="108" t="s">
        <v>104</v>
      </c>
      <c r="D79" s="109" t="s">
        <v>56</v>
      </c>
      <c r="E79" s="109" t="s">
        <v>52</v>
      </c>
      <c r="F79" s="109" t="s">
        <v>53</v>
      </c>
      <c r="G79" s="109" t="s">
        <v>105</v>
      </c>
      <c r="H79" s="109" t="s">
        <v>106</v>
      </c>
      <c r="I79" s="109" t="s">
        <v>107</v>
      </c>
      <c r="J79" s="109" t="s">
        <v>86</v>
      </c>
      <c r="K79" s="110" t="s">
        <v>108</v>
      </c>
      <c r="L79" s="107"/>
      <c r="M79" s="56" t="s">
        <v>3</v>
      </c>
      <c r="N79" s="57" t="s">
        <v>41</v>
      </c>
      <c r="O79" s="57" t="s">
        <v>109</v>
      </c>
      <c r="P79" s="57" t="s">
        <v>110</v>
      </c>
      <c r="Q79" s="57" t="s">
        <v>111</v>
      </c>
      <c r="R79" s="57" t="s">
        <v>112</v>
      </c>
      <c r="S79" s="57" t="s">
        <v>113</v>
      </c>
      <c r="T79" s="58" t="s">
        <v>114</v>
      </c>
    </row>
    <row r="80" spans="2:63" s="1" customFormat="1" ht="22.9" customHeight="1">
      <c r="B80" s="32"/>
      <c r="C80" s="61" t="s">
        <v>115</v>
      </c>
      <c r="J80" s="111">
        <f>BK80</f>
        <v>0</v>
      </c>
      <c r="L80" s="32"/>
      <c r="M80" s="59"/>
      <c r="N80" s="50"/>
      <c r="O80" s="50"/>
      <c r="P80" s="112">
        <f>P81</f>
        <v>0</v>
      </c>
      <c r="Q80" s="50"/>
      <c r="R80" s="112">
        <f>R81</f>
        <v>0</v>
      </c>
      <c r="S80" s="50"/>
      <c r="T80" s="113">
        <f>T81</f>
        <v>0</v>
      </c>
      <c r="AT80" s="17" t="s">
        <v>70</v>
      </c>
      <c r="AU80" s="17" t="s">
        <v>87</v>
      </c>
      <c r="BK80" s="114">
        <f>BK81</f>
        <v>0</v>
      </c>
    </row>
    <row r="81" spans="2:65" s="11" customFormat="1" ht="25.9" customHeight="1">
      <c r="B81" s="115"/>
      <c r="D81" s="116" t="s">
        <v>70</v>
      </c>
      <c r="E81" s="117" t="s">
        <v>78</v>
      </c>
      <c r="F81" s="117" t="s">
        <v>381</v>
      </c>
      <c r="I81" s="118"/>
      <c r="J81" s="119">
        <f>BK81</f>
        <v>0</v>
      </c>
      <c r="L81" s="115"/>
      <c r="M81" s="120"/>
      <c r="P81" s="121">
        <f>SUM(P82:P90)</f>
        <v>0</v>
      </c>
      <c r="R81" s="121">
        <f>SUM(R82:R90)</f>
        <v>0</v>
      </c>
      <c r="T81" s="122">
        <f>SUM(T82:T90)</f>
        <v>0</v>
      </c>
      <c r="AR81" s="116" t="s">
        <v>155</v>
      </c>
      <c r="AT81" s="123" t="s">
        <v>70</v>
      </c>
      <c r="AU81" s="123" t="s">
        <v>71</v>
      </c>
      <c r="AY81" s="116" t="s">
        <v>118</v>
      </c>
      <c r="BK81" s="124">
        <f>SUM(BK82:BK90)</f>
        <v>0</v>
      </c>
    </row>
    <row r="82" spans="2:65" s="1" customFormat="1" ht="24.2" customHeight="1">
      <c r="B82" s="127"/>
      <c r="C82" s="128" t="s">
        <v>15</v>
      </c>
      <c r="D82" s="128" t="s">
        <v>121</v>
      </c>
      <c r="E82" s="129" t="s">
        <v>371</v>
      </c>
      <c r="F82" s="130" t="s">
        <v>382</v>
      </c>
      <c r="G82" s="131" t="s">
        <v>264</v>
      </c>
      <c r="H82" s="132">
        <v>1</v>
      </c>
      <c r="I82" s="133"/>
      <c r="J82" s="134">
        <f t="shared" ref="J82:J90" si="0">ROUND(I82*H82,2)</f>
        <v>0</v>
      </c>
      <c r="K82" s="130" t="s">
        <v>3</v>
      </c>
      <c r="L82" s="32"/>
      <c r="M82" s="135" t="s">
        <v>3</v>
      </c>
      <c r="N82" s="136" t="s">
        <v>43</v>
      </c>
      <c r="P82" s="137">
        <f t="shared" ref="P82:P90" si="1">O82*H82</f>
        <v>0</v>
      </c>
      <c r="Q82" s="137">
        <v>0</v>
      </c>
      <c r="R82" s="137">
        <f t="shared" ref="R82:R90" si="2">Q82*H82</f>
        <v>0</v>
      </c>
      <c r="S82" s="137">
        <v>0</v>
      </c>
      <c r="T82" s="138">
        <f t="shared" ref="T82:T90" si="3">S82*H82</f>
        <v>0</v>
      </c>
      <c r="AR82" s="139" t="s">
        <v>126</v>
      </c>
      <c r="AT82" s="139" t="s">
        <v>121</v>
      </c>
      <c r="AU82" s="139" t="s">
        <v>15</v>
      </c>
      <c r="AY82" s="17" t="s">
        <v>118</v>
      </c>
      <c r="BE82" s="140">
        <f t="shared" ref="BE82:BE90" si="4">IF(N82="základní",J82,0)</f>
        <v>0</v>
      </c>
      <c r="BF82" s="140">
        <f t="shared" ref="BF82:BF90" si="5">IF(N82="snížená",J82,0)</f>
        <v>0</v>
      </c>
      <c r="BG82" s="140">
        <f t="shared" ref="BG82:BG90" si="6">IF(N82="zákl. přenesená",J82,0)</f>
        <v>0</v>
      </c>
      <c r="BH82" s="140">
        <f t="shared" ref="BH82:BH90" si="7">IF(N82="sníž. přenesená",J82,0)</f>
        <v>0</v>
      </c>
      <c r="BI82" s="140">
        <f t="shared" ref="BI82:BI90" si="8">IF(N82="nulová",J82,0)</f>
        <v>0</v>
      </c>
      <c r="BJ82" s="17" t="s">
        <v>127</v>
      </c>
      <c r="BK82" s="140">
        <f t="shared" ref="BK82:BK90" si="9">ROUND(I82*H82,2)</f>
        <v>0</v>
      </c>
      <c r="BL82" s="17" t="s">
        <v>126</v>
      </c>
      <c r="BM82" s="139" t="s">
        <v>383</v>
      </c>
    </row>
    <row r="83" spans="2:65" s="1" customFormat="1" ht="16.5" customHeight="1">
      <c r="B83" s="127"/>
      <c r="C83" s="128" t="s">
        <v>127</v>
      </c>
      <c r="D83" s="128" t="s">
        <v>121</v>
      </c>
      <c r="E83" s="129" t="s">
        <v>384</v>
      </c>
      <c r="F83" s="130" t="s">
        <v>385</v>
      </c>
      <c r="G83" s="131" t="s">
        <v>264</v>
      </c>
      <c r="H83" s="132">
        <v>1</v>
      </c>
      <c r="I83" s="133"/>
      <c r="J83" s="134">
        <f t="shared" si="0"/>
        <v>0</v>
      </c>
      <c r="K83" s="130" t="s">
        <v>3</v>
      </c>
      <c r="L83" s="32"/>
      <c r="M83" s="135" t="s">
        <v>3</v>
      </c>
      <c r="N83" s="136" t="s">
        <v>43</v>
      </c>
      <c r="P83" s="137">
        <f t="shared" si="1"/>
        <v>0</v>
      </c>
      <c r="Q83" s="137">
        <v>0</v>
      </c>
      <c r="R83" s="137">
        <f t="shared" si="2"/>
        <v>0</v>
      </c>
      <c r="S83" s="137">
        <v>0</v>
      </c>
      <c r="T83" s="138">
        <f t="shared" si="3"/>
        <v>0</v>
      </c>
      <c r="AR83" s="139" t="s">
        <v>126</v>
      </c>
      <c r="AT83" s="139" t="s">
        <v>121</v>
      </c>
      <c r="AU83" s="139" t="s">
        <v>15</v>
      </c>
      <c r="AY83" s="17" t="s">
        <v>118</v>
      </c>
      <c r="BE83" s="140">
        <f t="shared" si="4"/>
        <v>0</v>
      </c>
      <c r="BF83" s="140">
        <f t="shared" si="5"/>
        <v>0</v>
      </c>
      <c r="BG83" s="140">
        <f t="shared" si="6"/>
        <v>0</v>
      </c>
      <c r="BH83" s="140">
        <f t="shared" si="7"/>
        <v>0</v>
      </c>
      <c r="BI83" s="140">
        <f t="shared" si="8"/>
        <v>0</v>
      </c>
      <c r="BJ83" s="17" t="s">
        <v>127</v>
      </c>
      <c r="BK83" s="140">
        <f t="shared" si="9"/>
        <v>0</v>
      </c>
      <c r="BL83" s="17" t="s">
        <v>126</v>
      </c>
      <c r="BM83" s="139" t="s">
        <v>386</v>
      </c>
    </row>
    <row r="84" spans="2:65" s="1" customFormat="1" ht="16.5" customHeight="1">
      <c r="B84" s="127"/>
      <c r="C84" s="128" t="s">
        <v>119</v>
      </c>
      <c r="D84" s="128" t="s">
        <v>121</v>
      </c>
      <c r="E84" s="129" t="s">
        <v>387</v>
      </c>
      <c r="F84" s="130" t="s">
        <v>388</v>
      </c>
      <c r="G84" s="131" t="s">
        <v>264</v>
      </c>
      <c r="H84" s="132">
        <v>1</v>
      </c>
      <c r="I84" s="133"/>
      <c r="J84" s="134">
        <f t="shared" si="0"/>
        <v>0</v>
      </c>
      <c r="K84" s="130" t="s">
        <v>3</v>
      </c>
      <c r="L84" s="32"/>
      <c r="M84" s="135" t="s">
        <v>3</v>
      </c>
      <c r="N84" s="136" t="s">
        <v>43</v>
      </c>
      <c r="P84" s="137">
        <f t="shared" si="1"/>
        <v>0</v>
      </c>
      <c r="Q84" s="137">
        <v>0</v>
      </c>
      <c r="R84" s="137">
        <f t="shared" si="2"/>
        <v>0</v>
      </c>
      <c r="S84" s="137">
        <v>0</v>
      </c>
      <c r="T84" s="138">
        <f t="shared" si="3"/>
        <v>0</v>
      </c>
      <c r="AR84" s="139" t="s">
        <v>126</v>
      </c>
      <c r="AT84" s="139" t="s">
        <v>121</v>
      </c>
      <c r="AU84" s="139" t="s">
        <v>15</v>
      </c>
      <c r="AY84" s="17" t="s">
        <v>118</v>
      </c>
      <c r="BE84" s="140">
        <f t="shared" si="4"/>
        <v>0</v>
      </c>
      <c r="BF84" s="140">
        <f t="shared" si="5"/>
        <v>0</v>
      </c>
      <c r="BG84" s="140">
        <f t="shared" si="6"/>
        <v>0</v>
      </c>
      <c r="BH84" s="140">
        <f t="shared" si="7"/>
        <v>0</v>
      </c>
      <c r="BI84" s="140">
        <f t="shared" si="8"/>
        <v>0</v>
      </c>
      <c r="BJ84" s="17" t="s">
        <v>127</v>
      </c>
      <c r="BK84" s="140">
        <f t="shared" si="9"/>
        <v>0</v>
      </c>
      <c r="BL84" s="17" t="s">
        <v>126</v>
      </c>
      <c r="BM84" s="139" t="s">
        <v>389</v>
      </c>
    </row>
    <row r="85" spans="2:65" s="1" customFormat="1" ht="16.5" customHeight="1">
      <c r="B85" s="127"/>
      <c r="C85" s="128" t="s">
        <v>126</v>
      </c>
      <c r="D85" s="128" t="s">
        <v>121</v>
      </c>
      <c r="E85" s="129" t="s">
        <v>390</v>
      </c>
      <c r="F85" s="130" t="s">
        <v>391</v>
      </c>
      <c r="G85" s="131" t="s">
        <v>264</v>
      </c>
      <c r="H85" s="132">
        <v>1</v>
      </c>
      <c r="I85" s="133"/>
      <c r="J85" s="134">
        <f t="shared" si="0"/>
        <v>0</v>
      </c>
      <c r="K85" s="130" t="s">
        <v>3</v>
      </c>
      <c r="L85" s="32"/>
      <c r="M85" s="135" t="s">
        <v>3</v>
      </c>
      <c r="N85" s="136" t="s">
        <v>43</v>
      </c>
      <c r="P85" s="137">
        <f t="shared" si="1"/>
        <v>0</v>
      </c>
      <c r="Q85" s="137">
        <v>0</v>
      </c>
      <c r="R85" s="137">
        <f t="shared" si="2"/>
        <v>0</v>
      </c>
      <c r="S85" s="137">
        <v>0</v>
      </c>
      <c r="T85" s="138">
        <f t="shared" si="3"/>
        <v>0</v>
      </c>
      <c r="AR85" s="139" t="s">
        <v>126</v>
      </c>
      <c r="AT85" s="139" t="s">
        <v>121</v>
      </c>
      <c r="AU85" s="139" t="s">
        <v>15</v>
      </c>
      <c r="AY85" s="17" t="s">
        <v>118</v>
      </c>
      <c r="BE85" s="140">
        <f t="shared" si="4"/>
        <v>0</v>
      </c>
      <c r="BF85" s="140">
        <f t="shared" si="5"/>
        <v>0</v>
      </c>
      <c r="BG85" s="140">
        <f t="shared" si="6"/>
        <v>0</v>
      </c>
      <c r="BH85" s="140">
        <f t="shared" si="7"/>
        <v>0</v>
      </c>
      <c r="BI85" s="140">
        <f t="shared" si="8"/>
        <v>0</v>
      </c>
      <c r="BJ85" s="17" t="s">
        <v>127</v>
      </c>
      <c r="BK85" s="140">
        <f t="shared" si="9"/>
        <v>0</v>
      </c>
      <c r="BL85" s="17" t="s">
        <v>126</v>
      </c>
      <c r="BM85" s="139" t="s">
        <v>392</v>
      </c>
    </row>
    <row r="86" spans="2:65" s="1" customFormat="1" ht="24.2" customHeight="1">
      <c r="B86" s="127"/>
      <c r="C86" s="128" t="s">
        <v>155</v>
      </c>
      <c r="D86" s="128" t="s">
        <v>121</v>
      </c>
      <c r="E86" s="129" t="s">
        <v>393</v>
      </c>
      <c r="F86" s="130" t="s">
        <v>394</v>
      </c>
      <c r="G86" s="131" t="s">
        <v>264</v>
      </c>
      <c r="H86" s="132">
        <v>1</v>
      </c>
      <c r="I86" s="133"/>
      <c r="J86" s="134">
        <f t="shared" si="0"/>
        <v>0</v>
      </c>
      <c r="K86" s="130" t="s">
        <v>3</v>
      </c>
      <c r="L86" s="32"/>
      <c r="M86" s="135" t="s">
        <v>3</v>
      </c>
      <c r="N86" s="136" t="s">
        <v>43</v>
      </c>
      <c r="P86" s="137">
        <f t="shared" si="1"/>
        <v>0</v>
      </c>
      <c r="Q86" s="137">
        <v>0</v>
      </c>
      <c r="R86" s="137">
        <f t="shared" si="2"/>
        <v>0</v>
      </c>
      <c r="S86" s="137">
        <v>0</v>
      </c>
      <c r="T86" s="138">
        <f t="shared" si="3"/>
        <v>0</v>
      </c>
      <c r="AR86" s="139" t="s">
        <v>126</v>
      </c>
      <c r="AT86" s="139" t="s">
        <v>121</v>
      </c>
      <c r="AU86" s="139" t="s">
        <v>15</v>
      </c>
      <c r="AY86" s="17" t="s">
        <v>118</v>
      </c>
      <c r="BE86" s="140">
        <f t="shared" si="4"/>
        <v>0</v>
      </c>
      <c r="BF86" s="140">
        <f t="shared" si="5"/>
        <v>0</v>
      </c>
      <c r="BG86" s="140">
        <f t="shared" si="6"/>
        <v>0</v>
      </c>
      <c r="BH86" s="140">
        <f t="shared" si="7"/>
        <v>0</v>
      </c>
      <c r="BI86" s="140">
        <f t="shared" si="8"/>
        <v>0</v>
      </c>
      <c r="BJ86" s="17" t="s">
        <v>127</v>
      </c>
      <c r="BK86" s="140">
        <f t="shared" si="9"/>
        <v>0</v>
      </c>
      <c r="BL86" s="17" t="s">
        <v>126</v>
      </c>
      <c r="BM86" s="139" t="s">
        <v>395</v>
      </c>
    </row>
    <row r="87" spans="2:65" s="1" customFormat="1" ht="232.15" customHeight="1">
      <c r="B87" s="127"/>
      <c r="C87" s="128" t="s">
        <v>138</v>
      </c>
      <c r="D87" s="128" t="s">
        <v>121</v>
      </c>
      <c r="E87" s="129" t="s">
        <v>396</v>
      </c>
      <c r="F87" s="130" t="s">
        <v>397</v>
      </c>
      <c r="G87" s="131" t="s">
        <v>264</v>
      </c>
      <c r="H87" s="132">
        <v>1</v>
      </c>
      <c r="I87" s="133"/>
      <c r="J87" s="134">
        <f t="shared" si="0"/>
        <v>0</v>
      </c>
      <c r="K87" s="130" t="s">
        <v>3</v>
      </c>
      <c r="L87" s="32"/>
      <c r="M87" s="135" t="s">
        <v>3</v>
      </c>
      <c r="N87" s="136" t="s">
        <v>43</v>
      </c>
      <c r="P87" s="137">
        <f t="shared" si="1"/>
        <v>0</v>
      </c>
      <c r="Q87" s="137">
        <v>0</v>
      </c>
      <c r="R87" s="137">
        <f t="shared" si="2"/>
        <v>0</v>
      </c>
      <c r="S87" s="137">
        <v>0</v>
      </c>
      <c r="T87" s="138">
        <f t="shared" si="3"/>
        <v>0</v>
      </c>
      <c r="AR87" s="139" t="s">
        <v>126</v>
      </c>
      <c r="AT87" s="139" t="s">
        <v>121</v>
      </c>
      <c r="AU87" s="139" t="s">
        <v>15</v>
      </c>
      <c r="AY87" s="17" t="s">
        <v>118</v>
      </c>
      <c r="BE87" s="140">
        <f t="shared" si="4"/>
        <v>0</v>
      </c>
      <c r="BF87" s="140">
        <f t="shared" si="5"/>
        <v>0</v>
      </c>
      <c r="BG87" s="140">
        <f t="shared" si="6"/>
        <v>0</v>
      </c>
      <c r="BH87" s="140">
        <f t="shared" si="7"/>
        <v>0</v>
      </c>
      <c r="BI87" s="140">
        <f t="shared" si="8"/>
        <v>0</v>
      </c>
      <c r="BJ87" s="17" t="s">
        <v>127</v>
      </c>
      <c r="BK87" s="140">
        <f t="shared" si="9"/>
        <v>0</v>
      </c>
      <c r="BL87" s="17" t="s">
        <v>126</v>
      </c>
      <c r="BM87" s="139" t="s">
        <v>398</v>
      </c>
    </row>
    <row r="88" spans="2:65" s="1" customFormat="1" ht="204.95" customHeight="1">
      <c r="B88" s="127"/>
      <c r="C88" s="128" t="s">
        <v>168</v>
      </c>
      <c r="D88" s="128" t="s">
        <v>121</v>
      </c>
      <c r="E88" s="129" t="s">
        <v>399</v>
      </c>
      <c r="F88" s="130" t="s">
        <v>400</v>
      </c>
      <c r="G88" s="131" t="s">
        <v>264</v>
      </c>
      <c r="H88" s="132">
        <v>1</v>
      </c>
      <c r="I88" s="133"/>
      <c r="J88" s="134">
        <f t="shared" si="0"/>
        <v>0</v>
      </c>
      <c r="K88" s="130" t="s">
        <v>3</v>
      </c>
      <c r="L88" s="32"/>
      <c r="M88" s="135" t="s">
        <v>3</v>
      </c>
      <c r="N88" s="136" t="s">
        <v>43</v>
      </c>
      <c r="P88" s="137">
        <f t="shared" si="1"/>
        <v>0</v>
      </c>
      <c r="Q88" s="137">
        <v>0</v>
      </c>
      <c r="R88" s="137">
        <f t="shared" si="2"/>
        <v>0</v>
      </c>
      <c r="S88" s="137">
        <v>0</v>
      </c>
      <c r="T88" s="138">
        <f t="shared" si="3"/>
        <v>0</v>
      </c>
      <c r="AR88" s="139" t="s">
        <v>126</v>
      </c>
      <c r="AT88" s="139" t="s">
        <v>121</v>
      </c>
      <c r="AU88" s="139" t="s">
        <v>15</v>
      </c>
      <c r="AY88" s="17" t="s">
        <v>118</v>
      </c>
      <c r="BE88" s="140">
        <f t="shared" si="4"/>
        <v>0</v>
      </c>
      <c r="BF88" s="140">
        <f t="shared" si="5"/>
        <v>0</v>
      </c>
      <c r="BG88" s="140">
        <f t="shared" si="6"/>
        <v>0</v>
      </c>
      <c r="BH88" s="140">
        <f t="shared" si="7"/>
        <v>0</v>
      </c>
      <c r="BI88" s="140">
        <f t="shared" si="8"/>
        <v>0</v>
      </c>
      <c r="BJ88" s="17" t="s">
        <v>127</v>
      </c>
      <c r="BK88" s="140">
        <f t="shared" si="9"/>
        <v>0</v>
      </c>
      <c r="BL88" s="17" t="s">
        <v>126</v>
      </c>
      <c r="BM88" s="139" t="s">
        <v>401</v>
      </c>
    </row>
    <row r="89" spans="2:65" s="1" customFormat="1" ht="271.5" customHeight="1">
      <c r="B89" s="127"/>
      <c r="C89" s="128" t="s">
        <v>174</v>
      </c>
      <c r="D89" s="128" t="s">
        <v>121</v>
      </c>
      <c r="E89" s="129" t="s">
        <v>402</v>
      </c>
      <c r="F89" s="130" t="s">
        <v>403</v>
      </c>
      <c r="G89" s="131" t="s">
        <v>264</v>
      </c>
      <c r="H89" s="132">
        <v>1</v>
      </c>
      <c r="I89" s="133"/>
      <c r="J89" s="134">
        <f t="shared" si="0"/>
        <v>0</v>
      </c>
      <c r="K89" s="130" t="s">
        <v>3</v>
      </c>
      <c r="L89" s="32"/>
      <c r="M89" s="135" t="s">
        <v>3</v>
      </c>
      <c r="N89" s="136" t="s">
        <v>43</v>
      </c>
      <c r="P89" s="137">
        <f t="shared" si="1"/>
        <v>0</v>
      </c>
      <c r="Q89" s="137">
        <v>0</v>
      </c>
      <c r="R89" s="137">
        <f t="shared" si="2"/>
        <v>0</v>
      </c>
      <c r="S89" s="137">
        <v>0</v>
      </c>
      <c r="T89" s="138">
        <f t="shared" si="3"/>
        <v>0</v>
      </c>
      <c r="AR89" s="139" t="s">
        <v>126</v>
      </c>
      <c r="AT89" s="139" t="s">
        <v>121</v>
      </c>
      <c r="AU89" s="139" t="s">
        <v>15</v>
      </c>
      <c r="AY89" s="17" t="s">
        <v>118</v>
      </c>
      <c r="BE89" s="140">
        <f t="shared" si="4"/>
        <v>0</v>
      </c>
      <c r="BF89" s="140">
        <f t="shared" si="5"/>
        <v>0</v>
      </c>
      <c r="BG89" s="140">
        <f t="shared" si="6"/>
        <v>0</v>
      </c>
      <c r="BH89" s="140">
        <f t="shared" si="7"/>
        <v>0</v>
      </c>
      <c r="BI89" s="140">
        <f t="shared" si="8"/>
        <v>0</v>
      </c>
      <c r="BJ89" s="17" t="s">
        <v>127</v>
      </c>
      <c r="BK89" s="140">
        <f t="shared" si="9"/>
        <v>0</v>
      </c>
      <c r="BL89" s="17" t="s">
        <v>126</v>
      </c>
      <c r="BM89" s="139" t="s">
        <v>404</v>
      </c>
    </row>
    <row r="90" spans="2:65" s="1" customFormat="1" ht="167.85" customHeight="1">
      <c r="B90" s="127"/>
      <c r="C90" s="128" t="s">
        <v>180</v>
      </c>
      <c r="D90" s="128" t="s">
        <v>121</v>
      </c>
      <c r="E90" s="129" t="s">
        <v>405</v>
      </c>
      <c r="F90" s="130" t="s">
        <v>406</v>
      </c>
      <c r="G90" s="131" t="s">
        <v>264</v>
      </c>
      <c r="H90" s="132">
        <v>1</v>
      </c>
      <c r="I90" s="133"/>
      <c r="J90" s="134">
        <f t="shared" si="0"/>
        <v>0</v>
      </c>
      <c r="K90" s="130" t="s">
        <v>3</v>
      </c>
      <c r="L90" s="32"/>
      <c r="M90" s="177" t="s">
        <v>3</v>
      </c>
      <c r="N90" s="178" t="s">
        <v>43</v>
      </c>
      <c r="O90" s="179"/>
      <c r="P90" s="180">
        <f t="shared" si="1"/>
        <v>0</v>
      </c>
      <c r="Q90" s="180">
        <v>0</v>
      </c>
      <c r="R90" s="180">
        <f t="shared" si="2"/>
        <v>0</v>
      </c>
      <c r="S90" s="180">
        <v>0</v>
      </c>
      <c r="T90" s="181">
        <f t="shared" si="3"/>
        <v>0</v>
      </c>
      <c r="AR90" s="139" t="s">
        <v>126</v>
      </c>
      <c r="AT90" s="139" t="s">
        <v>121</v>
      </c>
      <c r="AU90" s="139" t="s">
        <v>15</v>
      </c>
      <c r="AY90" s="17" t="s">
        <v>118</v>
      </c>
      <c r="BE90" s="140">
        <f t="shared" si="4"/>
        <v>0</v>
      </c>
      <c r="BF90" s="140">
        <f t="shared" si="5"/>
        <v>0</v>
      </c>
      <c r="BG90" s="140">
        <f t="shared" si="6"/>
        <v>0</v>
      </c>
      <c r="BH90" s="140">
        <f t="shared" si="7"/>
        <v>0</v>
      </c>
      <c r="BI90" s="140">
        <f t="shared" si="8"/>
        <v>0</v>
      </c>
      <c r="BJ90" s="17" t="s">
        <v>127</v>
      </c>
      <c r="BK90" s="140">
        <f t="shared" si="9"/>
        <v>0</v>
      </c>
      <c r="BL90" s="17" t="s">
        <v>126</v>
      </c>
      <c r="BM90" s="139" t="s">
        <v>407</v>
      </c>
    </row>
    <row r="91" spans="2:65" s="1" customFormat="1" ht="6.95" customHeight="1">
      <c r="B91" s="41"/>
      <c r="C91" s="42"/>
      <c r="D91" s="42"/>
      <c r="E91" s="42"/>
      <c r="F91" s="42"/>
      <c r="G91" s="42"/>
      <c r="H91" s="42"/>
      <c r="I91" s="42"/>
      <c r="J91" s="42"/>
      <c r="K91" s="42"/>
      <c r="L91" s="32"/>
    </row>
  </sheetData>
  <autoFilter ref="C79:K90" xr:uid="{00000000-0009-0000-0000-000002000000}"/>
  <mergeCells count="9">
    <mergeCell ref="E50:H50"/>
    <mergeCell ref="E70:H70"/>
    <mergeCell ref="E72:H72"/>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18"/>
  <sheetViews>
    <sheetView showGridLines="0" zoomScale="110" zoomScaleNormal="110" workbookViewId="0"/>
  </sheetViews>
  <sheetFormatPr defaultRowHeight="15"/>
  <cols>
    <col min="1" max="1" width="8.33203125" style="182" customWidth="1"/>
    <col min="2" max="2" width="1.6640625" style="182" customWidth="1"/>
    <col min="3" max="4" width="5" style="182" customWidth="1"/>
    <col min="5" max="5" width="11.6640625" style="182" customWidth="1"/>
    <col min="6" max="6" width="9.1640625" style="182" customWidth="1"/>
    <col min="7" max="7" width="5" style="182" customWidth="1"/>
    <col min="8" max="8" width="77.83203125" style="182" customWidth="1"/>
    <col min="9" max="10" width="20" style="182" customWidth="1"/>
    <col min="11" max="11" width="1.6640625" style="182" customWidth="1"/>
  </cols>
  <sheetData>
    <row r="1" spans="2:11" customFormat="1" ht="37.5" customHeight="1"/>
    <row r="2" spans="2:11" customFormat="1" ht="7.5" customHeight="1">
      <c r="B2" s="183"/>
      <c r="C2" s="184"/>
      <c r="D2" s="184"/>
      <c r="E2" s="184"/>
      <c r="F2" s="184"/>
      <c r="G2" s="184"/>
      <c r="H2" s="184"/>
      <c r="I2" s="184"/>
      <c r="J2" s="184"/>
      <c r="K2" s="185"/>
    </row>
    <row r="3" spans="2:11" s="15" customFormat="1" ht="45" customHeight="1">
      <c r="B3" s="186"/>
      <c r="C3" s="304" t="s">
        <v>408</v>
      </c>
      <c r="D3" s="304"/>
      <c r="E3" s="304"/>
      <c r="F3" s="304"/>
      <c r="G3" s="304"/>
      <c r="H3" s="304"/>
      <c r="I3" s="304"/>
      <c r="J3" s="304"/>
      <c r="K3" s="187"/>
    </row>
    <row r="4" spans="2:11" customFormat="1" ht="25.5" customHeight="1">
      <c r="B4" s="188"/>
      <c r="C4" s="309" t="s">
        <v>409</v>
      </c>
      <c r="D4" s="309"/>
      <c r="E4" s="309"/>
      <c r="F4" s="309"/>
      <c r="G4" s="309"/>
      <c r="H4" s="309"/>
      <c r="I4" s="309"/>
      <c r="J4" s="309"/>
      <c r="K4" s="189"/>
    </row>
    <row r="5" spans="2:11" customFormat="1" ht="5.25" customHeight="1">
      <c r="B5" s="188"/>
      <c r="C5" s="190"/>
      <c r="D5" s="190"/>
      <c r="E5" s="190"/>
      <c r="F5" s="190"/>
      <c r="G5" s="190"/>
      <c r="H5" s="190"/>
      <c r="I5" s="190"/>
      <c r="J5" s="190"/>
      <c r="K5" s="189"/>
    </row>
    <row r="6" spans="2:11" customFormat="1" ht="15" customHeight="1">
      <c r="B6" s="188"/>
      <c r="C6" s="308" t="s">
        <v>410</v>
      </c>
      <c r="D6" s="308"/>
      <c r="E6" s="308"/>
      <c r="F6" s="308"/>
      <c r="G6" s="308"/>
      <c r="H6" s="308"/>
      <c r="I6" s="308"/>
      <c r="J6" s="308"/>
      <c r="K6" s="189"/>
    </row>
    <row r="7" spans="2:11" customFormat="1" ht="15" customHeight="1">
      <c r="B7" s="192"/>
      <c r="C7" s="308" t="s">
        <v>411</v>
      </c>
      <c r="D7" s="308"/>
      <c r="E7" s="308"/>
      <c r="F7" s="308"/>
      <c r="G7" s="308"/>
      <c r="H7" s="308"/>
      <c r="I7" s="308"/>
      <c r="J7" s="308"/>
      <c r="K7" s="189"/>
    </row>
    <row r="8" spans="2:11" customFormat="1" ht="12.75" customHeight="1">
      <c r="B8" s="192"/>
      <c r="C8" s="191"/>
      <c r="D8" s="191"/>
      <c r="E8" s="191"/>
      <c r="F8" s="191"/>
      <c r="G8" s="191"/>
      <c r="H8" s="191"/>
      <c r="I8" s="191"/>
      <c r="J8" s="191"/>
      <c r="K8" s="189"/>
    </row>
    <row r="9" spans="2:11" customFormat="1" ht="15" customHeight="1">
      <c r="B9" s="192"/>
      <c r="C9" s="308" t="s">
        <v>412</v>
      </c>
      <c r="D9" s="308"/>
      <c r="E9" s="308"/>
      <c r="F9" s="308"/>
      <c r="G9" s="308"/>
      <c r="H9" s="308"/>
      <c r="I9" s="308"/>
      <c r="J9" s="308"/>
      <c r="K9" s="189"/>
    </row>
    <row r="10" spans="2:11" customFormat="1" ht="15" customHeight="1">
      <c r="B10" s="192"/>
      <c r="C10" s="191"/>
      <c r="D10" s="308" t="s">
        <v>413</v>
      </c>
      <c r="E10" s="308"/>
      <c r="F10" s="308"/>
      <c r="G10" s="308"/>
      <c r="H10" s="308"/>
      <c r="I10" s="308"/>
      <c r="J10" s="308"/>
      <c r="K10" s="189"/>
    </row>
    <row r="11" spans="2:11" customFormat="1" ht="15" customHeight="1">
      <c r="B11" s="192"/>
      <c r="C11" s="193"/>
      <c r="D11" s="308" t="s">
        <v>414</v>
      </c>
      <c r="E11" s="308"/>
      <c r="F11" s="308"/>
      <c r="G11" s="308"/>
      <c r="H11" s="308"/>
      <c r="I11" s="308"/>
      <c r="J11" s="308"/>
      <c r="K11" s="189"/>
    </row>
    <row r="12" spans="2:11" customFormat="1" ht="15" customHeight="1">
      <c r="B12" s="192"/>
      <c r="C12" s="193"/>
      <c r="D12" s="191"/>
      <c r="E12" s="191"/>
      <c r="F12" s="191"/>
      <c r="G12" s="191"/>
      <c r="H12" s="191"/>
      <c r="I12" s="191"/>
      <c r="J12" s="191"/>
      <c r="K12" s="189"/>
    </row>
    <row r="13" spans="2:11" customFormat="1" ht="15" customHeight="1">
      <c r="B13" s="192"/>
      <c r="C13" s="193"/>
      <c r="D13" s="194" t="s">
        <v>415</v>
      </c>
      <c r="E13" s="191"/>
      <c r="F13" s="191"/>
      <c r="G13" s="191"/>
      <c r="H13" s="191"/>
      <c r="I13" s="191"/>
      <c r="J13" s="191"/>
      <c r="K13" s="189"/>
    </row>
    <row r="14" spans="2:11" customFormat="1" ht="12.75" customHeight="1">
      <c r="B14" s="192"/>
      <c r="C14" s="193"/>
      <c r="D14" s="193"/>
      <c r="E14" s="193"/>
      <c r="F14" s="193"/>
      <c r="G14" s="193"/>
      <c r="H14" s="193"/>
      <c r="I14" s="193"/>
      <c r="J14" s="193"/>
      <c r="K14" s="189"/>
    </row>
    <row r="15" spans="2:11" customFormat="1" ht="15" customHeight="1">
      <c r="B15" s="192"/>
      <c r="C15" s="193"/>
      <c r="D15" s="308" t="s">
        <v>416</v>
      </c>
      <c r="E15" s="308"/>
      <c r="F15" s="308"/>
      <c r="G15" s="308"/>
      <c r="H15" s="308"/>
      <c r="I15" s="308"/>
      <c r="J15" s="308"/>
      <c r="K15" s="189"/>
    </row>
    <row r="16" spans="2:11" customFormat="1" ht="15" customHeight="1">
      <c r="B16" s="192"/>
      <c r="C16" s="193"/>
      <c r="D16" s="308" t="s">
        <v>417</v>
      </c>
      <c r="E16" s="308"/>
      <c r="F16" s="308"/>
      <c r="G16" s="308"/>
      <c r="H16" s="308"/>
      <c r="I16" s="308"/>
      <c r="J16" s="308"/>
      <c r="K16" s="189"/>
    </row>
    <row r="17" spans="2:11" customFormat="1" ht="15" customHeight="1">
      <c r="B17" s="192"/>
      <c r="C17" s="193"/>
      <c r="D17" s="308" t="s">
        <v>418</v>
      </c>
      <c r="E17" s="308"/>
      <c r="F17" s="308"/>
      <c r="G17" s="308"/>
      <c r="H17" s="308"/>
      <c r="I17" s="308"/>
      <c r="J17" s="308"/>
      <c r="K17" s="189"/>
    </row>
    <row r="18" spans="2:11" customFormat="1" ht="15" customHeight="1">
      <c r="B18" s="192"/>
      <c r="C18" s="193"/>
      <c r="D18" s="193"/>
      <c r="E18" s="195" t="s">
        <v>76</v>
      </c>
      <c r="F18" s="308" t="s">
        <v>419</v>
      </c>
      <c r="G18" s="308"/>
      <c r="H18" s="308"/>
      <c r="I18" s="308"/>
      <c r="J18" s="308"/>
      <c r="K18" s="189"/>
    </row>
    <row r="19" spans="2:11" customFormat="1" ht="15" customHeight="1">
      <c r="B19" s="192"/>
      <c r="C19" s="193"/>
      <c r="D19" s="193"/>
      <c r="E19" s="195" t="s">
        <v>420</v>
      </c>
      <c r="F19" s="308" t="s">
        <v>421</v>
      </c>
      <c r="G19" s="308"/>
      <c r="H19" s="308"/>
      <c r="I19" s="308"/>
      <c r="J19" s="308"/>
      <c r="K19" s="189"/>
    </row>
    <row r="20" spans="2:11" customFormat="1" ht="15" customHeight="1">
      <c r="B20" s="192"/>
      <c r="C20" s="193"/>
      <c r="D20" s="193"/>
      <c r="E20" s="195" t="s">
        <v>422</v>
      </c>
      <c r="F20" s="308" t="s">
        <v>423</v>
      </c>
      <c r="G20" s="308"/>
      <c r="H20" s="308"/>
      <c r="I20" s="308"/>
      <c r="J20" s="308"/>
      <c r="K20" s="189"/>
    </row>
    <row r="21" spans="2:11" customFormat="1" ht="15" customHeight="1">
      <c r="B21" s="192"/>
      <c r="C21" s="193"/>
      <c r="D21" s="193"/>
      <c r="E21" s="195" t="s">
        <v>424</v>
      </c>
      <c r="F21" s="308" t="s">
        <v>425</v>
      </c>
      <c r="G21" s="308"/>
      <c r="H21" s="308"/>
      <c r="I21" s="308"/>
      <c r="J21" s="308"/>
      <c r="K21" s="189"/>
    </row>
    <row r="22" spans="2:11" customFormat="1" ht="15" customHeight="1">
      <c r="B22" s="192"/>
      <c r="C22" s="193"/>
      <c r="D22" s="193"/>
      <c r="E22" s="195" t="s">
        <v>426</v>
      </c>
      <c r="F22" s="308" t="s">
        <v>427</v>
      </c>
      <c r="G22" s="308"/>
      <c r="H22" s="308"/>
      <c r="I22" s="308"/>
      <c r="J22" s="308"/>
      <c r="K22" s="189"/>
    </row>
    <row r="23" spans="2:11" customFormat="1" ht="15" customHeight="1">
      <c r="B23" s="192"/>
      <c r="C23" s="193"/>
      <c r="D23" s="193"/>
      <c r="E23" s="195" t="s">
        <v>428</v>
      </c>
      <c r="F23" s="308" t="s">
        <v>429</v>
      </c>
      <c r="G23" s="308"/>
      <c r="H23" s="308"/>
      <c r="I23" s="308"/>
      <c r="J23" s="308"/>
      <c r="K23" s="189"/>
    </row>
    <row r="24" spans="2:11" customFormat="1" ht="12.75" customHeight="1">
      <c r="B24" s="192"/>
      <c r="C24" s="193"/>
      <c r="D24" s="193"/>
      <c r="E24" s="193"/>
      <c r="F24" s="193"/>
      <c r="G24" s="193"/>
      <c r="H24" s="193"/>
      <c r="I24" s="193"/>
      <c r="J24" s="193"/>
      <c r="K24" s="189"/>
    </row>
    <row r="25" spans="2:11" customFormat="1" ht="15" customHeight="1">
      <c r="B25" s="192"/>
      <c r="C25" s="308" t="s">
        <v>430</v>
      </c>
      <c r="D25" s="308"/>
      <c r="E25" s="308"/>
      <c r="F25" s="308"/>
      <c r="G25" s="308"/>
      <c r="H25" s="308"/>
      <c r="I25" s="308"/>
      <c r="J25" s="308"/>
      <c r="K25" s="189"/>
    </row>
    <row r="26" spans="2:11" customFormat="1" ht="15" customHeight="1">
      <c r="B26" s="192"/>
      <c r="C26" s="308" t="s">
        <v>431</v>
      </c>
      <c r="D26" s="308"/>
      <c r="E26" s="308"/>
      <c r="F26" s="308"/>
      <c r="G26" s="308"/>
      <c r="H26" s="308"/>
      <c r="I26" s="308"/>
      <c r="J26" s="308"/>
      <c r="K26" s="189"/>
    </row>
    <row r="27" spans="2:11" customFormat="1" ht="15" customHeight="1">
      <c r="B27" s="192"/>
      <c r="C27" s="191"/>
      <c r="D27" s="308" t="s">
        <v>432</v>
      </c>
      <c r="E27" s="308"/>
      <c r="F27" s="308"/>
      <c r="G27" s="308"/>
      <c r="H27" s="308"/>
      <c r="I27" s="308"/>
      <c r="J27" s="308"/>
      <c r="K27" s="189"/>
    </row>
    <row r="28" spans="2:11" customFormat="1" ht="15" customHeight="1">
      <c r="B28" s="192"/>
      <c r="C28" s="193"/>
      <c r="D28" s="308" t="s">
        <v>433</v>
      </c>
      <c r="E28" s="308"/>
      <c r="F28" s="308"/>
      <c r="G28" s="308"/>
      <c r="H28" s="308"/>
      <c r="I28" s="308"/>
      <c r="J28" s="308"/>
      <c r="K28" s="189"/>
    </row>
    <row r="29" spans="2:11" customFormat="1" ht="12.75" customHeight="1">
      <c r="B29" s="192"/>
      <c r="C29" s="193"/>
      <c r="D29" s="193"/>
      <c r="E29" s="193"/>
      <c r="F29" s="193"/>
      <c r="G29" s="193"/>
      <c r="H29" s="193"/>
      <c r="I29" s="193"/>
      <c r="J29" s="193"/>
      <c r="K29" s="189"/>
    </row>
    <row r="30" spans="2:11" customFormat="1" ht="15" customHeight="1">
      <c r="B30" s="192"/>
      <c r="C30" s="193"/>
      <c r="D30" s="308" t="s">
        <v>434</v>
      </c>
      <c r="E30" s="308"/>
      <c r="F30" s="308"/>
      <c r="G30" s="308"/>
      <c r="H30" s="308"/>
      <c r="I30" s="308"/>
      <c r="J30" s="308"/>
      <c r="K30" s="189"/>
    </row>
    <row r="31" spans="2:11" customFormat="1" ht="15" customHeight="1">
      <c r="B31" s="192"/>
      <c r="C31" s="193"/>
      <c r="D31" s="308" t="s">
        <v>435</v>
      </c>
      <c r="E31" s="308"/>
      <c r="F31" s="308"/>
      <c r="G31" s="308"/>
      <c r="H31" s="308"/>
      <c r="I31" s="308"/>
      <c r="J31" s="308"/>
      <c r="K31" s="189"/>
    </row>
    <row r="32" spans="2:11" customFormat="1" ht="12.75" customHeight="1">
      <c r="B32" s="192"/>
      <c r="C32" s="193"/>
      <c r="D32" s="193"/>
      <c r="E32" s="193"/>
      <c r="F32" s="193"/>
      <c r="G32" s="193"/>
      <c r="H32" s="193"/>
      <c r="I32" s="193"/>
      <c r="J32" s="193"/>
      <c r="K32" s="189"/>
    </row>
    <row r="33" spans="2:11" customFormat="1" ht="15" customHeight="1">
      <c r="B33" s="192"/>
      <c r="C33" s="193"/>
      <c r="D33" s="308" t="s">
        <v>436</v>
      </c>
      <c r="E33" s="308"/>
      <c r="F33" s="308"/>
      <c r="G33" s="308"/>
      <c r="H33" s="308"/>
      <c r="I33" s="308"/>
      <c r="J33" s="308"/>
      <c r="K33" s="189"/>
    </row>
    <row r="34" spans="2:11" customFormat="1" ht="15" customHeight="1">
      <c r="B34" s="192"/>
      <c r="C34" s="193"/>
      <c r="D34" s="308" t="s">
        <v>437</v>
      </c>
      <c r="E34" s="308"/>
      <c r="F34" s="308"/>
      <c r="G34" s="308"/>
      <c r="H34" s="308"/>
      <c r="I34" s="308"/>
      <c r="J34" s="308"/>
      <c r="K34" s="189"/>
    </row>
    <row r="35" spans="2:11" customFormat="1" ht="15" customHeight="1">
      <c r="B35" s="192"/>
      <c r="C35" s="193"/>
      <c r="D35" s="308" t="s">
        <v>438</v>
      </c>
      <c r="E35" s="308"/>
      <c r="F35" s="308"/>
      <c r="G35" s="308"/>
      <c r="H35" s="308"/>
      <c r="I35" s="308"/>
      <c r="J35" s="308"/>
      <c r="K35" s="189"/>
    </row>
    <row r="36" spans="2:11" customFormat="1" ht="15" customHeight="1">
      <c r="B36" s="192"/>
      <c r="C36" s="193"/>
      <c r="D36" s="191"/>
      <c r="E36" s="194" t="s">
        <v>104</v>
      </c>
      <c r="F36" s="191"/>
      <c r="G36" s="308" t="s">
        <v>439</v>
      </c>
      <c r="H36" s="308"/>
      <c r="I36" s="308"/>
      <c r="J36" s="308"/>
      <c r="K36" s="189"/>
    </row>
    <row r="37" spans="2:11" customFormat="1" ht="30.75" customHeight="1">
      <c r="B37" s="192"/>
      <c r="C37" s="193"/>
      <c r="D37" s="191"/>
      <c r="E37" s="194" t="s">
        <v>440</v>
      </c>
      <c r="F37" s="191"/>
      <c r="G37" s="308" t="s">
        <v>441</v>
      </c>
      <c r="H37" s="308"/>
      <c r="I37" s="308"/>
      <c r="J37" s="308"/>
      <c r="K37" s="189"/>
    </row>
    <row r="38" spans="2:11" customFormat="1" ht="15" customHeight="1">
      <c r="B38" s="192"/>
      <c r="C38" s="193"/>
      <c r="D38" s="191"/>
      <c r="E38" s="194" t="s">
        <v>52</v>
      </c>
      <c r="F38" s="191"/>
      <c r="G38" s="308" t="s">
        <v>442</v>
      </c>
      <c r="H38" s="308"/>
      <c r="I38" s="308"/>
      <c r="J38" s="308"/>
      <c r="K38" s="189"/>
    </row>
    <row r="39" spans="2:11" customFormat="1" ht="15" customHeight="1">
      <c r="B39" s="192"/>
      <c r="C39" s="193"/>
      <c r="D39" s="191"/>
      <c r="E39" s="194" t="s">
        <v>53</v>
      </c>
      <c r="F39" s="191"/>
      <c r="G39" s="308" t="s">
        <v>443</v>
      </c>
      <c r="H39" s="308"/>
      <c r="I39" s="308"/>
      <c r="J39" s="308"/>
      <c r="K39" s="189"/>
    </row>
    <row r="40" spans="2:11" customFormat="1" ht="15" customHeight="1">
      <c r="B40" s="192"/>
      <c r="C40" s="193"/>
      <c r="D40" s="191"/>
      <c r="E40" s="194" t="s">
        <v>105</v>
      </c>
      <c r="F40" s="191"/>
      <c r="G40" s="308" t="s">
        <v>444</v>
      </c>
      <c r="H40" s="308"/>
      <c r="I40" s="308"/>
      <c r="J40" s="308"/>
      <c r="K40" s="189"/>
    </row>
    <row r="41" spans="2:11" customFormat="1" ht="15" customHeight="1">
      <c r="B41" s="192"/>
      <c r="C41" s="193"/>
      <c r="D41" s="191"/>
      <c r="E41" s="194" t="s">
        <v>106</v>
      </c>
      <c r="F41" s="191"/>
      <c r="G41" s="308" t="s">
        <v>445</v>
      </c>
      <c r="H41" s="308"/>
      <c r="I41" s="308"/>
      <c r="J41" s="308"/>
      <c r="K41" s="189"/>
    </row>
    <row r="42" spans="2:11" customFormat="1" ht="15" customHeight="1">
      <c r="B42" s="192"/>
      <c r="C42" s="193"/>
      <c r="D42" s="191"/>
      <c r="E42" s="194" t="s">
        <v>446</v>
      </c>
      <c r="F42" s="191"/>
      <c r="G42" s="308" t="s">
        <v>447</v>
      </c>
      <c r="H42" s="308"/>
      <c r="I42" s="308"/>
      <c r="J42" s="308"/>
      <c r="K42" s="189"/>
    </row>
    <row r="43" spans="2:11" customFormat="1" ht="15" customHeight="1">
      <c r="B43" s="192"/>
      <c r="C43" s="193"/>
      <c r="D43" s="191"/>
      <c r="E43" s="194"/>
      <c r="F43" s="191"/>
      <c r="G43" s="308" t="s">
        <v>448</v>
      </c>
      <c r="H43" s="308"/>
      <c r="I43" s="308"/>
      <c r="J43" s="308"/>
      <c r="K43" s="189"/>
    </row>
    <row r="44" spans="2:11" customFormat="1" ht="15" customHeight="1">
      <c r="B44" s="192"/>
      <c r="C44" s="193"/>
      <c r="D44" s="191"/>
      <c r="E44" s="194" t="s">
        <v>449</v>
      </c>
      <c r="F44" s="191"/>
      <c r="G44" s="308" t="s">
        <v>450</v>
      </c>
      <c r="H44" s="308"/>
      <c r="I44" s="308"/>
      <c r="J44" s="308"/>
      <c r="K44" s="189"/>
    </row>
    <row r="45" spans="2:11" customFormat="1" ht="15" customHeight="1">
      <c r="B45" s="192"/>
      <c r="C45" s="193"/>
      <c r="D45" s="191"/>
      <c r="E45" s="194" t="s">
        <v>108</v>
      </c>
      <c r="F45" s="191"/>
      <c r="G45" s="308" t="s">
        <v>451</v>
      </c>
      <c r="H45" s="308"/>
      <c r="I45" s="308"/>
      <c r="J45" s="308"/>
      <c r="K45" s="189"/>
    </row>
    <row r="46" spans="2:11" customFormat="1" ht="12.75" customHeight="1">
      <c r="B46" s="192"/>
      <c r="C46" s="193"/>
      <c r="D46" s="191"/>
      <c r="E46" s="191"/>
      <c r="F46" s="191"/>
      <c r="G46" s="191"/>
      <c r="H46" s="191"/>
      <c r="I46" s="191"/>
      <c r="J46" s="191"/>
      <c r="K46" s="189"/>
    </row>
    <row r="47" spans="2:11" customFormat="1" ht="15" customHeight="1">
      <c r="B47" s="192"/>
      <c r="C47" s="193"/>
      <c r="D47" s="308" t="s">
        <v>452</v>
      </c>
      <c r="E47" s="308"/>
      <c r="F47" s="308"/>
      <c r="G47" s="308"/>
      <c r="H47" s="308"/>
      <c r="I47" s="308"/>
      <c r="J47" s="308"/>
      <c r="K47" s="189"/>
    </row>
    <row r="48" spans="2:11" customFormat="1" ht="15" customHeight="1">
      <c r="B48" s="192"/>
      <c r="C48" s="193"/>
      <c r="D48" s="193"/>
      <c r="E48" s="308" t="s">
        <v>453</v>
      </c>
      <c r="F48" s="308"/>
      <c r="G48" s="308"/>
      <c r="H48" s="308"/>
      <c r="I48" s="308"/>
      <c r="J48" s="308"/>
      <c r="K48" s="189"/>
    </row>
    <row r="49" spans="2:11" customFormat="1" ht="15" customHeight="1">
      <c r="B49" s="192"/>
      <c r="C49" s="193"/>
      <c r="D49" s="193"/>
      <c r="E49" s="308" t="s">
        <v>454</v>
      </c>
      <c r="F49" s="308"/>
      <c r="G49" s="308"/>
      <c r="H49" s="308"/>
      <c r="I49" s="308"/>
      <c r="J49" s="308"/>
      <c r="K49" s="189"/>
    </row>
    <row r="50" spans="2:11" customFormat="1" ht="15" customHeight="1">
      <c r="B50" s="192"/>
      <c r="C50" s="193"/>
      <c r="D50" s="193"/>
      <c r="E50" s="308" t="s">
        <v>455</v>
      </c>
      <c r="F50" s="308"/>
      <c r="G50" s="308"/>
      <c r="H50" s="308"/>
      <c r="I50" s="308"/>
      <c r="J50" s="308"/>
      <c r="K50" s="189"/>
    </row>
    <row r="51" spans="2:11" customFormat="1" ht="15" customHeight="1">
      <c r="B51" s="192"/>
      <c r="C51" s="193"/>
      <c r="D51" s="308" t="s">
        <v>456</v>
      </c>
      <c r="E51" s="308"/>
      <c r="F51" s="308"/>
      <c r="G51" s="308"/>
      <c r="H51" s="308"/>
      <c r="I51" s="308"/>
      <c r="J51" s="308"/>
      <c r="K51" s="189"/>
    </row>
    <row r="52" spans="2:11" customFormat="1" ht="25.5" customHeight="1">
      <c r="B52" s="188"/>
      <c r="C52" s="309" t="s">
        <v>457</v>
      </c>
      <c r="D52" s="309"/>
      <c r="E52" s="309"/>
      <c r="F52" s="309"/>
      <c r="G52" s="309"/>
      <c r="H52" s="309"/>
      <c r="I52" s="309"/>
      <c r="J52" s="309"/>
      <c r="K52" s="189"/>
    </row>
    <row r="53" spans="2:11" customFormat="1" ht="5.25" customHeight="1">
      <c r="B53" s="188"/>
      <c r="C53" s="190"/>
      <c r="D53" s="190"/>
      <c r="E53" s="190"/>
      <c r="F53" s="190"/>
      <c r="G53" s="190"/>
      <c r="H53" s="190"/>
      <c r="I53" s="190"/>
      <c r="J53" s="190"/>
      <c r="K53" s="189"/>
    </row>
    <row r="54" spans="2:11" customFormat="1" ht="15" customHeight="1">
      <c r="B54" s="188"/>
      <c r="C54" s="308" t="s">
        <v>458</v>
      </c>
      <c r="D54" s="308"/>
      <c r="E54" s="308"/>
      <c r="F54" s="308"/>
      <c r="G54" s="308"/>
      <c r="H54" s="308"/>
      <c r="I54" s="308"/>
      <c r="J54" s="308"/>
      <c r="K54" s="189"/>
    </row>
    <row r="55" spans="2:11" customFormat="1" ht="15" customHeight="1">
      <c r="B55" s="188"/>
      <c r="C55" s="308" t="s">
        <v>459</v>
      </c>
      <c r="D55" s="308"/>
      <c r="E55" s="308"/>
      <c r="F55" s="308"/>
      <c r="G55" s="308"/>
      <c r="H55" s="308"/>
      <c r="I55" s="308"/>
      <c r="J55" s="308"/>
      <c r="K55" s="189"/>
    </row>
    <row r="56" spans="2:11" customFormat="1" ht="12.75" customHeight="1">
      <c r="B56" s="188"/>
      <c r="C56" s="191"/>
      <c r="D56" s="191"/>
      <c r="E56" s="191"/>
      <c r="F56" s="191"/>
      <c r="G56" s="191"/>
      <c r="H56" s="191"/>
      <c r="I56" s="191"/>
      <c r="J56" s="191"/>
      <c r="K56" s="189"/>
    </row>
    <row r="57" spans="2:11" customFormat="1" ht="15" customHeight="1">
      <c r="B57" s="188"/>
      <c r="C57" s="308" t="s">
        <v>460</v>
      </c>
      <c r="D57" s="308"/>
      <c r="E57" s="308"/>
      <c r="F57" s="308"/>
      <c r="G57" s="308"/>
      <c r="H57" s="308"/>
      <c r="I57" s="308"/>
      <c r="J57" s="308"/>
      <c r="K57" s="189"/>
    </row>
    <row r="58" spans="2:11" customFormat="1" ht="15" customHeight="1">
      <c r="B58" s="188"/>
      <c r="C58" s="193"/>
      <c r="D58" s="308" t="s">
        <v>461</v>
      </c>
      <c r="E58" s="308"/>
      <c r="F58" s="308"/>
      <c r="G58" s="308"/>
      <c r="H58" s="308"/>
      <c r="I58" s="308"/>
      <c r="J58" s="308"/>
      <c r="K58" s="189"/>
    </row>
    <row r="59" spans="2:11" customFormat="1" ht="15" customHeight="1">
      <c r="B59" s="188"/>
      <c r="C59" s="193"/>
      <c r="D59" s="308" t="s">
        <v>462</v>
      </c>
      <c r="E59" s="308"/>
      <c r="F59" s="308"/>
      <c r="G59" s="308"/>
      <c r="H59" s="308"/>
      <c r="I59" s="308"/>
      <c r="J59" s="308"/>
      <c r="K59" s="189"/>
    </row>
    <row r="60" spans="2:11" customFormat="1" ht="15" customHeight="1">
      <c r="B60" s="188"/>
      <c r="C60" s="193"/>
      <c r="D60" s="308" t="s">
        <v>463</v>
      </c>
      <c r="E60" s="308"/>
      <c r="F60" s="308"/>
      <c r="G60" s="308"/>
      <c r="H60" s="308"/>
      <c r="I60" s="308"/>
      <c r="J60" s="308"/>
      <c r="K60" s="189"/>
    </row>
    <row r="61" spans="2:11" customFormat="1" ht="15" customHeight="1">
      <c r="B61" s="188"/>
      <c r="C61" s="193"/>
      <c r="D61" s="308" t="s">
        <v>464</v>
      </c>
      <c r="E61" s="308"/>
      <c r="F61" s="308"/>
      <c r="G61" s="308"/>
      <c r="H61" s="308"/>
      <c r="I61" s="308"/>
      <c r="J61" s="308"/>
      <c r="K61" s="189"/>
    </row>
    <row r="62" spans="2:11" customFormat="1" ht="15" customHeight="1">
      <c r="B62" s="188"/>
      <c r="C62" s="193"/>
      <c r="D62" s="310" t="s">
        <v>465</v>
      </c>
      <c r="E62" s="310"/>
      <c r="F62" s="310"/>
      <c r="G62" s="310"/>
      <c r="H62" s="310"/>
      <c r="I62" s="310"/>
      <c r="J62" s="310"/>
      <c r="K62" s="189"/>
    </row>
    <row r="63" spans="2:11" customFormat="1" ht="15" customHeight="1">
      <c r="B63" s="188"/>
      <c r="C63" s="193"/>
      <c r="D63" s="308" t="s">
        <v>466</v>
      </c>
      <c r="E63" s="308"/>
      <c r="F63" s="308"/>
      <c r="G63" s="308"/>
      <c r="H63" s="308"/>
      <c r="I63" s="308"/>
      <c r="J63" s="308"/>
      <c r="K63" s="189"/>
    </row>
    <row r="64" spans="2:11" customFormat="1" ht="12.75" customHeight="1">
      <c r="B64" s="188"/>
      <c r="C64" s="193"/>
      <c r="D64" s="193"/>
      <c r="E64" s="196"/>
      <c r="F64" s="193"/>
      <c r="G64" s="193"/>
      <c r="H64" s="193"/>
      <c r="I64" s="193"/>
      <c r="J64" s="193"/>
      <c r="K64" s="189"/>
    </row>
    <row r="65" spans="2:11" customFormat="1" ht="15" customHeight="1">
      <c r="B65" s="188"/>
      <c r="C65" s="193"/>
      <c r="D65" s="308" t="s">
        <v>467</v>
      </c>
      <c r="E65" s="308"/>
      <c r="F65" s="308"/>
      <c r="G65" s="308"/>
      <c r="H65" s="308"/>
      <c r="I65" s="308"/>
      <c r="J65" s="308"/>
      <c r="K65" s="189"/>
    </row>
    <row r="66" spans="2:11" customFormat="1" ht="15" customHeight="1">
      <c r="B66" s="188"/>
      <c r="C66" s="193"/>
      <c r="D66" s="310" t="s">
        <v>468</v>
      </c>
      <c r="E66" s="310"/>
      <c r="F66" s="310"/>
      <c r="G66" s="310"/>
      <c r="H66" s="310"/>
      <c r="I66" s="310"/>
      <c r="J66" s="310"/>
      <c r="K66" s="189"/>
    </row>
    <row r="67" spans="2:11" customFormat="1" ht="15" customHeight="1">
      <c r="B67" s="188"/>
      <c r="C67" s="193"/>
      <c r="D67" s="308" t="s">
        <v>469</v>
      </c>
      <c r="E67" s="308"/>
      <c r="F67" s="308"/>
      <c r="G67" s="308"/>
      <c r="H67" s="308"/>
      <c r="I67" s="308"/>
      <c r="J67" s="308"/>
      <c r="K67" s="189"/>
    </row>
    <row r="68" spans="2:11" customFormat="1" ht="15" customHeight="1">
      <c r="B68" s="188"/>
      <c r="C68" s="193"/>
      <c r="D68" s="308" t="s">
        <v>470</v>
      </c>
      <c r="E68" s="308"/>
      <c r="F68" s="308"/>
      <c r="G68" s="308"/>
      <c r="H68" s="308"/>
      <c r="I68" s="308"/>
      <c r="J68" s="308"/>
      <c r="K68" s="189"/>
    </row>
    <row r="69" spans="2:11" customFormat="1" ht="15" customHeight="1">
      <c r="B69" s="188"/>
      <c r="C69" s="193"/>
      <c r="D69" s="308" t="s">
        <v>471</v>
      </c>
      <c r="E69" s="308"/>
      <c r="F69" s="308"/>
      <c r="G69" s="308"/>
      <c r="H69" s="308"/>
      <c r="I69" s="308"/>
      <c r="J69" s="308"/>
      <c r="K69" s="189"/>
    </row>
    <row r="70" spans="2:11" customFormat="1" ht="15" customHeight="1">
      <c r="B70" s="188"/>
      <c r="C70" s="193"/>
      <c r="D70" s="308" t="s">
        <v>472</v>
      </c>
      <c r="E70" s="308"/>
      <c r="F70" s="308"/>
      <c r="G70" s="308"/>
      <c r="H70" s="308"/>
      <c r="I70" s="308"/>
      <c r="J70" s="308"/>
      <c r="K70" s="189"/>
    </row>
    <row r="71" spans="2:11" customFormat="1" ht="12.75" customHeight="1">
      <c r="B71" s="197"/>
      <c r="C71" s="198"/>
      <c r="D71" s="198"/>
      <c r="E71" s="198"/>
      <c r="F71" s="198"/>
      <c r="G71" s="198"/>
      <c r="H71" s="198"/>
      <c r="I71" s="198"/>
      <c r="J71" s="198"/>
      <c r="K71" s="199"/>
    </row>
    <row r="72" spans="2:11" customFormat="1" ht="18.75" customHeight="1">
      <c r="B72" s="200"/>
      <c r="C72" s="200"/>
      <c r="D72" s="200"/>
      <c r="E72" s="200"/>
      <c r="F72" s="200"/>
      <c r="G72" s="200"/>
      <c r="H72" s="200"/>
      <c r="I72" s="200"/>
      <c r="J72" s="200"/>
      <c r="K72" s="201"/>
    </row>
    <row r="73" spans="2:11" customFormat="1" ht="18.75" customHeight="1">
      <c r="B73" s="201"/>
      <c r="C73" s="201"/>
      <c r="D73" s="201"/>
      <c r="E73" s="201"/>
      <c r="F73" s="201"/>
      <c r="G73" s="201"/>
      <c r="H73" s="201"/>
      <c r="I73" s="201"/>
      <c r="J73" s="201"/>
      <c r="K73" s="201"/>
    </row>
    <row r="74" spans="2:11" customFormat="1" ht="7.5" customHeight="1">
      <c r="B74" s="202"/>
      <c r="C74" s="203"/>
      <c r="D74" s="203"/>
      <c r="E74" s="203"/>
      <c r="F74" s="203"/>
      <c r="G74" s="203"/>
      <c r="H74" s="203"/>
      <c r="I74" s="203"/>
      <c r="J74" s="203"/>
      <c r="K74" s="204"/>
    </row>
    <row r="75" spans="2:11" customFormat="1" ht="45" customHeight="1">
      <c r="B75" s="205"/>
      <c r="C75" s="303" t="s">
        <v>473</v>
      </c>
      <c r="D75" s="303"/>
      <c r="E75" s="303"/>
      <c r="F75" s="303"/>
      <c r="G75" s="303"/>
      <c r="H75" s="303"/>
      <c r="I75" s="303"/>
      <c r="J75" s="303"/>
      <c r="K75" s="206"/>
    </row>
    <row r="76" spans="2:11" customFormat="1" ht="17.25" customHeight="1">
      <c r="B76" s="205"/>
      <c r="C76" s="207" t="s">
        <v>474</v>
      </c>
      <c r="D76" s="207"/>
      <c r="E76" s="207"/>
      <c r="F76" s="207" t="s">
        <v>475</v>
      </c>
      <c r="G76" s="208"/>
      <c r="H76" s="207" t="s">
        <v>53</v>
      </c>
      <c r="I76" s="207" t="s">
        <v>56</v>
      </c>
      <c r="J76" s="207" t="s">
        <v>476</v>
      </c>
      <c r="K76" s="206"/>
    </row>
    <row r="77" spans="2:11" customFormat="1" ht="17.25" customHeight="1">
      <c r="B77" s="205"/>
      <c r="C77" s="209" t="s">
        <v>477</v>
      </c>
      <c r="D77" s="209"/>
      <c r="E77" s="209"/>
      <c r="F77" s="210" t="s">
        <v>478</v>
      </c>
      <c r="G77" s="211"/>
      <c r="H77" s="209"/>
      <c r="I77" s="209"/>
      <c r="J77" s="209" t="s">
        <v>479</v>
      </c>
      <c r="K77" s="206"/>
    </row>
    <row r="78" spans="2:11" customFormat="1" ht="5.25" customHeight="1">
      <c r="B78" s="205"/>
      <c r="C78" s="212"/>
      <c r="D78" s="212"/>
      <c r="E78" s="212"/>
      <c r="F78" s="212"/>
      <c r="G78" s="213"/>
      <c r="H78" s="212"/>
      <c r="I78" s="212"/>
      <c r="J78" s="212"/>
      <c r="K78" s="206"/>
    </row>
    <row r="79" spans="2:11" customFormat="1" ht="15" customHeight="1">
      <c r="B79" s="205"/>
      <c r="C79" s="194" t="s">
        <v>52</v>
      </c>
      <c r="D79" s="214"/>
      <c r="E79" s="214"/>
      <c r="F79" s="215" t="s">
        <v>480</v>
      </c>
      <c r="G79" s="216"/>
      <c r="H79" s="194" t="s">
        <v>481</v>
      </c>
      <c r="I79" s="194" t="s">
        <v>482</v>
      </c>
      <c r="J79" s="194">
        <v>20</v>
      </c>
      <c r="K79" s="206"/>
    </row>
    <row r="80" spans="2:11" customFormat="1" ht="15" customHeight="1">
      <c r="B80" s="205"/>
      <c r="C80" s="194" t="s">
        <v>483</v>
      </c>
      <c r="D80" s="194"/>
      <c r="E80" s="194"/>
      <c r="F80" s="215" t="s">
        <v>480</v>
      </c>
      <c r="G80" s="216"/>
      <c r="H80" s="194" t="s">
        <v>484</v>
      </c>
      <c r="I80" s="194" t="s">
        <v>482</v>
      </c>
      <c r="J80" s="194">
        <v>120</v>
      </c>
      <c r="K80" s="206"/>
    </row>
    <row r="81" spans="2:11" customFormat="1" ht="15" customHeight="1">
      <c r="B81" s="217"/>
      <c r="C81" s="194" t="s">
        <v>485</v>
      </c>
      <c r="D81" s="194"/>
      <c r="E81" s="194"/>
      <c r="F81" s="215" t="s">
        <v>486</v>
      </c>
      <c r="G81" s="216"/>
      <c r="H81" s="194" t="s">
        <v>487</v>
      </c>
      <c r="I81" s="194" t="s">
        <v>482</v>
      </c>
      <c r="J81" s="194">
        <v>50</v>
      </c>
      <c r="K81" s="206"/>
    </row>
    <row r="82" spans="2:11" customFormat="1" ht="15" customHeight="1">
      <c r="B82" s="217"/>
      <c r="C82" s="194" t="s">
        <v>488</v>
      </c>
      <c r="D82" s="194"/>
      <c r="E82" s="194"/>
      <c r="F82" s="215" t="s">
        <v>480</v>
      </c>
      <c r="G82" s="216"/>
      <c r="H82" s="194" t="s">
        <v>489</v>
      </c>
      <c r="I82" s="194" t="s">
        <v>490</v>
      </c>
      <c r="J82" s="194"/>
      <c r="K82" s="206"/>
    </row>
    <row r="83" spans="2:11" customFormat="1" ht="15" customHeight="1">
      <c r="B83" s="217"/>
      <c r="C83" s="194" t="s">
        <v>491</v>
      </c>
      <c r="D83" s="194"/>
      <c r="E83" s="194"/>
      <c r="F83" s="215" t="s">
        <v>486</v>
      </c>
      <c r="G83" s="194"/>
      <c r="H83" s="194" t="s">
        <v>492</v>
      </c>
      <c r="I83" s="194" t="s">
        <v>482</v>
      </c>
      <c r="J83" s="194">
        <v>15</v>
      </c>
      <c r="K83" s="206"/>
    </row>
    <row r="84" spans="2:11" customFormat="1" ht="15" customHeight="1">
      <c r="B84" s="217"/>
      <c r="C84" s="194" t="s">
        <v>493</v>
      </c>
      <c r="D84" s="194"/>
      <c r="E84" s="194"/>
      <c r="F84" s="215" t="s">
        <v>486</v>
      </c>
      <c r="G84" s="194"/>
      <c r="H84" s="194" t="s">
        <v>494</v>
      </c>
      <c r="I84" s="194" t="s">
        <v>482</v>
      </c>
      <c r="J84" s="194">
        <v>15</v>
      </c>
      <c r="K84" s="206"/>
    </row>
    <row r="85" spans="2:11" customFormat="1" ht="15" customHeight="1">
      <c r="B85" s="217"/>
      <c r="C85" s="194" t="s">
        <v>495</v>
      </c>
      <c r="D85" s="194"/>
      <c r="E85" s="194"/>
      <c r="F85" s="215" t="s">
        <v>486</v>
      </c>
      <c r="G85" s="194"/>
      <c r="H85" s="194" t="s">
        <v>496</v>
      </c>
      <c r="I85" s="194" t="s">
        <v>482</v>
      </c>
      <c r="J85" s="194">
        <v>20</v>
      </c>
      <c r="K85" s="206"/>
    </row>
    <row r="86" spans="2:11" customFormat="1" ht="15" customHeight="1">
      <c r="B86" s="217"/>
      <c r="C86" s="194" t="s">
        <v>497</v>
      </c>
      <c r="D86" s="194"/>
      <c r="E86" s="194"/>
      <c r="F86" s="215" t="s">
        <v>486</v>
      </c>
      <c r="G86" s="194"/>
      <c r="H86" s="194" t="s">
        <v>498</v>
      </c>
      <c r="I86" s="194" t="s">
        <v>482</v>
      </c>
      <c r="J86" s="194">
        <v>20</v>
      </c>
      <c r="K86" s="206"/>
    </row>
    <row r="87" spans="2:11" customFormat="1" ht="15" customHeight="1">
      <c r="B87" s="217"/>
      <c r="C87" s="194" t="s">
        <v>499</v>
      </c>
      <c r="D87" s="194"/>
      <c r="E87" s="194"/>
      <c r="F87" s="215" t="s">
        <v>486</v>
      </c>
      <c r="G87" s="216"/>
      <c r="H87" s="194" t="s">
        <v>500</v>
      </c>
      <c r="I87" s="194" t="s">
        <v>482</v>
      </c>
      <c r="J87" s="194">
        <v>50</v>
      </c>
      <c r="K87" s="206"/>
    </row>
    <row r="88" spans="2:11" customFormat="1" ht="15" customHeight="1">
      <c r="B88" s="217"/>
      <c r="C88" s="194" t="s">
        <v>501</v>
      </c>
      <c r="D88" s="194"/>
      <c r="E88" s="194"/>
      <c r="F88" s="215" t="s">
        <v>486</v>
      </c>
      <c r="G88" s="216"/>
      <c r="H88" s="194" t="s">
        <v>502</v>
      </c>
      <c r="I88" s="194" t="s">
        <v>482</v>
      </c>
      <c r="J88" s="194">
        <v>20</v>
      </c>
      <c r="K88" s="206"/>
    </row>
    <row r="89" spans="2:11" customFormat="1" ht="15" customHeight="1">
      <c r="B89" s="217"/>
      <c r="C89" s="194" t="s">
        <v>503</v>
      </c>
      <c r="D89" s="194"/>
      <c r="E89" s="194"/>
      <c r="F89" s="215" t="s">
        <v>486</v>
      </c>
      <c r="G89" s="216"/>
      <c r="H89" s="194" t="s">
        <v>504</v>
      </c>
      <c r="I89" s="194" t="s">
        <v>482</v>
      </c>
      <c r="J89" s="194">
        <v>20</v>
      </c>
      <c r="K89" s="206"/>
    </row>
    <row r="90" spans="2:11" customFormat="1" ht="15" customHeight="1">
      <c r="B90" s="217"/>
      <c r="C90" s="194" t="s">
        <v>505</v>
      </c>
      <c r="D90" s="194"/>
      <c r="E90" s="194"/>
      <c r="F90" s="215" t="s">
        <v>486</v>
      </c>
      <c r="G90" s="216"/>
      <c r="H90" s="194" t="s">
        <v>506</v>
      </c>
      <c r="I90" s="194" t="s">
        <v>482</v>
      </c>
      <c r="J90" s="194">
        <v>50</v>
      </c>
      <c r="K90" s="206"/>
    </row>
    <row r="91" spans="2:11" customFormat="1" ht="15" customHeight="1">
      <c r="B91" s="217"/>
      <c r="C91" s="194" t="s">
        <v>507</v>
      </c>
      <c r="D91" s="194"/>
      <c r="E91" s="194"/>
      <c r="F91" s="215" t="s">
        <v>486</v>
      </c>
      <c r="G91" s="216"/>
      <c r="H91" s="194" t="s">
        <v>507</v>
      </c>
      <c r="I91" s="194" t="s">
        <v>482</v>
      </c>
      <c r="J91" s="194">
        <v>50</v>
      </c>
      <c r="K91" s="206"/>
    </row>
    <row r="92" spans="2:11" customFormat="1" ht="15" customHeight="1">
      <c r="B92" s="217"/>
      <c r="C92" s="194" t="s">
        <v>508</v>
      </c>
      <c r="D92" s="194"/>
      <c r="E92" s="194"/>
      <c r="F92" s="215" t="s">
        <v>486</v>
      </c>
      <c r="G92" s="216"/>
      <c r="H92" s="194" t="s">
        <v>509</v>
      </c>
      <c r="I92" s="194" t="s">
        <v>482</v>
      </c>
      <c r="J92" s="194">
        <v>255</v>
      </c>
      <c r="K92" s="206"/>
    </row>
    <row r="93" spans="2:11" customFormat="1" ht="15" customHeight="1">
      <c r="B93" s="217"/>
      <c r="C93" s="194" t="s">
        <v>510</v>
      </c>
      <c r="D93" s="194"/>
      <c r="E93" s="194"/>
      <c r="F93" s="215" t="s">
        <v>480</v>
      </c>
      <c r="G93" s="216"/>
      <c r="H93" s="194" t="s">
        <v>511</v>
      </c>
      <c r="I93" s="194" t="s">
        <v>512</v>
      </c>
      <c r="J93" s="194"/>
      <c r="K93" s="206"/>
    </row>
    <row r="94" spans="2:11" customFormat="1" ht="15" customHeight="1">
      <c r="B94" s="217"/>
      <c r="C94" s="194" t="s">
        <v>513</v>
      </c>
      <c r="D94" s="194"/>
      <c r="E94" s="194"/>
      <c r="F94" s="215" t="s">
        <v>480</v>
      </c>
      <c r="G94" s="216"/>
      <c r="H94" s="194" t="s">
        <v>514</v>
      </c>
      <c r="I94" s="194" t="s">
        <v>515</v>
      </c>
      <c r="J94" s="194"/>
      <c r="K94" s="206"/>
    </row>
    <row r="95" spans="2:11" customFormat="1" ht="15" customHeight="1">
      <c r="B95" s="217"/>
      <c r="C95" s="194" t="s">
        <v>516</v>
      </c>
      <c r="D95" s="194"/>
      <c r="E95" s="194"/>
      <c r="F95" s="215" t="s">
        <v>480</v>
      </c>
      <c r="G95" s="216"/>
      <c r="H95" s="194" t="s">
        <v>516</v>
      </c>
      <c r="I95" s="194" t="s">
        <v>515</v>
      </c>
      <c r="J95" s="194"/>
      <c r="K95" s="206"/>
    </row>
    <row r="96" spans="2:11" customFormat="1" ht="15" customHeight="1">
      <c r="B96" s="217"/>
      <c r="C96" s="194" t="s">
        <v>37</v>
      </c>
      <c r="D96" s="194"/>
      <c r="E96" s="194"/>
      <c r="F96" s="215" t="s">
        <v>480</v>
      </c>
      <c r="G96" s="216"/>
      <c r="H96" s="194" t="s">
        <v>517</v>
      </c>
      <c r="I96" s="194" t="s">
        <v>515</v>
      </c>
      <c r="J96" s="194"/>
      <c r="K96" s="206"/>
    </row>
    <row r="97" spans="2:11" customFormat="1" ht="15" customHeight="1">
      <c r="B97" s="217"/>
      <c r="C97" s="194" t="s">
        <v>47</v>
      </c>
      <c r="D97" s="194"/>
      <c r="E97" s="194"/>
      <c r="F97" s="215" t="s">
        <v>480</v>
      </c>
      <c r="G97" s="216"/>
      <c r="H97" s="194" t="s">
        <v>518</v>
      </c>
      <c r="I97" s="194" t="s">
        <v>515</v>
      </c>
      <c r="J97" s="194"/>
      <c r="K97" s="206"/>
    </row>
    <row r="98" spans="2:11" customFormat="1" ht="15" customHeight="1">
      <c r="B98" s="218"/>
      <c r="C98" s="219"/>
      <c r="D98" s="219"/>
      <c r="E98" s="219"/>
      <c r="F98" s="219"/>
      <c r="G98" s="219"/>
      <c r="H98" s="219"/>
      <c r="I98" s="219"/>
      <c r="J98" s="219"/>
      <c r="K98" s="220"/>
    </row>
    <row r="99" spans="2:11" customFormat="1" ht="18.75" customHeight="1">
      <c r="B99" s="221"/>
      <c r="C99" s="222"/>
      <c r="D99" s="222"/>
      <c r="E99" s="222"/>
      <c r="F99" s="222"/>
      <c r="G99" s="222"/>
      <c r="H99" s="222"/>
      <c r="I99" s="222"/>
      <c r="J99" s="222"/>
      <c r="K99" s="221"/>
    </row>
    <row r="100" spans="2:11" customFormat="1" ht="18.75" customHeight="1">
      <c r="B100" s="201"/>
      <c r="C100" s="201"/>
      <c r="D100" s="201"/>
      <c r="E100" s="201"/>
      <c r="F100" s="201"/>
      <c r="G100" s="201"/>
      <c r="H100" s="201"/>
      <c r="I100" s="201"/>
      <c r="J100" s="201"/>
      <c r="K100" s="201"/>
    </row>
    <row r="101" spans="2:11" customFormat="1" ht="7.5" customHeight="1">
      <c r="B101" s="202"/>
      <c r="C101" s="203"/>
      <c r="D101" s="203"/>
      <c r="E101" s="203"/>
      <c r="F101" s="203"/>
      <c r="G101" s="203"/>
      <c r="H101" s="203"/>
      <c r="I101" s="203"/>
      <c r="J101" s="203"/>
      <c r="K101" s="204"/>
    </row>
    <row r="102" spans="2:11" customFormat="1" ht="45" customHeight="1">
      <c r="B102" s="205"/>
      <c r="C102" s="303" t="s">
        <v>519</v>
      </c>
      <c r="D102" s="303"/>
      <c r="E102" s="303"/>
      <c r="F102" s="303"/>
      <c r="G102" s="303"/>
      <c r="H102" s="303"/>
      <c r="I102" s="303"/>
      <c r="J102" s="303"/>
      <c r="K102" s="206"/>
    </row>
    <row r="103" spans="2:11" customFormat="1" ht="17.25" customHeight="1">
      <c r="B103" s="205"/>
      <c r="C103" s="207" t="s">
        <v>474</v>
      </c>
      <c r="D103" s="207"/>
      <c r="E103" s="207"/>
      <c r="F103" s="207" t="s">
        <v>475</v>
      </c>
      <c r="G103" s="208"/>
      <c r="H103" s="207" t="s">
        <v>53</v>
      </c>
      <c r="I103" s="207" t="s">
        <v>56</v>
      </c>
      <c r="J103" s="207" t="s">
        <v>476</v>
      </c>
      <c r="K103" s="206"/>
    </row>
    <row r="104" spans="2:11" customFormat="1" ht="17.25" customHeight="1">
      <c r="B104" s="205"/>
      <c r="C104" s="209" t="s">
        <v>477</v>
      </c>
      <c r="D104" s="209"/>
      <c r="E104" s="209"/>
      <c r="F104" s="210" t="s">
        <v>478</v>
      </c>
      <c r="G104" s="211"/>
      <c r="H104" s="209"/>
      <c r="I104" s="209"/>
      <c r="J104" s="209" t="s">
        <v>479</v>
      </c>
      <c r="K104" s="206"/>
    </row>
    <row r="105" spans="2:11" customFormat="1" ht="5.25" customHeight="1">
      <c r="B105" s="205"/>
      <c r="C105" s="207"/>
      <c r="D105" s="207"/>
      <c r="E105" s="207"/>
      <c r="F105" s="207"/>
      <c r="G105" s="223"/>
      <c r="H105" s="207"/>
      <c r="I105" s="207"/>
      <c r="J105" s="207"/>
      <c r="K105" s="206"/>
    </row>
    <row r="106" spans="2:11" customFormat="1" ht="15" customHeight="1">
      <c r="B106" s="205"/>
      <c r="C106" s="194" t="s">
        <v>52</v>
      </c>
      <c r="D106" s="214"/>
      <c r="E106" s="214"/>
      <c r="F106" s="215" t="s">
        <v>480</v>
      </c>
      <c r="G106" s="194"/>
      <c r="H106" s="194" t="s">
        <v>520</v>
      </c>
      <c r="I106" s="194" t="s">
        <v>482</v>
      </c>
      <c r="J106" s="194">
        <v>20</v>
      </c>
      <c r="K106" s="206"/>
    </row>
    <row r="107" spans="2:11" customFormat="1" ht="15" customHeight="1">
      <c r="B107" s="205"/>
      <c r="C107" s="194" t="s">
        <v>483</v>
      </c>
      <c r="D107" s="194"/>
      <c r="E107" s="194"/>
      <c r="F107" s="215" t="s">
        <v>480</v>
      </c>
      <c r="G107" s="194"/>
      <c r="H107" s="194" t="s">
        <v>520</v>
      </c>
      <c r="I107" s="194" t="s">
        <v>482</v>
      </c>
      <c r="J107" s="194">
        <v>120</v>
      </c>
      <c r="K107" s="206"/>
    </row>
    <row r="108" spans="2:11" customFormat="1" ht="15" customHeight="1">
      <c r="B108" s="217"/>
      <c r="C108" s="194" t="s">
        <v>485</v>
      </c>
      <c r="D108" s="194"/>
      <c r="E108" s="194"/>
      <c r="F108" s="215" t="s">
        <v>486</v>
      </c>
      <c r="G108" s="194"/>
      <c r="H108" s="194" t="s">
        <v>520</v>
      </c>
      <c r="I108" s="194" t="s">
        <v>482</v>
      </c>
      <c r="J108" s="194">
        <v>50</v>
      </c>
      <c r="K108" s="206"/>
    </row>
    <row r="109" spans="2:11" customFormat="1" ht="15" customHeight="1">
      <c r="B109" s="217"/>
      <c r="C109" s="194" t="s">
        <v>488</v>
      </c>
      <c r="D109" s="194"/>
      <c r="E109" s="194"/>
      <c r="F109" s="215" t="s">
        <v>480</v>
      </c>
      <c r="G109" s="194"/>
      <c r="H109" s="194" t="s">
        <v>520</v>
      </c>
      <c r="I109" s="194" t="s">
        <v>490</v>
      </c>
      <c r="J109" s="194"/>
      <c r="K109" s="206"/>
    </row>
    <row r="110" spans="2:11" customFormat="1" ht="15" customHeight="1">
      <c r="B110" s="217"/>
      <c r="C110" s="194" t="s">
        <v>499</v>
      </c>
      <c r="D110" s="194"/>
      <c r="E110" s="194"/>
      <c r="F110" s="215" t="s">
        <v>486</v>
      </c>
      <c r="G110" s="194"/>
      <c r="H110" s="194" t="s">
        <v>520</v>
      </c>
      <c r="I110" s="194" t="s">
        <v>482</v>
      </c>
      <c r="J110" s="194">
        <v>50</v>
      </c>
      <c r="K110" s="206"/>
    </row>
    <row r="111" spans="2:11" customFormat="1" ht="15" customHeight="1">
      <c r="B111" s="217"/>
      <c r="C111" s="194" t="s">
        <v>507</v>
      </c>
      <c r="D111" s="194"/>
      <c r="E111" s="194"/>
      <c r="F111" s="215" t="s">
        <v>486</v>
      </c>
      <c r="G111" s="194"/>
      <c r="H111" s="194" t="s">
        <v>520</v>
      </c>
      <c r="I111" s="194" t="s">
        <v>482</v>
      </c>
      <c r="J111" s="194">
        <v>50</v>
      </c>
      <c r="K111" s="206"/>
    </row>
    <row r="112" spans="2:11" customFormat="1" ht="15" customHeight="1">
      <c r="B112" s="217"/>
      <c r="C112" s="194" t="s">
        <v>505</v>
      </c>
      <c r="D112" s="194"/>
      <c r="E112" s="194"/>
      <c r="F112" s="215" t="s">
        <v>486</v>
      </c>
      <c r="G112" s="194"/>
      <c r="H112" s="194" t="s">
        <v>520</v>
      </c>
      <c r="I112" s="194" t="s">
        <v>482</v>
      </c>
      <c r="J112" s="194">
        <v>50</v>
      </c>
      <c r="K112" s="206"/>
    </row>
    <row r="113" spans="2:11" customFormat="1" ht="15" customHeight="1">
      <c r="B113" s="217"/>
      <c r="C113" s="194" t="s">
        <v>52</v>
      </c>
      <c r="D113" s="194"/>
      <c r="E113" s="194"/>
      <c r="F113" s="215" t="s">
        <v>480</v>
      </c>
      <c r="G113" s="194"/>
      <c r="H113" s="194" t="s">
        <v>521</v>
      </c>
      <c r="I113" s="194" t="s">
        <v>482</v>
      </c>
      <c r="J113" s="194">
        <v>20</v>
      </c>
      <c r="K113" s="206"/>
    </row>
    <row r="114" spans="2:11" customFormat="1" ht="15" customHeight="1">
      <c r="B114" s="217"/>
      <c r="C114" s="194" t="s">
        <v>522</v>
      </c>
      <c r="D114" s="194"/>
      <c r="E114" s="194"/>
      <c r="F114" s="215" t="s">
        <v>480</v>
      </c>
      <c r="G114" s="194"/>
      <c r="H114" s="194" t="s">
        <v>523</v>
      </c>
      <c r="I114" s="194" t="s">
        <v>482</v>
      </c>
      <c r="J114" s="194">
        <v>120</v>
      </c>
      <c r="K114" s="206"/>
    </row>
    <row r="115" spans="2:11" customFormat="1" ht="15" customHeight="1">
      <c r="B115" s="217"/>
      <c r="C115" s="194" t="s">
        <v>37</v>
      </c>
      <c r="D115" s="194"/>
      <c r="E115" s="194"/>
      <c r="F115" s="215" t="s">
        <v>480</v>
      </c>
      <c r="G115" s="194"/>
      <c r="H115" s="194" t="s">
        <v>524</v>
      </c>
      <c r="I115" s="194" t="s">
        <v>515</v>
      </c>
      <c r="J115" s="194"/>
      <c r="K115" s="206"/>
    </row>
    <row r="116" spans="2:11" customFormat="1" ht="15" customHeight="1">
      <c r="B116" s="217"/>
      <c r="C116" s="194" t="s">
        <v>47</v>
      </c>
      <c r="D116" s="194"/>
      <c r="E116" s="194"/>
      <c r="F116" s="215" t="s">
        <v>480</v>
      </c>
      <c r="G116" s="194"/>
      <c r="H116" s="194" t="s">
        <v>525</v>
      </c>
      <c r="I116" s="194" t="s">
        <v>515</v>
      </c>
      <c r="J116" s="194"/>
      <c r="K116" s="206"/>
    </row>
    <row r="117" spans="2:11" customFormat="1" ht="15" customHeight="1">
      <c r="B117" s="217"/>
      <c r="C117" s="194" t="s">
        <v>56</v>
      </c>
      <c r="D117" s="194"/>
      <c r="E117" s="194"/>
      <c r="F117" s="215" t="s">
        <v>480</v>
      </c>
      <c r="G117" s="194"/>
      <c r="H117" s="194" t="s">
        <v>526</v>
      </c>
      <c r="I117" s="194" t="s">
        <v>527</v>
      </c>
      <c r="J117" s="194"/>
      <c r="K117" s="206"/>
    </row>
    <row r="118" spans="2:11" customFormat="1" ht="15" customHeight="1">
      <c r="B118" s="218"/>
      <c r="C118" s="224"/>
      <c r="D118" s="224"/>
      <c r="E118" s="224"/>
      <c r="F118" s="224"/>
      <c r="G118" s="224"/>
      <c r="H118" s="224"/>
      <c r="I118" s="224"/>
      <c r="J118" s="224"/>
      <c r="K118" s="220"/>
    </row>
    <row r="119" spans="2:11" customFormat="1" ht="18.75" customHeight="1">
      <c r="B119" s="225"/>
      <c r="C119" s="226"/>
      <c r="D119" s="226"/>
      <c r="E119" s="226"/>
      <c r="F119" s="227"/>
      <c r="G119" s="226"/>
      <c r="H119" s="226"/>
      <c r="I119" s="226"/>
      <c r="J119" s="226"/>
      <c r="K119" s="225"/>
    </row>
    <row r="120" spans="2:11" customFormat="1" ht="18.75" customHeight="1">
      <c r="B120" s="201"/>
      <c r="C120" s="201"/>
      <c r="D120" s="201"/>
      <c r="E120" s="201"/>
      <c r="F120" s="201"/>
      <c r="G120" s="201"/>
      <c r="H120" s="201"/>
      <c r="I120" s="201"/>
      <c r="J120" s="201"/>
      <c r="K120" s="201"/>
    </row>
    <row r="121" spans="2:11" customFormat="1" ht="7.5" customHeight="1">
      <c r="B121" s="228"/>
      <c r="C121" s="229"/>
      <c r="D121" s="229"/>
      <c r="E121" s="229"/>
      <c r="F121" s="229"/>
      <c r="G121" s="229"/>
      <c r="H121" s="229"/>
      <c r="I121" s="229"/>
      <c r="J121" s="229"/>
      <c r="K121" s="230"/>
    </row>
    <row r="122" spans="2:11" customFormat="1" ht="45" customHeight="1">
      <c r="B122" s="231"/>
      <c r="C122" s="304" t="s">
        <v>528</v>
      </c>
      <c r="D122" s="304"/>
      <c r="E122" s="304"/>
      <c r="F122" s="304"/>
      <c r="G122" s="304"/>
      <c r="H122" s="304"/>
      <c r="I122" s="304"/>
      <c r="J122" s="304"/>
      <c r="K122" s="232"/>
    </row>
    <row r="123" spans="2:11" customFormat="1" ht="17.25" customHeight="1">
      <c r="B123" s="233"/>
      <c r="C123" s="207" t="s">
        <v>474</v>
      </c>
      <c r="D123" s="207"/>
      <c r="E123" s="207"/>
      <c r="F123" s="207" t="s">
        <v>475</v>
      </c>
      <c r="G123" s="208"/>
      <c r="H123" s="207" t="s">
        <v>53</v>
      </c>
      <c r="I123" s="207" t="s">
        <v>56</v>
      </c>
      <c r="J123" s="207" t="s">
        <v>476</v>
      </c>
      <c r="K123" s="234"/>
    </row>
    <row r="124" spans="2:11" customFormat="1" ht="17.25" customHeight="1">
      <c r="B124" s="233"/>
      <c r="C124" s="209" t="s">
        <v>477</v>
      </c>
      <c r="D124" s="209"/>
      <c r="E124" s="209"/>
      <c r="F124" s="210" t="s">
        <v>478</v>
      </c>
      <c r="G124" s="211"/>
      <c r="H124" s="209"/>
      <c r="I124" s="209"/>
      <c r="J124" s="209" t="s">
        <v>479</v>
      </c>
      <c r="K124" s="234"/>
    </row>
    <row r="125" spans="2:11" customFormat="1" ht="5.25" customHeight="1">
      <c r="B125" s="235"/>
      <c r="C125" s="212"/>
      <c r="D125" s="212"/>
      <c r="E125" s="212"/>
      <c r="F125" s="212"/>
      <c r="G125" s="236"/>
      <c r="H125" s="212"/>
      <c r="I125" s="212"/>
      <c r="J125" s="212"/>
      <c r="K125" s="237"/>
    </row>
    <row r="126" spans="2:11" customFormat="1" ht="15" customHeight="1">
      <c r="B126" s="235"/>
      <c r="C126" s="194" t="s">
        <v>483</v>
      </c>
      <c r="D126" s="214"/>
      <c r="E126" s="214"/>
      <c r="F126" s="215" t="s">
        <v>480</v>
      </c>
      <c r="G126" s="194"/>
      <c r="H126" s="194" t="s">
        <v>520</v>
      </c>
      <c r="I126" s="194" t="s">
        <v>482</v>
      </c>
      <c r="J126" s="194">
        <v>120</v>
      </c>
      <c r="K126" s="238"/>
    </row>
    <row r="127" spans="2:11" customFormat="1" ht="15" customHeight="1">
      <c r="B127" s="235"/>
      <c r="C127" s="194" t="s">
        <v>529</v>
      </c>
      <c r="D127" s="194"/>
      <c r="E127" s="194"/>
      <c r="F127" s="215" t="s">
        <v>480</v>
      </c>
      <c r="G127" s="194"/>
      <c r="H127" s="194" t="s">
        <v>530</v>
      </c>
      <c r="I127" s="194" t="s">
        <v>482</v>
      </c>
      <c r="J127" s="194" t="s">
        <v>531</v>
      </c>
      <c r="K127" s="238"/>
    </row>
    <row r="128" spans="2:11" customFormat="1" ht="15" customHeight="1">
      <c r="B128" s="235"/>
      <c r="C128" s="194" t="s">
        <v>428</v>
      </c>
      <c r="D128" s="194"/>
      <c r="E128" s="194"/>
      <c r="F128" s="215" t="s">
        <v>480</v>
      </c>
      <c r="G128" s="194"/>
      <c r="H128" s="194" t="s">
        <v>532</v>
      </c>
      <c r="I128" s="194" t="s">
        <v>482</v>
      </c>
      <c r="J128" s="194" t="s">
        <v>531</v>
      </c>
      <c r="K128" s="238"/>
    </row>
    <row r="129" spans="2:11" customFormat="1" ht="15" customHeight="1">
      <c r="B129" s="235"/>
      <c r="C129" s="194" t="s">
        <v>491</v>
      </c>
      <c r="D129" s="194"/>
      <c r="E129" s="194"/>
      <c r="F129" s="215" t="s">
        <v>486</v>
      </c>
      <c r="G129" s="194"/>
      <c r="H129" s="194" t="s">
        <v>492</v>
      </c>
      <c r="I129" s="194" t="s">
        <v>482</v>
      </c>
      <c r="J129" s="194">
        <v>15</v>
      </c>
      <c r="K129" s="238"/>
    </row>
    <row r="130" spans="2:11" customFormat="1" ht="15" customHeight="1">
      <c r="B130" s="235"/>
      <c r="C130" s="194" t="s">
        <v>493</v>
      </c>
      <c r="D130" s="194"/>
      <c r="E130" s="194"/>
      <c r="F130" s="215" t="s">
        <v>486</v>
      </c>
      <c r="G130" s="194"/>
      <c r="H130" s="194" t="s">
        <v>494</v>
      </c>
      <c r="I130" s="194" t="s">
        <v>482</v>
      </c>
      <c r="J130" s="194">
        <v>15</v>
      </c>
      <c r="K130" s="238"/>
    </row>
    <row r="131" spans="2:11" customFormat="1" ht="15" customHeight="1">
      <c r="B131" s="235"/>
      <c r="C131" s="194" t="s">
        <v>495</v>
      </c>
      <c r="D131" s="194"/>
      <c r="E131" s="194"/>
      <c r="F131" s="215" t="s">
        <v>486</v>
      </c>
      <c r="G131" s="194"/>
      <c r="H131" s="194" t="s">
        <v>496</v>
      </c>
      <c r="I131" s="194" t="s">
        <v>482</v>
      </c>
      <c r="J131" s="194">
        <v>20</v>
      </c>
      <c r="K131" s="238"/>
    </row>
    <row r="132" spans="2:11" customFormat="1" ht="15" customHeight="1">
      <c r="B132" s="235"/>
      <c r="C132" s="194" t="s">
        <v>497</v>
      </c>
      <c r="D132" s="194"/>
      <c r="E132" s="194"/>
      <c r="F132" s="215" t="s">
        <v>486</v>
      </c>
      <c r="G132" s="194"/>
      <c r="H132" s="194" t="s">
        <v>498</v>
      </c>
      <c r="I132" s="194" t="s">
        <v>482</v>
      </c>
      <c r="J132" s="194">
        <v>20</v>
      </c>
      <c r="K132" s="238"/>
    </row>
    <row r="133" spans="2:11" customFormat="1" ht="15" customHeight="1">
      <c r="B133" s="235"/>
      <c r="C133" s="194" t="s">
        <v>485</v>
      </c>
      <c r="D133" s="194"/>
      <c r="E133" s="194"/>
      <c r="F133" s="215" t="s">
        <v>486</v>
      </c>
      <c r="G133" s="194"/>
      <c r="H133" s="194" t="s">
        <v>520</v>
      </c>
      <c r="I133" s="194" t="s">
        <v>482</v>
      </c>
      <c r="J133" s="194">
        <v>50</v>
      </c>
      <c r="K133" s="238"/>
    </row>
    <row r="134" spans="2:11" customFormat="1" ht="15" customHeight="1">
      <c r="B134" s="235"/>
      <c r="C134" s="194" t="s">
        <v>499</v>
      </c>
      <c r="D134" s="194"/>
      <c r="E134" s="194"/>
      <c r="F134" s="215" t="s">
        <v>486</v>
      </c>
      <c r="G134" s="194"/>
      <c r="H134" s="194" t="s">
        <v>520</v>
      </c>
      <c r="I134" s="194" t="s">
        <v>482</v>
      </c>
      <c r="J134" s="194">
        <v>50</v>
      </c>
      <c r="K134" s="238"/>
    </row>
    <row r="135" spans="2:11" customFormat="1" ht="15" customHeight="1">
      <c r="B135" s="235"/>
      <c r="C135" s="194" t="s">
        <v>505</v>
      </c>
      <c r="D135" s="194"/>
      <c r="E135" s="194"/>
      <c r="F135" s="215" t="s">
        <v>486</v>
      </c>
      <c r="G135" s="194"/>
      <c r="H135" s="194" t="s">
        <v>520</v>
      </c>
      <c r="I135" s="194" t="s">
        <v>482</v>
      </c>
      <c r="J135" s="194">
        <v>50</v>
      </c>
      <c r="K135" s="238"/>
    </row>
    <row r="136" spans="2:11" customFormat="1" ht="15" customHeight="1">
      <c r="B136" s="235"/>
      <c r="C136" s="194" t="s">
        <v>507</v>
      </c>
      <c r="D136" s="194"/>
      <c r="E136" s="194"/>
      <c r="F136" s="215" t="s">
        <v>486</v>
      </c>
      <c r="G136" s="194"/>
      <c r="H136" s="194" t="s">
        <v>520</v>
      </c>
      <c r="I136" s="194" t="s">
        <v>482</v>
      </c>
      <c r="J136" s="194">
        <v>50</v>
      </c>
      <c r="K136" s="238"/>
    </row>
    <row r="137" spans="2:11" customFormat="1" ht="15" customHeight="1">
      <c r="B137" s="235"/>
      <c r="C137" s="194" t="s">
        <v>508</v>
      </c>
      <c r="D137" s="194"/>
      <c r="E137" s="194"/>
      <c r="F137" s="215" t="s">
        <v>486</v>
      </c>
      <c r="G137" s="194"/>
      <c r="H137" s="194" t="s">
        <v>533</v>
      </c>
      <c r="I137" s="194" t="s">
        <v>482</v>
      </c>
      <c r="J137" s="194">
        <v>255</v>
      </c>
      <c r="K137" s="238"/>
    </row>
    <row r="138" spans="2:11" customFormat="1" ht="15" customHeight="1">
      <c r="B138" s="235"/>
      <c r="C138" s="194" t="s">
        <v>510</v>
      </c>
      <c r="D138" s="194"/>
      <c r="E138" s="194"/>
      <c r="F138" s="215" t="s">
        <v>480</v>
      </c>
      <c r="G138" s="194"/>
      <c r="H138" s="194" t="s">
        <v>534</v>
      </c>
      <c r="I138" s="194" t="s">
        <v>512</v>
      </c>
      <c r="J138" s="194"/>
      <c r="K138" s="238"/>
    </row>
    <row r="139" spans="2:11" customFormat="1" ht="15" customHeight="1">
      <c r="B139" s="235"/>
      <c r="C139" s="194" t="s">
        <v>513</v>
      </c>
      <c r="D139" s="194"/>
      <c r="E139" s="194"/>
      <c r="F139" s="215" t="s">
        <v>480</v>
      </c>
      <c r="G139" s="194"/>
      <c r="H139" s="194" t="s">
        <v>535</v>
      </c>
      <c r="I139" s="194" t="s">
        <v>515</v>
      </c>
      <c r="J139" s="194"/>
      <c r="K139" s="238"/>
    </row>
    <row r="140" spans="2:11" customFormat="1" ht="15" customHeight="1">
      <c r="B140" s="235"/>
      <c r="C140" s="194" t="s">
        <v>516</v>
      </c>
      <c r="D140" s="194"/>
      <c r="E140" s="194"/>
      <c r="F140" s="215" t="s">
        <v>480</v>
      </c>
      <c r="G140" s="194"/>
      <c r="H140" s="194" t="s">
        <v>516</v>
      </c>
      <c r="I140" s="194" t="s">
        <v>515</v>
      </c>
      <c r="J140" s="194"/>
      <c r="K140" s="238"/>
    </row>
    <row r="141" spans="2:11" customFormat="1" ht="15" customHeight="1">
      <c r="B141" s="235"/>
      <c r="C141" s="194" t="s">
        <v>37</v>
      </c>
      <c r="D141" s="194"/>
      <c r="E141" s="194"/>
      <c r="F141" s="215" t="s">
        <v>480</v>
      </c>
      <c r="G141" s="194"/>
      <c r="H141" s="194" t="s">
        <v>536</v>
      </c>
      <c r="I141" s="194" t="s">
        <v>515</v>
      </c>
      <c r="J141" s="194"/>
      <c r="K141" s="238"/>
    </row>
    <row r="142" spans="2:11" customFormat="1" ht="15" customHeight="1">
      <c r="B142" s="235"/>
      <c r="C142" s="194" t="s">
        <v>537</v>
      </c>
      <c r="D142" s="194"/>
      <c r="E142" s="194"/>
      <c r="F142" s="215" t="s">
        <v>480</v>
      </c>
      <c r="G142" s="194"/>
      <c r="H142" s="194" t="s">
        <v>538</v>
      </c>
      <c r="I142" s="194" t="s">
        <v>515</v>
      </c>
      <c r="J142" s="194"/>
      <c r="K142" s="238"/>
    </row>
    <row r="143" spans="2:11" customFormat="1" ht="15" customHeight="1">
      <c r="B143" s="239"/>
      <c r="C143" s="240"/>
      <c r="D143" s="240"/>
      <c r="E143" s="240"/>
      <c r="F143" s="240"/>
      <c r="G143" s="240"/>
      <c r="H143" s="240"/>
      <c r="I143" s="240"/>
      <c r="J143" s="240"/>
      <c r="K143" s="241"/>
    </row>
    <row r="144" spans="2:11" customFormat="1" ht="18.75" customHeight="1">
      <c r="B144" s="226"/>
      <c r="C144" s="226"/>
      <c r="D144" s="226"/>
      <c r="E144" s="226"/>
      <c r="F144" s="227"/>
      <c r="G144" s="226"/>
      <c r="H144" s="226"/>
      <c r="I144" s="226"/>
      <c r="J144" s="226"/>
      <c r="K144" s="226"/>
    </row>
    <row r="145" spans="2:11" customFormat="1" ht="18.75" customHeight="1">
      <c r="B145" s="201"/>
      <c r="C145" s="201"/>
      <c r="D145" s="201"/>
      <c r="E145" s="201"/>
      <c r="F145" s="201"/>
      <c r="G145" s="201"/>
      <c r="H145" s="201"/>
      <c r="I145" s="201"/>
      <c r="J145" s="201"/>
      <c r="K145" s="201"/>
    </row>
    <row r="146" spans="2:11" customFormat="1" ht="7.5" customHeight="1">
      <c r="B146" s="202"/>
      <c r="C146" s="203"/>
      <c r="D146" s="203"/>
      <c r="E146" s="203"/>
      <c r="F146" s="203"/>
      <c r="G146" s="203"/>
      <c r="H146" s="203"/>
      <c r="I146" s="203"/>
      <c r="J146" s="203"/>
      <c r="K146" s="204"/>
    </row>
    <row r="147" spans="2:11" customFormat="1" ht="45" customHeight="1">
      <c r="B147" s="205"/>
      <c r="C147" s="303" t="s">
        <v>539</v>
      </c>
      <c r="D147" s="303"/>
      <c r="E147" s="303"/>
      <c r="F147" s="303"/>
      <c r="G147" s="303"/>
      <c r="H147" s="303"/>
      <c r="I147" s="303"/>
      <c r="J147" s="303"/>
      <c r="K147" s="206"/>
    </row>
    <row r="148" spans="2:11" customFormat="1" ht="17.25" customHeight="1">
      <c r="B148" s="205"/>
      <c r="C148" s="207" t="s">
        <v>474</v>
      </c>
      <c r="D148" s="207"/>
      <c r="E148" s="207"/>
      <c r="F148" s="207" t="s">
        <v>475</v>
      </c>
      <c r="G148" s="208"/>
      <c r="H148" s="207" t="s">
        <v>53</v>
      </c>
      <c r="I148" s="207" t="s">
        <v>56</v>
      </c>
      <c r="J148" s="207" t="s">
        <v>476</v>
      </c>
      <c r="K148" s="206"/>
    </row>
    <row r="149" spans="2:11" customFormat="1" ht="17.25" customHeight="1">
      <c r="B149" s="205"/>
      <c r="C149" s="209" t="s">
        <v>477</v>
      </c>
      <c r="D149" s="209"/>
      <c r="E149" s="209"/>
      <c r="F149" s="210" t="s">
        <v>478</v>
      </c>
      <c r="G149" s="211"/>
      <c r="H149" s="209"/>
      <c r="I149" s="209"/>
      <c r="J149" s="209" t="s">
        <v>479</v>
      </c>
      <c r="K149" s="206"/>
    </row>
    <row r="150" spans="2:11" customFormat="1" ht="5.25" customHeight="1">
      <c r="B150" s="217"/>
      <c r="C150" s="212"/>
      <c r="D150" s="212"/>
      <c r="E150" s="212"/>
      <c r="F150" s="212"/>
      <c r="G150" s="213"/>
      <c r="H150" s="212"/>
      <c r="I150" s="212"/>
      <c r="J150" s="212"/>
      <c r="K150" s="238"/>
    </row>
    <row r="151" spans="2:11" customFormat="1" ht="15" customHeight="1">
      <c r="B151" s="217"/>
      <c r="C151" s="242" t="s">
        <v>483</v>
      </c>
      <c r="D151" s="194"/>
      <c r="E151" s="194"/>
      <c r="F151" s="243" t="s">
        <v>480</v>
      </c>
      <c r="G151" s="194"/>
      <c r="H151" s="242" t="s">
        <v>520</v>
      </c>
      <c r="I151" s="242" t="s">
        <v>482</v>
      </c>
      <c r="J151" s="242">
        <v>120</v>
      </c>
      <c r="K151" s="238"/>
    </row>
    <row r="152" spans="2:11" customFormat="1" ht="15" customHeight="1">
      <c r="B152" s="217"/>
      <c r="C152" s="242" t="s">
        <v>529</v>
      </c>
      <c r="D152" s="194"/>
      <c r="E152" s="194"/>
      <c r="F152" s="243" t="s">
        <v>480</v>
      </c>
      <c r="G152" s="194"/>
      <c r="H152" s="242" t="s">
        <v>540</v>
      </c>
      <c r="I152" s="242" t="s">
        <v>482</v>
      </c>
      <c r="J152" s="242" t="s">
        <v>531</v>
      </c>
      <c r="K152" s="238"/>
    </row>
    <row r="153" spans="2:11" customFormat="1" ht="15" customHeight="1">
      <c r="B153" s="217"/>
      <c r="C153" s="242" t="s">
        <v>428</v>
      </c>
      <c r="D153" s="194"/>
      <c r="E153" s="194"/>
      <c r="F153" s="243" t="s">
        <v>480</v>
      </c>
      <c r="G153" s="194"/>
      <c r="H153" s="242" t="s">
        <v>541</v>
      </c>
      <c r="I153" s="242" t="s">
        <v>482</v>
      </c>
      <c r="J153" s="242" t="s">
        <v>531</v>
      </c>
      <c r="K153" s="238"/>
    </row>
    <row r="154" spans="2:11" customFormat="1" ht="15" customHeight="1">
      <c r="B154" s="217"/>
      <c r="C154" s="242" t="s">
        <v>485</v>
      </c>
      <c r="D154" s="194"/>
      <c r="E154" s="194"/>
      <c r="F154" s="243" t="s">
        <v>486</v>
      </c>
      <c r="G154" s="194"/>
      <c r="H154" s="242" t="s">
        <v>520</v>
      </c>
      <c r="I154" s="242" t="s">
        <v>482</v>
      </c>
      <c r="J154" s="242">
        <v>50</v>
      </c>
      <c r="K154" s="238"/>
    </row>
    <row r="155" spans="2:11" customFormat="1" ht="15" customHeight="1">
      <c r="B155" s="217"/>
      <c r="C155" s="242" t="s">
        <v>488</v>
      </c>
      <c r="D155" s="194"/>
      <c r="E155" s="194"/>
      <c r="F155" s="243" t="s">
        <v>480</v>
      </c>
      <c r="G155" s="194"/>
      <c r="H155" s="242" t="s">
        <v>520</v>
      </c>
      <c r="I155" s="242" t="s">
        <v>490</v>
      </c>
      <c r="J155" s="242"/>
      <c r="K155" s="238"/>
    </row>
    <row r="156" spans="2:11" customFormat="1" ht="15" customHeight="1">
      <c r="B156" s="217"/>
      <c r="C156" s="242" t="s">
        <v>499</v>
      </c>
      <c r="D156" s="194"/>
      <c r="E156" s="194"/>
      <c r="F156" s="243" t="s">
        <v>486</v>
      </c>
      <c r="G156" s="194"/>
      <c r="H156" s="242" t="s">
        <v>520</v>
      </c>
      <c r="I156" s="242" t="s">
        <v>482</v>
      </c>
      <c r="J156" s="242">
        <v>50</v>
      </c>
      <c r="K156" s="238"/>
    </row>
    <row r="157" spans="2:11" customFormat="1" ht="15" customHeight="1">
      <c r="B157" s="217"/>
      <c r="C157" s="242" t="s">
        <v>507</v>
      </c>
      <c r="D157" s="194"/>
      <c r="E157" s="194"/>
      <c r="F157" s="243" t="s">
        <v>486</v>
      </c>
      <c r="G157" s="194"/>
      <c r="H157" s="242" t="s">
        <v>520</v>
      </c>
      <c r="I157" s="242" t="s">
        <v>482</v>
      </c>
      <c r="J157" s="242">
        <v>50</v>
      </c>
      <c r="K157" s="238"/>
    </row>
    <row r="158" spans="2:11" customFormat="1" ht="15" customHeight="1">
      <c r="B158" s="217"/>
      <c r="C158" s="242" t="s">
        <v>505</v>
      </c>
      <c r="D158" s="194"/>
      <c r="E158" s="194"/>
      <c r="F158" s="243" t="s">
        <v>486</v>
      </c>
      <c r="G158" s="194"/>
      <c r="H158" s="242" t="s">
        <v>520</v>
      </c>
      <c r="I158" s="242" t="s">
        <v>482</v>
      </c>
      <c r="J158" s="242">
        <v>50</v>
      </c>
      <c r="K158" s="238"/>
    </row>
    <row r="159" spans="2:11" customFormat="1" ht="15" customHeight="1">
      <c r="B159" s="217"/>
      <c r="C159" s="242" t="s">
        <v>85</v>
      </c>
      <c r="D159" s="194"/>
      <c r="E159" s="194"/>
      <c r="F159" s="243" t="s">
        <v>480</v>
      </c>
      <c r="G159" s="194"/>
      <c r="H159" s="242" t="s">
        <v>542</v>
      </c>
      <c r="I159" s="242" t="s">
        <v>482</v>
      </c>
      <c r="J159" s="242" t="s">
        <v>543</v>
      </c>
      <c r="K159" s="238"/>
    </row>
    <row r="160" spans="2:11" customFormat="1" ht="15" customHeight="1">
      <c r="B160" s="217"/>
      <c r="C160" s="242" t="s">
        <v>544</v>
      </c>
      <c r="D160" s="194"/>
      <c r="E160" s="194"/>
      <c r="F160" s="243" t="s">
        <v>480</v>
      </c>
      <c r="G160" s="194"/>
      <c r="H160" s="242" t="s">
        <v>545</v>
      </c>
      <c r="I160" s="242" t="s">
        <v>515</v>
      </c>
      <c r="J160" s="242"/>
      <c r="K160" s="238"/>
    </row>
    <row r="161" spans="2:11" customFormat="1" ht="15" customHeight="1">
      <c r="B161" s="244"/>
      <c r="C161" s="224"/>
      <c r="D161" s="224"/>
      <c r="E161" s="224"/>
      <c r="F161" s="224"/>
      <c r="G161" s="224"/>
      <c r="H161" s="224"/>
      <c r="I161" s="224"/>
      <c r="J161" s="224"/>
      <c r="K161" s="245"/>
    </row>
    <row r="162" spans="2:11" customFormat="1" ht="18.75" customHeight="1">
      <c r="B162" s="226"/>
      <c r="C162" s="236"/>
      <c r="D162" s="236"/>
      <c r="E162" s="236"/>
      <c r="F162" s="246"/>
      <c r="G162" s="236"/>
      <c r="H162" s="236"/>
      <c r="I162" s="236"/>
      <c r="J162" s="236"/>
      <c r="K162" s="226"/>
    </row>
    <row r="163" spans="2:11" customFormat="1" ht="18.75" customHeight="1">
      <c r="B163" s="201"/>
      <c r="C163" s="201"/>
      <c r="D163" s="201"/>
      <c r="E163" s="201"/>
      <c r="F163" s="201"/>
      <c r="G163" s="201"/>
      <c r="H163" s="201"/>
      <c r="I163" s="201"/>
      <c r="J163" s="201"/>
      <c r="K163" s="201"/>
    </row>
    <row r="164" spans="2:11" customFormat="1" ht="7.5" customHeight="1">
      <c r="B164" s="183"/>
      <c r="C164" s="184"/>
      <c r="D164" s="184"/>
      <c r="E164" s="184"/>
      <c r="F164" s="184"/>
      <c r="G164" s="184"/>
      <c r="H164" s="184"/>
      <c r="I164" s="184"/>
      <c r="J164" s="184"/>
      <c r="K164" s="185"/>
    </row>
    <row r="165" spans="2:11" customFormat="1" ht="45" customHeight="1">
      <c r="B165" s="186"/>
      <c r="C165" s="304" t="s">
        <v>546</v>
      </c>
      <c r="D165" s="304"/>
      <c r="E165" s="304"/>
      <c r="F165" s="304"/>
      <c r="G165" s="304"/>
      <c r="H165" s="304"/>
      <c r="I165" s="304"/>
      <c r="J165" s="304"/>
      <c r="K165" s="187"/>
    </row>
    <row r="166" spans="2:11" customFormat="1" ht="17.25" customHeight="1">
      <c r="B166" s="186"/>
      <c r="C166" s="207" t="s">
        <v>474</v>
      </c>
      <c r="D166" s="207"/>
      <c r="E166" s="207"/>
      <c r="F166" s="207" t="s">
        <v>475</v>
      </c>
      <c r="G166" s="247"/>
      <c r="H166" s="248" t="s">
        <v>53</v>
      </c>
      <c r="I166" s="248" t="s">
        <v>56</v>
      </c>
      <c r="J166" s="207" t="s">
        <v>476</v>
      </c>
      <c r="K166" s="187"/>
    </row>
    <row r="167" spans="2:11" customFormat="1" ht="17.25" customHeight="1">
      <c r="B167" s="188"/>
      <c r="C167" s="209" t="s">
        <v>477</v>
      </c>
      <c r="D167" s="209"/>
      <c r="E167" s="209"/>
      <c r="F167" s="210" t="s">
        <v>478</v>
      </c>
      <c r="G167" s="249"/>
      <c r="H167" s="250"/>
      <c r="I167" s="250"/>
      <c r="J167" s="209" t="s">
        <v>479</v>
      </c>
      <c r="K167" s="189"/>
    </row>
    <row r="168" spans="2:11" customFormat="1" ht="5.25" customHeight="1">
      <c r="B168" s="217"/>
      <c r="C168" s="212"/>
      <c r="D168" s="212"/>
      <c r="E168" s="212"/>
      <c r="F168" s="212"/>
      <c r="G168" s="213"/>
      <c r="H168" s="212"/>
      <c r="I168" s="212"/>
      <c r="J168" s="212"/>
      <c r="K168" s="238"/>
    </row>
    <row r="169" spans="2:11" customFormat="1" ht="15" customHeight="1">
      <c r="B169" s="217"/>
      <c r="C169" s="194" t="s">
        <v>483</v>
      </c>
      <c r="D169" s="194"/>
      <c r="E169" s="194"/>
      <c r="F169" s="215" t="s">
        <v>480</v>
      </c>
      <c r="G169" s="194"/>
      <c r="H169" s="194" t="s">
        <v>520</v>
      </c>
      <c r="I169" s="194" t="s">
        <v>482</v>
      </c>
      <c r="J169" s="194">
        <v>120</v>
      </c>
      <c r="K169" s="238"/>
    </row>
    <row r="170" spans="2:11" customFormat="1" ht="15" customHeight="1">
      <c r="B170" s="217"/>
      <c r="C170" s="194" t="s">
        <v>529</v>
      </c>
      <c r="D170" s="194"/>
      <c r="E170" s="194"/>
      <c r="F170" s="215" t="s">
        <v>480</v>
      </c>
      <c r="G170" s="194"/>
      <c r="H170" s="194" t="s">
        <v>530</v>
      </c>
      <c r="I170" s="194" t="s">
        <v>482</v>
      </c>
      <c r="J170" s="194" t="s">
        <v>531</v>
      </c>
      <c r="K170" s="238"/>
    </row>
    <row r="171" spans="2:11" customFormat="1" ht="15" customHeight="1">
      <c r="B171" s="217"/>
      <c r="C171" s="194" t="s">
        <v>428</v>
      </c>
      <c r="D171" s="194"/>
      <c r="E171" s="194"/>
      <c r="F171" s="215" t="s">
        <v>480</v>
      </c>
      <c r="G171" s="194"/>
      <c r="H171" s="194" t="s">
        <v>547</v>
      </c>
      <c r="I171" s="194" t="s">
        <v>482</v>
      </c>
      <c r="J171" s="194" t="s">
        <v>531</v>
      </c>
      <c r="K171" s="238"/>
    </row>
    <row r="172" spans="2:11" customFormat="1" ht="15" customHeight="1">
      <c r="B172" s="217"/>
      <c r="C172" s="194" t="s">
        <v>485</v>
      </c>
      <c r="D172" s="194"/>
      <c r="E172" s="194"/>
      <c r="F172" s="215" t="s">
        <v>486</v>
      </c>
      <c r="G172" s="194"/>
      <c r="H172" s="194" t="s">
        <v>547</v>
      </c>
      <c r="I172" s="194" t="s">
        <v>482</v>
      </c>
      <c r="J172" s="194">
        <v>50</v>
      </c>
      <c r="K172" s="238"/>
    </row>
    <row r="173" spans="2:11" customFormat="1" ht="15" customHeight="1">
      <c r="B173" s="217"/>
      <c r="C173" s="194" t="s">
        <v>488</v>
      </c>
      <c r="D173" s="194"/>
      <c r="E173" s="194"/>
      <c r="F173" s="215" t="s">
        <v>480</v>
      </c>
      <c r="G173" s="194"/>
      <c r="H173" s="194" t="s">
        <v>547</v>
      </c>
      <c r="I173" s="194" t="s">
        <v>490</v>
      </c>
      <c r="J173" s="194"/>
      <c r="K173" s="238"/>
    </row>
    <row r="174" spans="2:11" customFormat="1" ht="15" customHeight="1">
      <c r="B174" s="217"/>
      <c r="C174" s="194" t="s">
        <v>499</v>
      </c>
      <c r="D174" s="194"/>
      <c r="E174" s="194"/>
      <c r="F174" s="215" t="s">
        <v>486</v>
      </c>
      <c r="G174" s="194"/>
      <c r="H174" s="194" t="s">
        <v>547</v>
      </c>
      <c r="I174" s="194" t="s">
        <v>482</v>
      </c>
      <c r="J174" s="194">
        <v>50</v>
      </c>
      <c r="K174" s="238"/>
    </row>
    <row r="175" spans="2:11" customFormat="1" ht="15" customHeight="1">
      <c r="B175" s="217"/>
      <c r="C175" s="194" t="s">
        <v>507</v>
      </c>
      <c r="D175" s="194"/>
      <c r="E175" s="194"/>
      <c r="F175" s="215" t="s">
        <v>486</v>
      </c>
      <c r="G175" s="194"/>
      <c r="H175" s="194" t="s">
        <v>547</v>
      </c>
      <c r="I175" s="194" t="s">
        <v>482</v>
      </c>
      <c r="J175" s="194">
        <v>50</v>
      </c>
      <c r="K175" s="238"/>
    </row>
    <row r="176" spans="2:11" customFormat="1" ht="15" customHeight="1">
      <c r="B176" s="217"/>
      <c r="C176" s="194" t="s">
        <v>505</v>
      </c>
      <c r="D176" s="194"/>
      <c r="E176" s="194"/>
      <c r="F176" s="215" t="s">
        <v>486</v>
      </c>
      <c r="G176" s="194"/>
      <c r="H176" s="194" t="s">
        <v>547</v>
      </c>
      <c r="I176" s="194" t="s">
        <v>482</v>
      </c>
      <c r="J176" s="194">
        <v>50</v>
      </c>
      <c r="K176" s="238"/>
    </row>
    <row r="177" spans="2:11" customFormat="1" ht="15" customHeight="1">
      <c r="B177" s="217"/>
      <c r="C177" s="194" t="s">
        <v>104</v>
      </c>
      <c r="D177" s="194"/>
      <c r="E177" s="194"/>
      <c r="F177" s="215" t="s">
        <v>480</v>
      </c>
      <c r="G177" s="194"/>
      <c r="H177" s="194" t="s">
        <v>548</v>
      </c>
      <c r="I177" s="194" t="s">
        <v>549</v>
      </c>
      <c r="J177" s="194"/>
      <c r="K177" s="238"/>
    </row>
    <row r="178" spans="2:11" customFormat="1" ht="15" customHeight="1">
      <c r="B178" s="217"/>
      <c r="C178" s="194" t="s">
        <v>56</v>
      </c>
      <c r="D178" s="194"/>
      <c r="E178" s="194"/>
      <c r="F178" s="215" t="s">
        <v>480</v>
      </c>
      <c r="G178" s="194"/>
      <c r="H178" s="194" t="s">
        <v>550</v>
      </c>
      <c r="I178" s="194" t="s">
        <v>551</v>
      </c>
      <c r="J178" s="194">
        <v>1</v>
      </c>
      <c r="K178" s="238"/>
    </row>
    <row r="179" spans="2:11" customFormat="1" ht="15" customHeight="1">
      <c r="B179" s="217"/>
      <c r="C179" s="194" t="s">
        <v>52</v>
      </c>
      <c r="D179" s="194"/>
      <c r="E179" s="194"/>
      <c r="F179" s="215" t="s">
        <v>480</v>
      </c>
      <c r="G179" s="194"/>
      <c r="H179" s="194" t="s">
        <v>552</v>
      </c>
      <c r="I179" s="194" t="s">
        <v>482</v>
      </c>
      <c r="J179" s="194">
        <v>20</v>
      </c>
      <c r="K179" s="238"/>
    </row>
    <row r="180" spans="2:11" customFormat="1" ht="15" customHeight="1">
      <c r="B180" s="217"/>
      <c r="C180" s="194" t="s">
        <v>53</v>
      </c>
      <c r="D180" s="194"/>
      <c r="E180" s="194"/>
      <c r="F180" s="215" t="s">
        <v>480</v>
      </c>
      <c r="G180" s="194"/>
      <c r="H180" s="194" t="s">
        <v>553</v>
      </c>
      <c r="I180" s="194" t="s">
        <v>482</v>
      </c>
      <c r="J180" s="194">
        <v>255</v>
      </c>
      <c r="K180" s="238"/>
    </row>
    <row r="181" spans="2:11" customFormat="1" ht="15" customHeight="1">
      <c r="B181" s="217"/>
      <c r="C181" s="194" t="s">
        <v>105</v>
      </c>
      <c r="D181" s="194"/>
      <c r="E181" s="194"/>
      <c r="F181" s="215" t="s">
        <v>480</v>
      </c>
      <c r="G181" s="194"/>
      <c r="H181" s="194" t="s">
        <v>444</v>
      </c>
      <c r="I181" s="194" t="s">
        <v>482</v>
      </c>
      <c r="J181" s="194">
        <v>10</v>
      </c>
      <c r="K181" s="238"/>
    </row>
    <row r="182" spans="2:11" customFormat="1" ht="15" customHeight="1">
      <c r="B182" s="217"/>
      <c r="C182" s="194" t="s">
        <v>106</v>
      </c>
      <c r="D182" s="194"/>
      <c r="E182" s="194"/>
      <c r="F182" s="215" t="s">
        <v>480</v>
      </c>
      <c r="G182" s="194"/>
      <c r="H182" s="194" t="s">
        <v>554</v>
      </c>
      <c r="I182" s="194" t="s">
        <v>515</v>
      </c>
      <c r="J182" s="194"/>
      <c r="K182" s="238"/>
    </row>
    <row r="183" spans="2:11" customFormat="1" ht="15" customHeight="1">
      <c r="B183" s="217"/>
      <c r="C183" s="194" t="s">
        <v>555</v>
      </c>
      <c r="D183" s="194"/>
      <c r="E183" s="194"/>
      <c r="F183" s="215" t="s">
        <v>480</v>
      </c>
      <c r="G183" s="194"/>
      <c r="H183" s="194" t="s">
        <v>556</v>
      </c>
      <c r="I183" s="194" t="s">
        <v>515</v>
      </c>
      <c r="J183" s="194"/>
      <c r="K183" s="238"/>
    </row>
    <row r="184" spans="2:11" customFormat="1" ht="15" customHeight="1">
      <c r="B184" s="217"/>
      <c r="C184" s="194" t="s">
        <v>544</v>
      </c>
      <c r="D184" s="194"/>
      <c r="E184" s="194"/>
      <c r="F184" s="215" t="s">
        <v>480</v>
      </c>
      <c r="G184" s="194"/>
      <c r="H184" s="194" t="s">
        <v>557</v>
      </c>
      <c r="I184" s="194" t="s">
        <v>515</v>
      </c>
      <c r="J184" s="194"/>
      <c r="K184" s="238"/>
    </row>
    <row r="185" spans="2:11" customFormat="1" ht="15" customHeight="1">
      <c r="B185" s="217"/>
      <c r="C185" s="194" t="s">
        <v>108</v>
      </c>
      <c r="D185" s="194"/>
      <c r="E185" s="194"/>
      <c r="F185" s="215" t="s">
        <v>486</v>
      </c>
      <c r="G185" s="194"/>
      <c r="H185" s="194" t="s">
        <v>558</v>
      </c>
      <c r="I185" s="194" t="s">
        <v>482</v>
      </c>
      <c r="J185" s="194">
        <v>50</v>
      </c>
      <c r="K185" s="238"/>
    </row>
    <row r="186" spans="2:11" customFormat="1" ht="15" customHeight="1">
      <c r="B186" s="217"/>
      <c r="C186" s="194" t="s">
        <v>559</v>
      </c>
      <c r="D186" s="194"/>
      <c r="E186" s="194"/>
      <c r="F186" s="215" t="s">
        <v>486</v>
      </c>
      <c r="G186" s="194"/>
      <c r="H186" s="194" t="s">
        <v>560</v>
      </c>
      <c r="I186" s="194" t="s">
        <v>561</v>
      </c>
      <c r="J186" s="194"/>
      <c r="K186" s="238"/>
    </row>
    <row r="187" spans="2:11" customFormat="1" ht="15" customHeight="1">
      <c r="B187" s="217"/>
      <c r="C187" s="194" t="s">
        <v>562</v>
      </c>
      <c r="D187" s="194"/>
      <c r="E187" s="194"/>
      <c r="F187" s="215" t="s">
        <v>486</v>
      </c>
      <c r="G187" s="194"/>
      <c r="H187" s="194" t="s">
        <v>563</v>
      </c>
      <c r="I187" s="194" t="s">
        <v>561</v>
      </c>
      <c r="J187" s="194"/>
      <c r="K187" s="238"/>
    </row>
    <row r="188" spans="2:11" customFormat="1" ht="15" customHeight="1">
      <c r="B188" s="217"/>
      <c r="C188" s="194" t="s">
        <v>564</v>
      </c>
      <c r="D188" s="194"/>
      <c r="E188" s="194"/>
      <c r="F188" s="215" t="s">
        <v>486</v>
      </c>
      <c r="G188" s="194"/>
      <c r="H188" s="194" t="s">
        <v>565</v>
      </c>
      <c r="I188" s="194" t="s">
        <v>561</v>
      </c>
      <c r="J188" s="194"/>
      <c r="K188" s="238"/>
    </row>
    <row r="189" spans="2:11" customFormat="1" ht="15" customHeight="1">
      <c r="B189" s="217"/>
      <c r="C189" s="251" t="s">
        <v>566</v>
      </c>
      <c r="D189" s="194"/>
      <c r="E189" s="194"/>
      <c r="F189" s="215" t="s">
        <v>486</v>
      </c>
      <c r="G189" s="194"/>
      <c r="H189" s="194" t="s">
        <v>567</v>
      </c>
      <c r="I189" s="194" t="s">
        <v>568</v>
      </c>
      <c r="J189" s="252" t="s">
        <v>569</v>
      </c>
      <c r="K189" s="238"/>
    </row>
    <row r="190" spans="2:11" customFormat="1" ht="15" customHeight="1">
      <c r="B190" s="217"/>
      <c r="C190" s="251" t="s">
        <v>41</v>
      </c>
      <c r="D190" s="194"/>
      <c r="E190" s="194"/>
      <c r="F190" s="215" t="s">
        <v>480</v>
      </c>
      <c r="G190" s="194"/>
      <c r="H190" s="191" t="s">
        <v>570</v>
      </c>
      <c r="I190" s="194" t="s">
        <v>571</v>
      </c>
      <c r="J190" s="194"/>
      <c r="K190" s="238"/>
    </row>
    <row r="191" spans="2:11" customFormat="1" ht="15" customHeight="1">
      <c r="B191" s="217"/>
      <c r="C191" s="251" t="s">
        <v>572</v>
      </c>
      <c r="D191" s="194"/>
      <c r="E191" s="194"/>
      <c r="F191" s="215" t="s">
        <v>480</v>
      </c>
      <c r="G191" s="194"/>
      <c r="H191" s="194" t="s">
        <v>573</v>
      </c>
      <c r="I191" s="194" t="s">
        <v>515</v>
      </c>
      <c r="J191" s="194"/>
      <c r="K191" s="238"/>
    </row>
    <row r="192" spans="2:11" customFormat="1" ht="15" customHeight="1">
      <c r="B192" s="217"/>
      <c r="C192" s="251" t="s">
        <v>574</v>
      </c>
      <c r="D192" s="194"/>
      <c r="E192" s="194"/>
      <c r="F192" s="215" t="s">
        <v>480</v>
      </c>
      <c r="G192" s="194"/>
      <c r="H192" s="194" t="s">
        <v>575</v>
      </c>
      <c r="I192" s="194" t="s">
        <v>515</v>
      </c>
      <c r="J192" s="194"/>
      <c r="K192" s="238"/>
    </row>
    <row r="193" spans="2:11" customFormat="1" ht="15" customHeight="1">
      <c r="B193" s="217"/>
      <c r="C193" s="251" t="s">
        <v>576</v>
      </c>
      <c r="D193" s="194"/>
      <c r="E193" s="194"/>
      <c r="F193" s="215" t="s">
        <v>486</v>
      </c>
      <c r="G193" s="194"/>
      <c r="H193" s="194" t="s">
        <v>577</v>
      </c>
      <c r="I193" s="194" t="s">
        <v>515</v>
      </c>
      <c r="J193" s="194"/>
      <c r="K193" s="238"/>
    </row>
    <row r="194" spans="2:11" customFormat="1" ht="15" customHeight="1">
      <c r="B194" s="244"/>
      <c r="C194" s="253"/>
      <c r="D194" s="224"/>
      <c r="E194" s="224"/>
      <c r="F194" s="224"/>
      <c r="G194" s="224"/>
      <c r="H194" s="224"/>
      <c r="I194" s="224"/>
      <c r="J194" s="224"/>
      <c r="K194" s="245"/>
    </row>
    <row r="195" spans="2:11" customFormat="1" ht="18.75" customHeight="1">
      <c r="B195" s="226"/>
      <c r="C195" s="236"/>
      <c r="D195" s="236"/>
      <c r="E195" s="236"/>
      <c r="F195" s="246"/>
      <c r="G195" s="236"/>
      <c r="H195" s="236"/>
      <c r="I195" s="236"/>
      <c r="J195" s="236"/>
      <c r="K195" s="226"/>
    </row>
    <row r="196" spans="2:11" customFormat="1" ht="18.75" customHeight="1">
      <c r="B196" s="226"/>
      <c r="C196" s="236"/>
      <c r="D196" s="236"/>
      <c r="E196" s="236"/>
      <c r="F196" s="246"/>
      <c r="G196" s="236"/>
      <c r="H196" s="236"/>
      <c r="I196" s="236"/>
      <c r="J196" s="236"/>
      <c r="K196" s="226"/>
    </row>
    <row r="197" spans="2:11" customFormat="1" ht="18.75" customHeight="1">
      <c r="B197" s="201"/>
      <c r="C197" s="201"/>
      <c r="D197" s="201"/>
      <c r="E197" s="201"/>
      <c r="F197" s="201"/>
      <c r="G197" s="201"/>
      <c r="H197" s="201"/>
      <c r="I197" s="201"/>
      <c r="J197" s="201"/>
      <c r="K197" s="201"/>
    </row>
    <row r="198" spans="2:11" customFormat="1" ht="13.5">
      <c r="B198" s="183"/>
      <c r="C198" s="184"/>
      <c r="D198" s="184"/>
      <c r="E198" s="184"/>
      <c r="F198" s="184"/>
      <c r="G198" s="184"/>
      <c r="H198" s="184"/>
      <c r="I198" s="184"/>
      <c r="J198" s="184"/>
      <c r="K198" s="185"/>
    </row>
    <row r="199" spans="2:11" customFormat="1" ht="21">
      <c r="B199" s="186"/>
      <c r="C199" s="304" t="s">
        <v>578</v>
      </c>
      <c r="D199" s="304"/>
      <c r="E199" s="304"/>
      <c r="F199" s="304"/>
      <c r="G199" s="304"/>
      <c r="H199" s="304"/>
      <c r="I199" s="304"/>
      <c r="J199" s="304"/>
      <c r="K199" s="187"/>
    </row>
    <row r="200" spans="2:11" customFormat="1" ht="25.5" customHeight="1">
      <c r="B200" s="186"/>
      <c r="C200" s="254" t="s">
        <v>579</v>
      </c>
      <c r="D200" s="254"/>
      <c r="E200" s="254"/>
      <c r="F200" s="254" t="s">
        <v>580</v>
      </c>
      <c r="G200" s="255"/>
      <c r="H200" s="305" t="s">
        <v>581</v>
      </c>
      <c r="I200" s="305"/>
      <c r="J200" s="305"/>
      <c r="K200" s="187"/>
    </row>
    <row r="201" spans="2:11" customFormat="1" ht="5.25" customHeight="1">
      <c r="B201" s="217"/>
      <c r="C201" s="212"/>
      <c r="D201" s="212"/>
      <c r="E201" s="212"/>
      <c r="F201" s="212"/>
      <c r="G201" s="236"/>
      <c r="H201" s="212"/>
      <c r="I201" s="212"/>
      <c r="J201" s="212"/>
      <c r="K201" s="238"/>
    </row>
    <row r="202" spans="2:11" customFormat="1" ht="15" customHeight="1">
      <c r="B202" s="217"/>
      <c r="C202" s="194" t="s">
        <v>571</v>
      </c>
      <c r="D202" s="194"/>
      <c r="E202" s="194"/>
      <c r="F202" s="215" t="s">
        <v>42</v>
      </c>
      <c r="G202" s="194"/>
      <c r="H202" s="306" t="s">
        <v>582</v>
      </c>
      <c r="I202" s="306"/>
      <c r="J202" s="306"/>
      <c r="K202" s="238"/>
    </row>
    <row r="203" spans="2:11" customFormat="1" ht="15" customHeight="1">
      <c r="B203" s="217"/>
      <c r="C203" s="194"/>
      <c r="D203" s="194"/>
      <c r="E203" s="194"/>
      <c r="F203" s="215" t="s">
        <v>43</v>
      </c>
      <c r="G203" s="194"/>
      <c r="H203" s="306" t="s">
        <v>583</v>
      </c>
      <c r="I203" s="306"/>
      <c r="J203" s="306"/>
      <c r="K203" s="238"/>
    </row>
    <row r="204" spans="2:11" customFormat="1" ht="15" customHeight="1">
      <c r="B204" s="217"/>
      <c r="C204" s="194"/>
      <c r="D204" s="194"/>
      <c r="E204" s="194"/>
      <c r="F204" s="215" t="s">
        <v>46</v>
      </c>
      <c r="G204" s="194"/>
      <c r="H204" s="306" t="s">
        <v>584</v>
      </c>
      <c r="I204" s="306"/>
      <c r="J204" s="306"/>
      <c r="K204" s="238"/>
    </row>
    <row r="205" spans="2:11" customFormat="1" ht="15" customHeight="1">
      <c r="B205" s="217"/>
      <c r="C205" s="194"/>
      <c r="D205" s="194"/>
      <c r="E205" s="194"/>
      <c r="F205" s="215" t="s">
        <v>44</v>
      </c>
      <c r="G205" s="194"/>
      <c r="H205" s="306" t="s">
        <v>585</v>
      </c>
      <c r="I205" s="306"/>
      <c r="J205" s="306"/>
      <c r="K205" s="238"/>
    </row>
    <row r="206" spans="2:11" customFormat="1" ht="15" customHeight="1">
      <c r="B206" s="217"/>
      <c r="C206" s="194"/>
      <c r="D206" s="194"/>
      <c r="E206" s="194"/>
      <c r="F206" s="215" t="s">
        <v>45</v>
      </c>
      <c r="G206" s="194"/>
      <c r="H206" s="306" t="s">
        <v>586</v>
      </c>
      <c r="I206" s="306"/>
      <c r="J206" s="306"/>
      <c r="K206" s="238"/>
    </row>
    <row r="207" spans="2:11" customFormat="1" ht="15" customHeight="1">
      <c r="B207" s="217"/>
      <c r="C207" s="194"/>
      <c r="D207" s="194"/>
      <c r="E207" s="194"/>
      <c r="F207" s="215"/>
      <c r="G207" s="194"/>
      <c r="H207" s="194"/>
      <c r="I207" s="194"/>
      <c r="J207" s="194"/>
      <c r="K207" s="238"/>
    </row>
    <row r="208" spans="2:11" customFormat="1" ht="15" customHeight="1">
      <c r="B208" s="217"/>
      <c r="C208" s="194" t="s">
        <v>527</v>
      </c>
      <c r="D208" s="194"/>
      <c r="E208" s="194"/>
      <c r="F208" s="215" t="s">
        <v>76</v>
      </c>
      <c r="G208" s="194"/>
      <c r="H208" s="306" t="s">
        <v>587</v>
      </c>
      <c r="I208" s="306"/>
      <c r="J208" s="306"/>
      <c r="K208" s="238"/>
    </row>
    <row r="209" spans="2:11" customFormat="1" ht="15" customHeight="1">
      <c r="B209" s="217"/>
      <c r="C209" s="194"/>
      <c r="D209" s="194"/>
      <c r="E209" s="194"/>
      <c r="F209" s="215" t="s">
        <v>422</v>
      </c>
      <c r="G209" s="194"/>
      <c r="H209" s="306" t="s">
        <v>423</v>
      </c>
      <c r="I209" s="306"/>
      <c r="J209" s="306"/>
      <c r="K209" s="238"/>
    </row>
    <row r="210" spans="2:11" customFormat="1" ht="15" customHeight="1">
      <c r="B210" s="217"/>
      <c r="C210" s="194"/>
      <c r="D210" s="194"/>
      <c r="E210" s="194"/>
      <c r="F210" s="215" t="s">
        <v>420</v>
      </c>
      <c r="G210" s="194"/>
      <c r="H210" s="306" t="s">
        <v>588</v>
      </c>
      <c r="I210" s="306"/>
      <c r="J210" s="306"/>
      <c r="K210" s="238"/>
    </row>
    <row r="211" spans="2:11" customFormat="1" ht="15" customHeight="1">
      <c r="B211" s="256"/>
      <c r="C211" s="194"/>
      <c r="D211" s="194"/>
      <c r="E211" s="194"/>
      <c r="F211" s="215" t="s">
        <v>424</v>
      </c>
      <c r="G211" s="251"/>
      <c r="H211" s="307" t="s">
        <v>425</v>
      </c>
      <c r="I211" s="307"/>
      <c r="J211" s="307"/>
      <c r="K211" s="257"/>
    </row>
    <row r="212" spans="2:11" customFormat="1" ht="15" customHeight="1">
      <c r="B212" s="256"/>
      <c r="C212" s="194"/>
      <c r="D212" s="194"/>
      <c r="E212" s="194"/>
      <c r="F212" s="215" t="s">
        <v>426</v>
      </c>
      <c r="G212" s="251"/>
      <c r="H212" s="307" t="s">
        <v>589</v>
      </c>
      <c r="I212" s="307"/>
      <c r="J212" s="307"/>
      <c r="K212" s="257"/>
    </row>
    <row r="213" spans="2:11" customFormat="1" ht="15" customHeight="1">
      <c r="B213" s="256"/>
      <c r="C213" s="194"/>
      <c r="D213" s="194"/>
      <c r="E213" s="194"/>
      <c r="F213" s="215"/>
      <c r="G213" s="251"/>
      <c r="H213" s="242"/>
      <c r="I213" s="242"/>
      <c r="J213" s="242"/>
      <c r="K213" s="257"/>
    </row>
    <row r="214" spans="2:11" customFormat="1" ht="15" customHeight="1">
      <c r="B214" s="256"/>
      <c r="C214" s="194" t="s">
        <v>551</v>
      </c>
      <c r="D214" s="194"/>
      <c r="E214" s="194"/>
      <c r="F214" s="215">
        <v>1</v>
      </c>
      <c r="G214" s="251"/>
      <c r="H214" s="307" t="s">
        <v>590</v>
      </c>
      <c r="I214" s="307"/>
      <c r="J214" s="307"/>
      <c r="K214" s="257"/>
    </row>
    <row r="215" spans="2:11" customFormat="1" ht="15" customHeight="1">
      <c r="B215" s="256"/>
      <c r="C215" s="194"/>
      <c r="D215" s="194"/>
      <c r="E215" s="194"/>
      <c r="F215" s="215">
        <v>2</v>
      </c>
      <c r="G215" s="251"/>
      <c r="H215" s="307" t="s">
        <v>591</v>
      </c>
      <c r="I215" s="307"/>
      <c r="J215" s="307"/>
      <c r="K215" s="257"/>
    </row>
    <row r="216" spans="2:11" customFormat="1" ht="15" customHeight="1">
      <c r="B216" s="256"/>
      <c r="C216" s="194"/>
      <c r="D216" s="194"/>
      <c r="E216" s="194"/>
      <c r="F216" s="215">
        <v>3</v>
      </c>
      <c r="G216" s="251"/>
      <c r="H216" s="307" t="s">
        <v>592</v>
      </c>
      <c r="I216" s="307"/>
      <c r="J216" s="307"/>
      <c r="K216" s="257"/>
    </row>
    <row r="217" spans="2:11" customFormat="1" ht="15" customHeight="1">
      <c r="B217" s="256"/>
      <c r="C217" s="194"/>
      <c r="D217" s="194"/>
      <c r="E217" s="194"/>
      <c r="F217" s="215">
        <v>4</v>
      </c>
      <c r="G217" s="251"/>
      <c r="H217" s="307" t="s">
        <v>593</v>
      </c>
      <c r="I217" s="307"/>
      <c r="J217" s="307"/>
      <c r="K217" s="257"/>
    </row>
    <row r="218" spans="2:11" customFormat="1" ht="12.75" customHeight="1">
      <c r="B218" s="258"/>
      <c r="C218" s="259"/>
      <c r="D218" s="259"/>
      <c r="E218" s="259"/>
      <c r="F218" s="259"/>
      <c r="G218" s="259"/>
      <c r="H218" s="259"/>
      <c r="I218" s="259"/>
      <c r="J218" s="259"/>
      <c r="K218" s="260"/>
    </row>
  </sheetData>
  <sheetProtection formatCells="0" formatColumns="0" formatRows="0" insertColumns="0" insertRows="0" insertHyperlinks="0" deleteColumns="0" deleteRows="0" sort="0" autoFilter="0" pivotTables="0"/>
  <mergeCells count="77">
    <mergeCell ref="G44:J44"/>
    <mergeCell ref="G45:J45"/>
    <mergeCell ref="C3:J3"/>
    <mergeCell ref="C4:J4"/>
    <mergeCell ref="C6:J6"/>
    <mergeCell ref="C7:J7"/>
    <mergeCell ref="G39:J39"/>
    <mergeCell ref="G40:J40"/>
    <mergeCell ref="G41:J41"/>
    <mergeCell ref="G42:J42"/>
    <mergeCell ref="G43:J43"/>
    <mergeCell ref="D34:J34"/>
    <mergeCell ref="D35:J35"/>
    <mergeCell ref="G36:J36"/>
    <mergeCell ref="G37:J37"/>
    <mergeCell ref="G38:J38"/>
    <mergeCell ref="D27:J27"/>
    <mergeCell ref="D28:J28"/>
    <mergeCell ref="D30:J30"/>
    <mergeCell ref="D31:J31"/>
    <mergeCell ref="D33:J33"/>
    <mergeCell ref="D70:J70"/>
    <mergeCell ref="C75:J75"/>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65:J65"/>
    <mergeCell ref="D66:J66"/>
    <mergeCell ref="D67:J67"/>
    <mergeCell ref="D68:J68"/>
    <mergeCell ref="D69:J69"/>
    <mergeCell ref="D59:J59"/>
    <mergeCell ref="D60:J60"/>
    <mergeCell ref="D61:J61"/>
    <mergeCell ref="D62:J62"/>
    <mergeCell ref="D63:J63"/>
    <mergeCell ref="C52:J52"/>
    <mergeCell ref="C54:J54"/>
    <mergeCell ref="C55:J55"/>
    <mergeCell ref="C57:J57"/>
    <mergeCell ref="D58:J58"/>
    <mergeCell ref="D47:J47"/>
    <mergeCell ref="E48:J48"/>
    <mergeCell ref="E49:J49"/>
    <mergeCell ref="E50:J50"/>
    <mergeCell ref="D51:J51"/>
    <mergeCell ref="H212:J212"/>
    <mergeCell ref="H214:J214"/>
    <mergeCell ref="H215:J215"/>
    <mergeCell ref="H216:J216"/>
    <mergeCell ref="H217:J217"/>
    <mergeCell ref="H206:J206"/>
    <mergeCell ref="H208:J208"/>
    <mergeCell ref="H209:J209"/>
    <mergeCell ref="H210:J210"/>
    <mergeCell ref="H211:J211"/>
    <mergeCell ref="H200:J200"/>
    <mergeCell ref="H202:J202"/>
    <mergeCell ref="H203:J203"/>
    <mergeCell ref="H204:J204"/>
    <mergeCell ref="H205:J205"/>
    <mergeCell ref="C102:J102"/>
    <mergeCell ref="C122:J122"/>
    <mergeCell ref="C147:J147"/>
    <mergeCell ref="C165:J165"/>
    <mergeCell ref="C199:J199"/>
  </mergeCells>
  <pageMargins left="0.59027779999999996" right="0.59027779999999996" top="0.59027779999999996" bottom="0.59027779999999996" header="0" footer="0"/>
  <pageSetup paperSize="9" scale="7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B565256B3291498FE769935B2A0ACD" ma:contentTypeVersion="18" ma:contentTypeDescription="Vytvoří nový dokument" ma:contentTypeScope="" ma:versionID="1bf7988165d8ac609aa43a18df5ab504">
  <xsd:schema xmlns:xsd="http://www.w3.org/2001/XMLSchema" xmlns:xs="http://www.w3.org/2001/XMLSchema" xmlns:p="http://schemas.microsoft.com/office/2006/metadata/properties" xmlns:ns2="c47f37fd-c369-40f2-90d4-e7e46af88bde" xmlns:ns3="3b2a0ea5-291b-4392-ad5f-4a764dc663ac" targetNamespace="http://schemas.microsoft.com/office/2006/metadata/properties" ma:root="true" ma:fieldsID="e6b8b300b54a08e28d1e2ffa9225b0d4" ns2:_="" ns3:_="">
    <xsd:import namespace="c47f37fd-c369-40f2-90d4-e7e46af88bde"/>
    <xsd:import namespace="3b2a0ea5-291b-4392-ad5f-4a764dc663a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7f37fd-c369-40f2-90d4-e7e46af88b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ů" ma:readOnly="false" ma:fieldId="{5cf76f15-5ced-4ddc-b409-7134ff3c332f}" ma:taxonomyMulti="true" ma:sspId="925f360d-f27b-4b2a-a9ba-3d4ff1be46f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2a0ea5-291b-4392-ad5f-4a764dc663ac" elementFormDefault="qualified">
    <xsd:import namespace="http://schemas.microsoft.com/office/2006/documentManagement/types"/>
    <xsd:import namespace="http://schemas.microsoft.com/office/infopath/2007/PartnerControls"/>
    <xsd:element name="SharedWithUsers" ma:index="14"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dílené s podrobnostmi" ma:internalName="SharedWithDetails" ma:readOnly="true">
      <xsd:simpleType>
        <xsd:restriction base="dms:Note">
          <xsd:maxLength value="255"/>
        </xsd:restriction>
      </xsd:simpleType>
    </xsd:element>
    <xsd:element name="TaxCatchAll" ma:index="23" nillable="true" ma:displayName="Taxonomy Catch All Column" ma:hidden="true" ma:list="{e7c62b7a-ec4c-4b8a-98ce-e8d8a2363021}" ma:internalName="TaxCatchAll" ma:showField="CatchAllData" ma:web="3b2a0ea5-291b-4392-ad5f-4a764dc663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A7A70A-EF7C-450E-A288-91A20BE22893}"/>
</file>

<file path=customXml/itemProps2.xml><?xml version="1.0" encoding="utf-8"?>
<ds:datastoreItem xmlns:ds="http://schemas.openxmlformats.org/officeDocument/2006/customXml" ds:itemID="{B74BC863-B47D-40B8-A8AA-B9DBC9B32D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7</vt:i4>
      </vt:variant>
    </vt:vector>
  </HeadingPairs>
  <TitlesOfParts>
    <vt:vector size="11" baseType="lpstr">
      <vt:lpstr>Rekapitulace stavby</vt:lpstr>
      <vt:lpstr>1 - STAVEBNÍ ÚPRAVY – VÝM...</vt:lpstr>
      <vt:lpstr>VRN - Ostatní a vedlejší ...</vt:lpstr>
      <vt:lpstr>Pokyny pro vyplnění</vt:lpstr>
      <vt:lpstr>'1 - STAVEBNÍ ÚPRAVY – VÝM...'!Názvy_tisku</vt:lpstr>
      <vt:lpstr>'Rekapitulace stavby'!Názvy_tisku</vt:lpstr>
      <vt:lpstr>'VRN - Ostatní a vedlejší ...'!Názvy_tisku</vt:lpstr>
      <vt:lpstr>'1 - STAVEBNÍ ÚPRAVY – VÝM...'!Oblast_tisku</vt:lpstr>
      <vt:lpstr>'Pokyny pro vyplnění'!Oblast_tisku</vt:lpstr>
      <vt:lpstr>'Rekapitulace stavby'!Oblast_tisku</vt:lpstr>
      <vt:lpstr>'VRN - Ostatní a vedlejší ...'!Oblast_tisku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Petra Turková</dc:creator>
  <cp:lastModifiedBy>Miluše Pražská</cp:lastModifiedBy>
  <dcterms:created xsi:type="dcterms:W3CDTF">2023-09-11T10:50:31Z</dcterms:created>
  <dcterms:modified xsi:type="dcterms:W3CDTF">2024-05-31T08:53:18Z</dcterms:modified>
</cp:coreProperties>
</file>