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adislav Ondrušek\Desktop\Zoznam ONDRUŠEK NOTEBOOK (Ondrušek)\2. Zákazky  2013\Hyza fondy 2023\PD Strečno\"/>
    </mc:Choice>
  </mc:AlternateContent>
  <bookViews>
    <workbookView xWindow="0" yWindow="0" windowWidth="0" windowHeight="0"/>
  </bookViews>
  <sheets>
    <sheet name="Rekapitulácia stavby" sheetId="1" r:id="rId1"/>
    <sheet name="PA03-2782024 - Strečno - 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'PA03-2782024 - Strečno - ...'!$C$114:$K$140</definedName>
    <definedName name="_xlnm.Print_Area" localSheetId="1">'PA03-2782024 - Strečno - ...'!$C$4:$J$76,'PA03-2782024 - Strečno - ...'!$C$82:$J$98,'PA03-2782024 - Strečno - ...'!$C$104:$J$140</definedName>
    <definedName name="_xlnm.Print_Titles" localSheetId="1">'PA03-2782024 - Strečno - ...'!$114:$114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0"/>
  <c r="BH130"/>
  <c r="BG130"/>
  <c r="BE130"/>
  <c r="T130"/>
  <c r="R130"/>
  <c r="P130"/>
  <c r="BI127"/>
  <c r="BH127"/>
  <c r="BG127"/>
  <c r="BE127"/>
  <c r="T127"/>
  <c r="R127"/>
  <c r="P127"/>
  <c r="BI124"/>
  <c r="BH124"/>
  <c r="BG124"/>
  <c r="BE124"/>
  <c r="T124"/>
  <c r="R124"/>
  <c r="P124"/>
  <c r="BI121"/>
  <c r="BH121"/>
  <c r="BG121"/>
  <c r="BE121"/>
  <c r="T121"/>
  <c r="R121"/>
  <c r="P121"/>
  <c r="BI118"/>
  <c r="BH118"/>
  <c r="BG118"/>
  <c r="BE118"/>
  <c r="T118"/>
  <c r="R118"/>
  <c r="P118"/>
  <c r="J111"/>
  <c r="F111"/>
  <c r="F109"/>
  <c r="E107"/>
  <c r="J89"/>
  <c r="F89"/>
  <c r="F87"/>
  <c r="E85"/>
  <c r="J22"/>
  <c r="E22"/>
  <c r="J90"/>
  <c r="J21"/>
  <c r="J16"/>
  <c r="E16"/>
  <c r="F112"/>
  <c r="J15"/>
  <c r="J10"/>
  <c r="J109"/>
  <c i="1" r="L90"/>
  <c r="AM90"/>
  <c r="AM89"/>
  <c r="L89"/>
  <c r="AM87"/>
  <c r="L87"/>
  <c r="L85"/>
  <c r="L84"/>
  <c i="2" r="J140"/>
  <c r="J134"/>
  <c r="BK133"/>
  <c r="BK118"/>
  <c r="BK136"/>
  <c r="J127"/>
  <c r="J121"/>
  <c r="BK139"/>
  <c r="BK124"/>
  <c r="J136"/>
  <c i="1" r="AS94"/>
  <c i="2" r="J139"/>
  <c r="BK140"/>
  <c r="BK134"/>
  <c r="BK127"/>
  <c r="J130"/>
  <c r="BK121"/>
  <c r="J118"/>
  <c r="J133"/>
  <c r="J124"/>
  <c r="BK130"/>
  <c l="1" r="P117"/>
  <c r="P116"/>
  <c r="P115"/>
  <c i="1" r="AU95"/>
  <c i="2" r="T117"/>
  <c r="P135"/>
  <c r="R135"/>
  <c r="BK117"/>
  <c r="J117"/>
  <c r="J96"/>
  <c r="R117"/>
  <c r="R116"/>
  <c r="R115"/>
  <c r="BK135"/>
  <c r="J135"/>
  <c r="J97"/>
  <c r="T135"/>
  <c r="J87"/>
  <c r="BF121"/>
  <c r="BF124"/>
  <c r="BF136"/>
  <c r="BF127"/>
  <c r="BF133"/>
  <c r="BF134"/>
  <c r="BF139"/>
  <c r="J112"/>
  <c r="BF118"/>
  <c r="BF140"/>
  <c r="F90"/>
  <c r="BF130"/>
  <c i="1" r="AU94"/>
  <c i="2" r="F35"/>
  <c i="1" r="BD95"/>
  <c r="BD94"/>
  <c r="W33"/>
  <c i="2" r="F33"/>
  <c i="1" r="BB95"/>
  <c r="BB94"/>
  <c r="W31"/>
  <c i="2" r="J31"/>
  <c i="1" r="AV95"/>
  <c i="2" r="F34"/>
  <c i="1" r="BC95"/>
  <c r="BC94"/>
  <c r="W32"/>
  <c i="2" r="F31"/>
  <c i="1" r="AZ95"/>
  <c r="AZ94"/>
  <c r="AV94"/>
  <c r="AK29"/>
  <c i="2" l="1" r="T116"/>
  <c r="T115"/>
  <c r="BK116"/>
  <c r="J116"/>
  <c r="J95"/>
  <c i="1" r="AX94"/>
  <c i="2" r="J32"/>
  <c i="1" r="AW95"/>
  <c r="AT95"/>
  <c r="AY94"/>
  <c r="W29"/>
  <c i="2" r="F32"/>
  <c i="1" r="BA95"/>
  <c r="BA94"/>
  <c r="AW94"/>
  <c r="AK30"/>
  <c i="2" l="1" r="BK115"/>
  <c r="J115"/>
  <c r="J94"/>
  <c i="1" r="AT94"/>
  <c r="W30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<sst xmlns="http://schemas.openxmlformats.org/spreadsheetml/2006/main">
  <si>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</si>
  <si>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</si>
  <si>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</si>
  <si>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</si>
  <si>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{e76e77ed-2f73-4c7a-84fc-3319147d482f}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</si>
  <si>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</si>
  <si>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</si>
  <si>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</si>
  <si>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</si>
  <si>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</si>
  <si>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</si>
  <si>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</si>
  <si>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</si>
  <si>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PA03-2782024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</si>
  <si>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</si>
  <si>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</si>
  <si>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Strečno - Rekonštrukcia striech - h.č. 1,2,3,4,6,7,8,9,10</t>
  </si>
  <si>
    <t>JKSO:</t>
  </si>
  <si>
    <t>KS:</t>
  </si>
  <si>
    <t>Miesto:</t>
  </si>
  <si>
    <t>Strečno</t>
  </si>
  <si>
    <t>Dátum:</t>
  </si>
  <si>
    <t>27. 5. 2024</t>
  </si>
  <si>
    <t>Objednávateľ:</t>
  </si>
  <si>
    <t>IČO:</t>
  </si>
  <si>
    <t>Farma HYZA a.s.</t>
  </si>
  <si>
    <t>IČ DPH:</t>
  </si>
  <si>
    <t>Zhotoviteľ:</t>
  </si>
  <si>
    <t>Vyplň údaj</t>
  </si>
  <si>
    <t>Projektant:</t>
  </si>
  <si>
    <t>Ing. Peter Antal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</si>
  <si>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</si>
  <si>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</si>
  <si>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</si>
  <si>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</si>
  <si>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</si>
  <si>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</si>
  <si>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</si>
  <si>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</si>
  <si>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</si>
  <si>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</si>
  <si>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</si>
  <si>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</si>
  <si>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</si>
  <si>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</si>
  <si>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</si>
  <si>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</si>
  <si>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</si>
  <si>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</si>
  <si>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</si>
  <si>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</si>
  <si>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</si>
  <si>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</si>
  <si>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</si>
  <si>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</si>
  <si>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</si>
  <si>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</si>
  <si>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</si>
  <si>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</si>
  <si>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</si>
  <si>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</si>
  <si>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</si>
  <si>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</si>
  <si>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</si>
  <si>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</si>
  <si>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</si>
  <si>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</si>
  <si>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</si>
  <si>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</si>
  <si>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</si>
  <si>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</si>
  <si>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</si>
  <si>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</si>
  <si>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</si>
  <si>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</si>
  <si>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</si>
  <si>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</si>
  <si>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</si>
  <si>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</si>
  <si>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</si>
  <si>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</si>
  <si>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</si>
  <si>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</si>
  <si>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</si>
  <si>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</si>
  <si>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</si>
  <si>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</si>
  <si>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</si>
  <si>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</si>
  <si>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764 - Konštrukcie klampiarske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</si>
  <si>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</si>
  <si>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</si>
  <si>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</si>
  <si>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</si>
  <si>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</si>
  <si>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</si>
  <si>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</si>
  <si>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</si>
  <si>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</si>
  <si>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</si>
  <si>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</si>
  <si>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</si>
  <si>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</si>
  <si>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</si>
  <si>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</si>
  <si>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</si>
  <si>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</si>
  <si>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764</t>
  </si>
  <si>
    <t>Konštrukcie klampiarske</t>
  </si>
  <si>
    <t>K</t>
  </si>
  <si>
    <t>764171733</t>
  </si>
  <si>
    <t>Krytina LINDAB trapézový systém - hrebene z hrebenáčov s vetracím pásom, sklon strechy do 30°</t>
  </si>
  <si>
    <t>m</t>
  </si>
  <si>
    <t>16</t>
  </si>
  <si>
    <t>1508946406</t>
  </si>
  <si>
    <t>VV</t>
  </si>
  <si>
    <t>78*9</t>
  </si>
  <si>
    <t>Súčet</t>
  </si>
  <si>
    <t>4</t>
  </si>
  <si>
    <t>3</t>
  </si>
  <si>
    <t>764171750</t>
  </si>
  <si>
    <t>Krytina LINDAB trapézový systém - záveterná lišta, sklon strechy do 30°</t>
  </si>
  <si>
    <t>794514131</t>
  </si>
  <si>
    <t>4*8*9</t>
  </si>
  <si>
    <t>5</t>
  </si>
  <si>
    <t>764312822.S</t>
  </si>
  <si>
    <t xml:space="preserve">Demontáž krytiny hladkej strešnej z tabúľ 2000 x 670 mm, do 30st.,  -0,00751t</t>
  </si>
  <si>
    <t>m2</t>
  </si>
  <si>
    <t>-1124046147</t>
  </si>
  <si>
    <t>16*78*9</t>
  </si>
  <si>
    <t>10</t>
  </si>
  <si>
    <t>764391840.S</t>
  </si>
  <si>
    <t xml:space="preserve">Demontáž ostatných strešných prvkov záveterné lišty, so sklonom do 30° rš 400 a 500 mm,  -0,00250t</t>
  </si>
  <si>
    <t>1060640361</t>
  </si>
  <si>
    <t>11</t>
  </si>
  <si>
    <t>764393830.S</t>
  </si>
  <si>
    <t xml:space="preserve">Demontáž hrebeňa so sklonom do 30st. rš 250 a 400 mm,  -0,00197t</t>
  </si>
  <si>
    <t>1583639240</t>
  </si>
  <si>
    <t>6</t>
  </si>
  <si>
    <t>998764101.S</t>
  </si>
  <si>
    <t>Presun hmôt pre konštrukcie klampiarske v objektoch výšky do 6 m</t>
  </si>
  <si>
    <t>t</t>
  </si>
  <si>
    <t>1040651760</t>
  </si>
  <si>
    <t>7</t>
  </si>
  <si>
    <t>998764192.S</t>
  </si>
  <si>
    <t>Konštrukcie klampiarske, prípl.za presun nad vymedz. najväč. dopr. vzdial. do 100 m</t>
  </si>
  <si>
    <t>-673996026</t>
  </si>
  <si>
    <t>767</t>
  </si>
  <si>
    <t>Konštrukcie doplnkové kovové</t>
  </si>
  <si>
    <t>27</t>
  </si>
  <si>
    <t>767397101.S</t>
  </si>
  <si>
    <t>Montáž strešných sendvičových panelov na OK, hrúbky do 80 mm</t>
  </si>
  <si>
    <t>510684926</t>
  </si>
  <si>
    <t>28</t>
  </si>
  <si>
    <t>M</t>
  </si>
  <si>
    <t>553260001400.S</t>
  </si>
  <si>
    <t>Panel sendvičový s polyuretánovým jadrom strešný oceľový plášť š. 1000 mm hr. jadra 40 mm</t>
  </si>
  <si>
    <t>32</t>
  </si>
  <si>
    <t>-1468434350</t>
  </si>
  <si>
    <t>29</t>
  </si>
  <si>
    <t>998767101.S</t>
  </si>
  <si>
    <t>Presun hmôt pre kovové stavebné doplnkové konštrukcie v objektoch výšky do 6 m</t>
  </si>
  <si>
    <t>1153742897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</si>
</sst>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7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="1" customFormat="1" ht="24.96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="1" customFormat="1" ht="12" customHeight="1">
      <c r="B5" s="20"/>
      <c r="D5" s="24" t="s">
        <v>12</v>
      </c>
      <c r="K5" s="25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14</v>
      </c>
      <c r="BS5" s="17" t="s">
        <v>6</v>
      </c>
    </row>
    <row r="6" s="1" customFormat="1" ht="36.96" customHeight="1">
      <c r="B6" s="20"/>
      <c r="D6" s="27" t="s">
        <v>15</v>
      </c>
      <c r="K6" s="28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17</v>
      </c>
      <c r="K7" s="25" t="s">
        <v>1</v>
      </c>
      <c r="AK7" s="30" t="s">
        <v>18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19</v>
      </c>
      <c r="K8" s="25" t="s">
        <v>20</v>
      </c>
      <c r="AK8" s="30" t="s">
        <v>21</v>
      </c>
      <c r="AN8" s="31" t="s">
        <v>22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23</v>
      </c>
      <c r="AK10" s="30" t="s">
        <v>24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25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24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24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30</v>
      </c>
      <c r="AK17" s="30" t="s">
        <v>26</v>
      </c>
      <c r="AN17" s="25" t="s">
        <v>1</v>
      </c>
      <c r="AR17" s="20"/>
      <c r="BE17" s="29"/>
      <c r="BS17" s="17" t="s">
        <v>31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32</v>
      </c>
      <c r="AK19" s="30" t="s">
        <v>24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33</v>
      </c>
      <c r="AK20" s="30" t="s">
        <v>26</v>
      </c>
      <c r="AN20" s="25" t="s">
        <v>1</v>
      </c>
      <c r="AR20" s="20"/>
      <c r="BE20" s="29"/>
      <c r="BS20" s="17" t="s">
        <v>31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34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39</v>
      </c>
      <c r="E29" s="3"/>
      <c r="F29" s="43" t="s">
        <v>40</v>
      </c>
      <c r="G29" s="3"/>
      <c r="H29" s="3"/>
      <c r="I29" s="3"/>
      <c r="J29" s="3"/>
      <c r="K29" s="3"/>
      <c r="L29" s="44">
        <v>0.20000000000000001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6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ROUND(AV94, 2)</f>
        <v>0</v>
      </c>
      <c r="AL29" s="45"/>
      <c r="AM29" s="45"/>
      <c r="AN29" s="45"/>
      <c r="AO29" s="45"/>
      <c r="AP29" s="45"/>
      <c r="AQ29" s="45"/>
      <c r="AR29" s="47"/>
      <c r="AS29" s="45"/>
      <c r="AT29" s="45"/>
      <c r="AU29" s="45"/>
      <c r="AV29" s="45"/>
      <c r="AW29" s="45"/>
      <c r="AX29" s="45"/>
      <c r="AY29" s="45"/>
      <c r="AZ29" s="45"/>
      <c r="BE29" s="48"/>
    </row>
    <row r="30" s="3" customFormat="1" ht="14.4" customHeight="1">
      <c r="A30" s="3"/>
      <c r="B30" s="42"/>
      <c r="C30" s="3"/>
      <c r="D30" s="3"/>
      <c r="E30" s="3"/>
      <c r="F30" s="43" t="s">
        <v>41</v>
      </c>
      <c r="G30" s="3"/>
      <c r="H30" s="3"/>
      <c r="I30" s="3"/>
      <c r="J30" s="3"/>
      <c r="K30" s="3"/>
      <c r="L30" s="44">
        <v>0.20000000000000001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6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6">
        <f>ROUND(AW94, 2)</f>
        <v>0</v>
      </c>
      <c r="AL30" s="45"/>
      <c r="AM30" s="45"/>
      <c r="AN30" s="45"/>
      <c r="AO30" s="45"/>
      <c r="AP30" s="45"/>
      <c r="AQ30" s="45"/>
      <c r="AR30" s="47"/>
      <c r="AS30" s="45"/>
      <c r="AT30" s="45"/>
      <c r="AU30" s="45"/>
      <c r="AV30" s="45"/>
      <c r="AW30" s="45"/>
      <c r="AX30" s="45"/>
      <c r="AY30" s="45"/>
      <c r="AZ30" s="45"/>
      <c r="BE30" s="48"/>
    </row>
    <row r="31" hidden="1" s="3" customFormat="1" ht="14.4" customHeight="1">
      <c r="A31" s="3"/>
      <c r="B31" s="42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9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50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0">
        <v>0</v>
      </c>
      <c r="AL31" s="3"/>
      <c r="AM31" s="3"/>
      <c r="AN31" s="3"/>
      <c r="AO31" s="3"/>
      <c r="AP31" s="3"/>
      <c r="AQ31" s="3"/>
      <c r="AR31" s="42"/>
      <c r="BE31" s="48"/>
    </row>
    <row r="32" hidden="1" s="3" customFormat="1" ht="14.4" customHeight="1">
      <c r="A32" s="3"/>
      <c r="B32" s="42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9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50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0">
        <v>0</v>
      </c>
      <c r="AL32" s="3"/>
      <c r="AM32" s="3"/>
      <c r="AN32" s="3"/>
      <c r="AO32" s="3"/>
      <c r="AP32" s="3"/>
      <c r="AQ32" s="3"/>
      <c r="AR32" s="42"/>
      <c r="BE32" s="48"/>
    </row>
    <row r="33" hidden="1" s="3" customFormat="1" ht="14.4" customHeight="1">
      <c r="A33" s="3"/>
      <c r="B33" s="42"/>
      <c r="C33" s="3"/>
      <c r="D33" s="3"/>
      <c r="E33" s="3"/>
      <c r="F33" s="43" t="s">
        <v>44</v>
      </c>
      <c r="G33" s="3"/>
      <c r="H33" s="3"/>
      <c r="I33" s="3"/>
      <c r="J33" s="3"/>
      <c r="K33" s="3"/>
      <c r="L33" s="44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6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6">
        <v>0</v>
      </c>
      <c r="AL33" s="45"/>
      <c r="AM33" s="45"/>
      <c r="AN33" s="45"/>
      <c r="AO33" s="45"/>
      <c r="AP33" s="45"/>
      <c r="AQ33" s="45"/>
      <c r="AR33" s="47"/>
      <c r="AS33" s="45"/>
      <c r="AT33" s="45"/>
      <c r="AU33" s="45"/>
      <c r="AV33" s="45"/>
      <c r="AW33" s="45"/>
      <c r="AX33" s="45"/>
      <c r="AY33" s="45"/>
      <c r="AZ33" s="45"/>
      <c r="BE33" s="48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8"/>
      <c r="D49" s="59" t="s">
        <v>48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49</v>
      </c>
      <c r="AI49" s="60"/>
      <c r="AJ49" s="60"/>
      <c r="AK49" s="60"/>
      <c r="AL49" s="60"/>
      <c r="AM49" s="60"/>
      <c r="AN49" s="60"/>
      <c r="AO49" s="60"/>
      <c r="AR49" s="58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9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9" t="s">
        <v>53</v>
      </c>
      <c r="AI64" s="62"/>
      <c r="AJ64" s="62"/>
      <c r="AK64" s="62"/>
      <c r="AL64" s="62"/>
      <c r="AM64" s="62"/>
      <c r="AN64" s="62"/>
      <c r="AO64" s="62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37"/>
      <c r="BE77" s="36"/>
    </row>
    <row r="81" s="2" customFormat="1" ht="6.96" customHeight="1">
      <c r="A81" s="36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37"/>
      <c r="BE81" s="36"/>
    </row>
    <row r="82" s="2" customFormat="1" ht="24.96" customHeight="1">
      <c r="A82" s="36"/>
      <c r="B82" s="37"/>
      <c r="C82" s="21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7"/>
      <c r="C84" s="30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PA03-2782024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7"/>
      <c r="BE84" s="4"/>
    </row>
    <row r="85" s="5" customFormat="1" ht="36.96" customHeight="1">
      <c r="A85" s="5"/>
      <c r="B85" s="68"/>
      <c r="C85" s="69" t="s">
        <v>15</v>
      </c>
      <c r="D85" s="5"/>
      <c r="E85" s="5"/>
      <c r="F85" s="5"/>
      <c r="G85" s="5"/>
      <c r="H85" s="5"/>
      <c r="I85" s="5"/>
      <c r="J85" s="5"/>
      <c r="K85" s="5"/>
      <c r="L85" s="70" t="str">
        <f>K6</f>
        <v>Strečno - Rekonštrukcia striech - h.č. 1,2,3,4,6,7,8,9,10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8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19</v>
      </c>
      <c r="D87" s="36"/>
      <c r="E87" s="36"/>
      <c r="F87" s="36"/>
      <c r="G87" s="36"/>
      <c r="H87" s="36"/>
      <c r="I87" s="36"/>
      <c r="J87" s="36"/>
      <c r="K87" s="36"/>
      <c r="L87" s="71" t="str">
        <f>IF(K8="","",K8)</f>
        <v>Strečno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21</v>
      </c>
      <c r="AJ87" s="36"/>
      <c r="AK87" s="36"/>
      <c r="AL87" s="36"/>
      <c r="AM87" s="72" t="str">
        <f>IF(AN8= "","",AN8)</f>
        <v>27. 5. 2024</v>
      </c>
      <c r="AN87" s="72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23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Farma HYZA a.s.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73" t="str">
        <f>IF(E17="","",E17)</f>
        <v>Ing. Peter Antal</v>
      </c>
      <c r="AN89" s="4"/>
      <c r="AO89" s="4"/>
      <c r="AP89" s="4"/>
      <c r="AQ89" s="36"/>
      <c r="AR89" s="37"/>
      <c r="AS89" s="74" t="s">
        <v>55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32</v>
      </c>
      <c r="AJ90" s="36"/>
      <c r="AK90" s="36"/>
      <c r="AL90" s="36"/>
      <c r="AM90" s="73" t="str">
        <f>IF(E20="","",E20)</f>
        <v xml:space="preserve"> </v>
      </c>
      <c r="AN90" s="4"/>
      <c r="AO90" s="4"/>
      <c r="AP90" s="4"/>
      <c r="AQ90" s="36"/>
      <c r="AR90" s="37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8"/>
      <c r="AT91" s="79"/>
      <c r="AU91" s="80"/>
      <c r="AV91" s="80"/>
      <c r="AW91" s="80"/>
      <c r="AX91" s="80"/>
      <c r="AY91" s="80"/>
      <c r="AZ91" s="80"/>
      <c r="BA91" s="80"/>
      <c r="BB91" s="80"/>
      <c r="BC91" s="80"/>
      <c r="BD91" s="81"/>
      <c r="BE91" s="36"/>
    </row>
    <row r="92" s="2" customFormat="1" ht="29.28" customHeight="1">
      <c r="A92" s="36"/>
      <c r="B92" s="37"/>
      <c r="C92" s="82" t="s">
        <v>56</v>
      </c>
      <c r="D92" s="83"/>
      <c r="E92" s="83"/>
      <c r="F92" s="83"/>
      <c r="G92" s="83"/>
      <c r="H92" s="84"/>
      <c r="I92" s="85" t="s">
        <v>57</v>
      </c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6" t="s">
        <v>58</v>
      </c>
      <c r="AH92" s="83"/>
      <c r="AI92" s="83"/>
      <c r="AJ92" s="83"/>
      <c r="AK92" s="83"/>
      <c r="AL92" s="83"/>
      <c r="AM92" s="83"/>
      <c r="AN92" s="85" t="s">
        <v>59</v>
      </c>
      <c r="AO92" s="83"/>
      <c r="AP92" s="87"/>
      <c r="AQ92" s="88" t="s">
        <v>60</v>
      </c>
      <c r="AR92" s="37"/>
      <c r="AS92" s="89" t="s">
        <v>61</v>
      </c>
      <c r="AT92" s="90" t="s">
        <v>62</v>
      </c>
      <c r="AU92" s="90" t="s">
        <v>63</v>
      </c>
      <c r="AV92" s="90" t="s">
        <v>64</v>
      </c>
      <c r="AW92" s="90" t="s">
        <v>65</v>
      </c>
      <c r="AX92" s="90" t="s">
        <v>66</v>
      </c>
      <c r="AY92" s="90" t="s">
        <v>67</v>
      </c>
      <c r="AZ92" s="90" t="s">
        <v>68</v>
      </c>
      <c r="BA92" s="90" t="s">
        <v>69</v>
      </c>
      <c r="BB92" s="90" t="s">
        <v>70</v>
      </c>
      <c r="BC92" s="90" t="s">
        <v>71</v>
      </c>
      <c r="BD92" s="91" t="s">
        <v>72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92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4"/>
      <c r="BE93" s="36"/>
    </row>
    <row r="94" s="6" customFormat="1" ht="32.4" customHeight="1">
      <c r="A94" s="6"/>
      <c r="B94" s="95"/>
      <c r="C94" s="96" t="s">
        <v>73</v>
      </c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8">
        <f>ROUND(AG95,2)</f>
        <v>0</v>
      </c>
      <c r="AH94" s="98"/>
      <c r="AI94" s="98"/>
      <c r="AJ94" s="98"/>
      <c r="AK94" s="98"/>
      <c r="AL94" s="98"/>
      <c r="AM94" s="98"/>
      <c r="AN94" s="99">
        <f>SUM(AG94,AT94)</f>
        <v>0</v>
      </c>
      <c r="AO94" s="99"/>
      <c r="AP94" s="99"/>
      <c r="AQ94" s="100" t="s">
        <v>1</v>
      </c>
      <c r="AR94" s="95"/>
      <c r="AS94" s="101">
        <f>ROUND(AS95,2)</f>
        <v>0</v>
      </c>
      <c r="AT94" s="102">
        <f>ROUND(SUM(AV94:AW94),2)</f>
        <v>0</v>
      </c>
      <c r="AU94" s="103">
        <f>ROUND(AU95,5)</f>
        <v>0</v>
      </c>
      <c r="AV94" s="102">
        <f>ROUND(AZ94*L29,2)</f>
        <v>0</v>
      </c>
      <c r="AW94" s="102">
        <f>ROUND(BA94*L30,2)</f>
        <v>0</v>
      </c>
      <c r="AX94" s="102">
        <f>ROUND(BB94*L29,2)</f>
        <v>0</v>
      </c>
      <c r="AY94" s="102">
        <f>ROUND(BC94*L30,2)</f>
        <v>0</v>
      </c>
      <c r="AZ94" s="102">
        <f>ROUND(AZ95,2)</f>
        <v>0</v>
      </c>
      <c r="BA94" s="102">
        <f>ROUND(BA95,2)</f>
        <v>0</v>
      </c>
      <c r="BB94" s="102">
        <f>ROUND(BB95,2)</f>
        <v>0</v>
      </c>
      <c r="BC94" s="102">
        <f>ROUND(BC95,2)</f>
        <v>0</v>
      </c>
      <c r="BD94" s="104">
        <f>ROUND(BD95,2)</f>
        <v>0</v>
      </c>
      <c r="BE94" s="6"/>
      <c r="BS94" s="105" t="s">
        <v>74</v>
      </c>
      <c r="BT94" s="105" t="s">
        <v>75</v>
      </c>
      <c r="BV94" s="105" t="s">
        <v>76</v>
      </c>
      <c r="BW94" s="105" t="s">
        <v>4</v>
      </c>
      <c r="BX94" s="105" t="s">
        <v>77</v>
      </c>
      <c r="CL94" s="105" t="s">
        <v>1</v>
      </c>
    </row>
    <row r="95" s="7" customFormat="1" ht="24.75" customHeight="1">
      <c r="A95" s="106" t="s">
        <v>78</v>
      </c>
      <c r="B95" s="107"/>
      <c r="C95" s="108"/>
      <c r="D95" s="109" t="s">
        <v>13</v>
      </c>
      <c r="E95" s="109"/>
      <c r="F95" s="109"/>
      <c r="G95" s="109"/>
      <c r="H95" s="109"/>
      <c r="I95" s="110"/>
      <c r="J95" s="109" t="s">
        <v>16</v>
      </c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11">
        <f>'PA03-2782024 - Strečno - ...'!J28</f>
        <v>0</v>
      </c>
      <c r="AH95" s="110"/>
      <c r="AI95" s="110"/>
      <c r="AJ95" s="110"/>
      <c r="AK95" s="110"/>
      <c r="AL95" s="110"/>
      <c r="AM95" s="110"/>
      <c r="AN95" s="111">
        <f>SUM(AG95,AT95)</f>
        <v>0</v>
      </c>
      <c r="AO95" s="110"/>
      <c r="AP95" s="110"/>
      <c r="AQ95" s="112" t="s">
        <v>79</v>
      </c>
      <c r="AR95" s="107"/>
      <c r="AS95" s="113">
        <v>0</v>
      </c>
      <c r="AT95" s="114">
        <f>ROUND(SUM(AV95:AW95),2)</f>
        <v>0</v>
      </c>
      <c r="AU95" s="115">
        <f>'PA03-2782024 - Strečno - ...'!P115</f>
        <v>0</v>
      </c>
      <c r="AV95" s="114">
        <f>'PA03-2782024 - Strečno - ...'!J31</f>
        <v>0</v>
      </c>
      <c r="AW95" s="114">
        <f>'PA03-2782024 - Strečno - ...'!J32</f>
        <v>0</v>
      </c>
      <c r="AX95" s="114">
        <f>'PA03-2782024 - Strečno - ...'!J33</f>
        <v>0</v>
      </c>
      <c r="AY95" s="114">
        <f>'PA03-2782024 - Strečno - ...'!J34</f>
        <v>0</v>
      </c>
      <c r="AZ95" s="114">
        <f>'PA03-2782024 - Strečno - ...'!F31</f>
        <v>0</v>
      </c>
      <c r="BA95" s="114">
        <f>'PA03-2782024 - Strečno - ...'!F32</f>
        <v>0</v>
      </c>
      <c r="BB95" s="114">
        <f>'PA03-2782024 - Strečno - ...'!F33</f>
        <v>0</v>
      </c>
      <c r="BC95" s="114">
        <f>'PA03-2782024 - Strečno - ...'!F34</f>
        <v>0</v>
      </c>
      <c r="BD95" s="116">
        <f>'PA03-2782024 - Strečno - ...'!F35</f>
        <v>0</v>
      </c>
      <c r="BE95" s="7"/>
      <c r="BT95" s="117" t="s">
        <v>80</v>
      </c>
      <c r="BU95" s="117" t="s">
        <v>81</v>
      </c>
      <c r="BV95" s="117" t="s">
        <v>76</v>
      </c>
      <c r="BW95" s="117" t="s">
        <v>4</v>
      </c>
      <c r="BX95" s="117" t="s">
        <v>77</v>
      </c>
      <c r="CL95" s="117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A03-2782024 - Strečno 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="1" customFormat="1" ht="24.96" customHeight="1">
      <c r="B4" s="20"/>
      <c r="D4" s="21" t="s">
        <v>82</v>
      </c>
      <c r="L4" s="20"/>
      <c r="M4" s="118" t="s">
        <v>9</v>
      </c>
      <c r="AT4" s="17" t="s">
        <v>3</v>
      </c>
    </row>
    <row r="5" s="1" customFormat="1" ht="6.96" customHeight="1">
      <c r="B5" s="20"/>
      <c r="L5" s="20"/>
    </row>
    <row r="6" s="2" customFormat="1" ht="12" customHeight="1">
      <c r="A6" s="36"/>
      <c r="B6" s="37"/>
      <c r="C6" s="36"/>
      <c r="D6" s="30" t="s">
        <v>15</v>
      </c>
      <c r="E6" s="36"/>
      <c r="F6" s="36"/>
      <c r="G6" s="36"/>
      <c r="H6" s="36"/>
      <c r="I6" s="36"/>
      <c r="J6" s="36"/>
      <c r="K6" s="36"/>
      <c r="L6" s="58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37"/>
      <c r="C7" s="36"/>
      <c r="D7" s="36"/>
      <c r="E7" s="70" t="s">
        <v>16</v>
      </c>
      <c r="F7" s="36"/>
      <c r="G7" s="36"/>
      <c r="H7" s="36"/>
      <c r="I7" s="36"/>
      <c r="J7" s="36"/>
      <c r="K7" s="36"/>
      <c r="L7" s="58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37"/>
      <c r="C9" s="36"/>
      <c r="D9" s="30" t="s">
        <v>17</v>
      </c>
      <c r="E9" s="36"/>
      <c r="F9" s="25" t="s">
        <v>1</v>
      </c>
      <c r="G9" s="36"/>
      <c r="H9" s="36"/>
      <c r="I9" s="30" t="s">
        <v>18</v>
      </c>
      <c r="J9" s="25" t="s">
        <v>1</v>
      </c>
      <c r="K9" s="36"/>
      <c r="L9" s="5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19</v>
      </c>
      <c r="E10" s="36"/>
      <c r="F10" s="25" t="s">
        <v>20</v>
      </c>
      <c r="G10" s="36"/>
      <c r="H10" s="36"/>
      <c r="I10" s="30" t="s">
        <v>21</v>
      </c>
      <c r="J10" s="72" t="str">
        <f>'Rekapitulácia stavby'!AN8</f>
        <v>27. 5. 2024</v>
      </c>
      <c r="K10" s="36"/>
      <c r="L10" s="5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23</v>
      </c>
      <c r="E12" s="36"/>
      <c r="F12" s="36"/>
      <c r="G12" s="36"/>
      <c r="H12" s="36"/>
      <c r="I12" s="30" t="s">
        <v>24</v>
      </c>
      <c r="J12" s="25" t="s">
        <v>1</v>
      </c>
      <c r="K12" s="36"/>
      <c r="L12" s="5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37"/>
      <c r="C13" s="36"/>
      <c r="D13" s="36"/>
      <c r="E13" s="25" t="s">
        <v>25</v>
      </c>
      <c r="F13" s="36"/>
      <c r="G13" s="36"/>
      <c r="H13" s="36"/>
      <c r="I13" s="30" t="s">
        <v>26</v>
      </c>
      <c r="J13" s="25" t="s">
        <v>1</v>
      </c>
      <c r="K13" s="36"/>
      <c r="L13" s="5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37"/>
      <c r="C15" s="36"/>
      <c r="D15" s="30" t="s">
        <v>27</v>
      </c>
      <c r="E15" s="36"/>
      <c r="F15" s="36"/>
      <c r="G15" s="36"/>
      <c r="H15" s="36"/>
      <c r="I15" s="30" t="s">
        <v>24</v>
      </c>
      <c r="J15" s="31" t="str">
        <f>'Rekapitulácia stavby'!AN13</f>
        <v>Vyplň údaj</v>
      </c>
      <c r="K15" s="36"/>
      <c r="L15" s="5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37"/>
      <c r="C16" s="36"/>
      <c r="D16" s="36"/>
      <c r="E16" s="31" t="str">
        <f>'Rekapitulácia stavby'!E14</f>
        <v>Vyplň údaj</v>
      </c>
      <c r="F16" s="25"/>
      <c r="G16" s="25"/>
      <c r="H16" s="25"/>
      <c r="I16" s="30" t="s">
        <v>26</v>
      </c>
      <c r="J16" s="31" t="str">
        <f>'Rekapitulácia stavby'!AN14</f>
        <v>Vyplň údaj</v>
      </c>
      <c r="K16" s="36"/>
      <c r="L16" s="5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37"/>
      <c r="C18" s="36"/>
      <c r="D18" s="30" t="s">
        <v>29</v>
      </c>
      <c r="E18" s="36"/>
      <c r="F18" s="36"/>
      <c r="G18" s="36"/>
      <c r="H18" s="36"/>
      <c r="I18" s="30" t="s">
        <v>24</v>
      </c>
      <c r="J18" s="25" t="s">
        <v>1</v>
      </c>
      <c r="K18" s="36"/>
      <c r="L18" s="5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37"/>
      <c r="C19" s="36"/>
      <c r="D19" s="36"/>
      <c r="E19" s="25" t="s">
        <v>30</v>
      </c>
      <c r="F19" s="36"/>
      <c r="G19" s="36"/>
      <c r="H19" s="36"/>
      <c r="I19" s="30" t="s">
        <v>26</v>
      </c>
      <c r="J19" s="25" t="s">
        <v>1</v>
      </c>
      <c r="K19" s="36"/>
      <c r="L19" s="5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37"/>
      <c r="C21" s="36"/>
      <c r="D21" s="30" t="s">
        <v>32</v>
      </c>
      <c r="E21" s="36"/>
      <c r="F21" s="36"/>
      <c r="G21" s="36"/>
      <c r="H21" s="36"/>
      <c r="I21" s="30" t="s">
        <v>24</v>
      </c>
      <c r="J21" s="25" t="str">
        <f>IF('Rekapitulácia stavby'!AN19="","",'Rekapitulácia stavby'!AN19)</f>
        <v/>
      </c>
      <c r="K21" s="36"/>
      <c r="L21" s="5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37"/>
      <c r="C22" s="36"/>
      <c r="D22" s="36"/>
      <c r="E22" s="25" t="str">
        <f>IF('Rekapitulácia stavby'!E20="","",'Rekapitulácia stavby'!E20)</f>
        <v xml:space="preserve"> </v>
      </c>
      <c r="F22" s="36"/>
      <c r="G22" s="36"/>
      <c r="H22" s="36"/>
      <c r="I22" s="30" t="s">
        <v>26</v>
      </c>
      <c r="J22" s="25" t="str">
        <f>IF('Rekapitulácia stavby'!AN20="","",'Rekapitulácia stavby'!AN20)</f>
        <v/>
      </c>
      <c r="K22" s="36"/>
      <c r="L22" s="5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37"/>
      <c r="C24" s="36"/>
      <c r="D24" s="30" t="s">
        <v>34</v>
      </c>
      <c r="E24" s="36"/>
      <c r="F24" s="36"/>
      <c r="G24" s="36"/>
      <c r="H24" s="36"/>
      <c r="I24" s="36"/>
      <c r="J24" s="36"/>
      <c r="K24" s="36"/>
      <c r="L24" s="5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19"/>
      <c r="B25" s="120"/>
      <c r="C25" s="119"/>
      <c r="D25" s="119"/>
      <c r="E25" s="34" t="s">
        <v>1</v>
      </c>
      <c r="F25" s="34"/>
      <c r="G25" s="34"/>
      <c r="H25" s="34"/>
      <c r="I25" s="119"/>
      <c r="J25" s="119"/>
      <c r="K25" s="119"/>
      <c r="L25" s="121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</row>
    <row r="26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93"/>
      <c r="E27" s="93"/>
      <c r="F27" s="93"/>
      <c r="G27" s="93"/>
      <c r="H27" s="93"/>
      <c r="I27" s="93"/>
      <c r="J27" s="93"/>
      <c r="K27" s="93"/>
      <c r="L27" s="58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37"/>
      <c r="C28" s="36"/>
      <c r="D28" s="122" t="s">
        <v>35</v>
      </c>
      <c r="E28" s="36"/>
      <c r="F28" s="36"/>
      <c r="G28" s="36"/>
      <c r="H28" s="36"/>
      <c r="I28" s="36"/>
      <c r="J28" s="99">
        <f>ROUND(J115, 2)</f>
        <v>0</v>
      </c>
      <c r="K28" s="36"/>
      <c r="L28" s="5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93"/>
      <c r="E29" s="93"/>
      <c r="F29" s="93"/>
      <c r="G29" s="93"/>
      <c r="H29" s="93"/>
      <c r="I29" s="93"/>
      <c r="J29" s="93"/>
      <c r="K29" s="93"/>
      <c r="L29" s="5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36"/>
      <c r="E30" s="36"/>
      <c r="F30" s="41" t="s">
        <v>37</v>
      </c>
      <c r="G30" s="36"/>
      <c r="H30" s="36"/>
      <c r="I30" s="41" t="s">
        <v>36</v>
      </c>
      <c r="J30" s="41" t="s">
        <v>38</v>
      </c>
      <c r="K30" s="36"/>
      <c r="L30" s="5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123" t="s">
        <v>39</v>
      </c>
      <c r="E31" s="43" t="s">
        <v>40</v>
      </c>
      <c r="F31" s="124">
        <f>ROUND((SUM(BE115:BE140)),  2)</f>
        <v>0</v>
      </c>
      <c r="G31" s="125"/>
      <c r="H31" s="125"/>
      <c r="I31" s="126">
        <v>0.20000000000000001</v>
      </c>
      <c r="J31" s="124">
        <f>ROUND(((SUM(BE115:BE140))*I31),  2)</f>
        <v>0</v>
      </c>
      <c r="K31" s="36"/>
      <c r="L31" s="5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43" t="s">
        <v>41</v>
      </c>
      <c r="F32" s="124">
        <f>ROUND((SUM(BF115:BF140)),  2)</f>
        <v>0</v>
      </c>
      <c r="G32" s="125"/>
      <c r="H32" s="125"/>
      <c r="I32" s="126">
        <v>0.20000000000000001</v>
      </c>
      <c r="J32" s="124">
        <f>ROUND(((SUM(BF115:BF140))*I32),  2)</f>
        <v>0</v>
      </c>
      <c r="K32" s="36"/>
      <c r="L32" s="5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36"/>
      <c r="E33" s="30" t="s">
        <v>42</v>
      </c>
      <c r="F33" s="127">
        <f>ROUND((SUM(BG115:BG140)),  2)</f>
        <v>0</v>
      </c>
      <c r="G33" s="36"/>
      <c r="H33" s="36"/>
      <c r="I33" s="128">
        <v>0.20000000000000001</v>
      </c>
      <c r="J33" s="127">
        <f>0</f>
        <v>0</v>
      </c>
      <c r="K33" s="36"/>
      <c r="L33" s="5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43</v>
      </c>
      <c r="F34" s="127">
        <f>ROUND((SUM(BH115:BH140)),  2)</f>
        <v>0</v>
      </c>
      <c r="G34" s="36"/>
      <c r="H34" s="36"/>
      <c r="I34" s="128">
        <v>0.20000000000000001</v>
      </c>
      <c r="J34" s="127">
        <f>0</f>
        <v>0</v>
      </c>
      <c r="K34" s="36"/>
      <c r="L34" s="5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43" t="s">
        <v>44</v>
      </c>
      <c r="F35" s="124">
        <f>ROUND((SUM(BI115:BI140)),  2)</f>
        <v>0</v>
      </c>
      <c r="G35" s="125"/>
      <c r="H35" s="125"/>
      <c r="I35" s="126">
        <v>0</v>
      </c>
      <c r="J35" s="124">
        <f>0</f>
        <v>0</v>
      </c>
      <c r="K35" s="36"/>
      <c r="L35" s="5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5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37"/>
      <c r="C37" s="129"/>
      <c r="D37" s="130" t="s">
        <v>45</v>
      </c>
      <c r="E37" s="84"/>
      <c r="F37" s="84"/>
      <c r="G37" s="131" t="s">
        <v>46</v>
      </c>
      <c r="H37" s="132" t="s">
        <v>47</v>
      </c>
      <c r="I37" s="84"/>
      <c r="J37" s="133">
        <f>SUM(J28:J35)</f>
        <v>0</v>
      </c>
      <c r="K37" s="134"/>
      <c r="L37" s="5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8"/>
      <c r="D50" s="59" t="s">
        <v>48</v>
      </c>
      <c r="E50" s="60"/>
      <c r="F50" s="60"/>
      <c r="G50" s="59" t="s">
        <v>49</v>
      </c>
      <c r="H50" s="60"/>
      <c r="I50" s="60"/>
      <c r="J50" s="60"/>
      <c r="K50" s="60"/>
      <c r="L50" s="58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61" t="s">
        <v>50</v>
      </c>
      <c r="E61" s="39"/>
      <c r="F61" s="135" t="s">
        <v>51</v>
      </c>
      <c r="G61" s="61" t="s">
        <v>50</v>
      </c>
      <c r="H61" s="39"/>
      <c r="I61" s="39"/>
      <c r="J61" s="136" t="s">
        <v>51</v>
      </c>
      <c r="K61" s="39"/>
      <c r="L61" s="5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9" t="s">
        <v>52</v>
      </c>
      <c r="E65" s="62"/>
      <c r="F65" s="62"/>
      <c r="G65" s="59" t="s">
        <v>53</v>
      </c>
      <c r="H65" s="62"/>
      <c r="I65" s="62"/>
      <c r="J65" s="62"/>
      <c r="K65" s="62"/>
      <c r="L65" s="5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61" t="s">
        <v>50</v>
      </c>
      <c r="E76" s="39"/>
      <c r="F76" s="135" t="s">
        <v>51</v>
      </c>
      <c r="G76" s="61" t="s">
        <v>50</v>
      </c>
      <c r="H76" s="39"/>
      <c r="I76" s="39"/>
      <c r="J76" s="136" t="s">
        <v>51</v>
      </c>
      <c r="K76" s="39"/>
      <c r="L76" s="5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5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5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83</v>
      </c>
      <c r="D82" s="36"/>
      <c r="E82" s="36"/>
      <c r="F82" s="36"/>
      <c r="G82" s="36"/>
      <c r="H82" s="36"/>
      <c r="I82" s="36"/>
      <c r="J82" s="36"/>
      <c r="K82" s="36"/>
      <c r="L82" s="5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6"/>
      <c r="E84" s="36"/>
      <c r="F84" s="36"/>
      <c r="G84" s="36"/>
      <c r="H84" s="36"/>
      <c r="I84" s="36"/>
      <c r="J84" s="36"/>
      <c r="K84" s="36"/>
      <c r="L84" s="5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70" t="str">
        <f>E7</f>
        <v>Strečno - Rekonštrukcia striech - h.č. 1,2,3,4,6,7,8,9,10</v>
      </c>
      <c r="F85" s="36"/>
      <c r="G85" s="36"/>
      <c r="H85" s="36"/>
      <c r="I85" s="36"/>
      <c r="J85" s="36"/>
      <c r="K85" s="36"/>
      <c r="L85" s="5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19</v>
      </c>
      <c r="D87" s="36"/>
      <c r="E87" s="36"/>
      <c r="F87" s="25" t="str">
        <f>F10</f>
        <v>Strečno</v>
      </c>
      <c r="G87" s="36"/>
      <c r="H87" s="36"/>
      <c r="I87" s="30" t="s">
        <v>21</v>
      </c>
      <c r="J87" s="72" t="str">
        <f>IF(J10="","",J10)</f>
        <v>27. 5. 2024</v>
      </c>
      <c r="K87" s="36"/>
      <c r="L87" s="5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23</v>
      </c>
      <c r="D89" s="36"/>
      <c r="E89" s="36"/>
      <c r="F89" s="25" t="str">
        <f>E13</f>
        <v>Farma HYZA a.s.</v>
      </c>
      <c r="G89" s="36"/>
      <c r="H89" s="36"/>
      <c r="I89" s="30" t="s">
        <v>29</v>
      </c>
      <c r="J89" s="34" t="str">
        <f>E19</f>
        <v>Ing. Peter Antal</v>
      </c>
      <c r="K89" s="36"/>
      <c r="L89" s="5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27</v>
      </c>
      <c r="D90" s="36"/>
      <c r="E90" s="36"/>
      <c r="F90" s="25" t="str">
        <f>IF(E16="","",E16)</f>
        <v>Vyplň údaj</v>
      </c>
      <c r="G90" s="36"/>
      <c r="H90" s="36"/>
      <c r="I90" s="30" t="s">
        <v>32</v>
      </c>
      <c r="J90" s="34" t="str">
        <f>E22</f>
        <v xml:space="preserve"> </v>
      </c>
      <c r="K90" s="36"/>
      <c r="L90" s="5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37" t="s">
        <v>84</v>
      </c>
      <c r="D92" s="129"/>
      <c r="E92" s="129"/>
      <c r="F92" s="129"/>
      <c r="G92" s="129"/>
      <c r="H92" s="129"/>
      <c r="I92" s="129"/>
      <c r="J92" s="138" t="s">
        <v>85</v>
      </c>
      <c r="K92" s="129"/>
      <c r="L92" s="5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39" t="s">
        <v>86</v>
      </c>
      <c r="D94" s="36"/>
      <c r="E94" s="36"/>
      <c r="F94" s="36"/>
      <c r="G94" s="36"/>
      <c r="H94" s="36"/>
      <c r="I94" s="36"/>
      <c r="J94" s="99">
        <f>J115</f>
        <v>0</v>
      </c>
      <c r="K94" s="36"/>
      <c r="L94" s="5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87</v>
      </c>
    </row>
    <row r="95" s="9" customFormat="1" ht="24.96" customHeight="1">
      <c r="A95" s="9"/>
      <c r="B95" s="140"/>
      <c r="C95" s="9"/>
      <c r="D95" s="141" t="s">
        <v>88</v>
      </c>
      <c r="E95" s="142"/>
      <c r="F95" s="142"/>
      <c r="G95" s="142"/>
      <c r="H95" s="142"/>
      <c r="I95" s="142"/>
      <c r="J95" s="143">
        <f>J116</f>
        <v>0</v>
      </c>
      <c r="K95" s="9"/>
      <c r="L95" s="140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44"/>
      <c r="C96" s="10"/>
      <c r="D96" s="145" t="s">
        <v>89</v>
      </c>
      <c r="E96" s="146"/>
      <c r="F96" s="146"/>
      <c r="G96" s="146"/>
      <c r="H96" s="146"/>
      <c r="I96" s="146"/>
      <c r="J96" s="147">
        <f>J117</f>
        <v>0</v>
      </c>
      <c r="K96" s="10"/>
      <c r="L96" s="14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44"/>
      <c r="C97" s="10"/>
      <c r="D97" s="145" t="s">
        <v>90</v>
      </c>
      <c r="E97" s="146"/>
      <c r="F97" s="146"/>
      <c r="G97" s="146"/>
      <c r="H97" s="146"/>
      <c r="I97" s="146"/>
      <c r="J97" s="147">
        <f>J135</f>
        <v>0</v>
      </c>
      <c r="K97" s="10"/>
      <c r="L97" s="144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8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58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58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91</v>
      </c>
      <c r="D104" s="36"/>
      <c r="E104" s="36"/>
      <c r="F104" s="36"/>
      <c r="G104" s="36"/>
      <c r="H104" s="36"/>
      <c r="I104" s="36"/>
      <c r="J104" s="36"/>
      <c r="K104" s="36"/>
      <c r="L104" s="58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8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15</v>
      </c>
      <c r="D106" s="36"/>
      <c r="E106" s="36"/>
      <c r="F106" s="36"/>
      <c r="G106" s="36"/>
      <c r="H106" s="36"/>
      <c r="I106" s="36"/>
      <c r="J106" s="36"/>
      <c r="K106" s="36"/>
      <c r="L106" s="58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70" t="str">
        <f>E7</f>
        <v>Strečno - Rekonštrukcia striech - h.č. 1,2,3,4,6,7,8,9,10</v>
      </c>
      <c r="F107" s="36"/>
      <c r="G107" s="36"/>
      <c r="H107" s="36"/>
      <c r="I107" s="36"/>
      <c r="J107" s="36"/>
      <c r="K107" s="36"/>
      <c r="L107" s="58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6"/>
      <c r="D108" s="36"/>
      <c r="E108" s="36"/>
      <c r="F108" s="36"/>
      <c r="G108" s="36"/>
      <c r="H108" s="36"/>
      <c r="I108" s="36"/>
      <c r="J108" s="36"/>
      <c r="K108" s="36"/>
      <c r="L108" s="58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19</v>
      </c>
      <c r="D109" s="36"/>
      <c r="E109" s="36"/>
      <c r="F109" s="25" t="str">
        <f>F10</f>
        <v>Strečno</v>
      </c>
      <c r="G109" s="36"/>
      <c r="H109" s="36"/>
      <c r="I109" s="30" t="s">
        <v>21</v>
      </c>
      <c r="J109" s="72" t="str">
        <f>IF(J10="","",J10)</f>
        <v>27. 5. 2024</v>
      </c>
      <c r="K109" s="36"/>
      <c r="L109" s="58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8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5.15" customHeight="1">
      <c r="A111" s="36"/>
      <c r="B111" s="37"/>
      <c r="C111" s="30" t="s">
        <v>23</v>
      </c>
      <c r="D111" s="36"/>
      <c r="E111" s="36"/>
      <c r="F111" s="25" t="str">
        <f>E13</f>
        <v>Farma HYZA a.s.</v>
      </c>
      <c r="G111" s="36"/>
      <c r="H111" s="36"/>
      <c r="I111" s="30" t="s">
        <v>29</v>
      </c>
      <c r="J111" s="34" t="str">
        <f>E19</f>
        <v>Ing. Peter Antal</v>
      </c>
      <c r="K111" s="36"/>
      <c r="L111" s="58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5.15" customHeight="1">
      <c r="A112" s="36"/>
      <c r="B112" s="37"/>
      <c r="C112" s="30" t="s">
        <v>27</v>
      </c>
      <c r="D112" s="36"/>
      <c r="E112" s="36"/>
      <c r="F112" s="25" t="str">
        <f>IF(E16="","",E16)</f>
        <v>Vyplň údaj</v>
      </c>
      <c r="G112" s="36"/>
      <c r="H112" s="36"/>
      <c r="I112" s="30" t="s">
        <v>32</v>
      </c>
      <c r="J112" s="34" t="str">
        <f>E22</f>
        <v xml:space="preserve"> </v>
      </c>
      <c r="K112" s="36"/>
      <c r="L112" s="58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0.32" customHeight="1">
      <c r="A113" s="36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58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11" customFormat="1" ht="29.28" customHeight="1">
      <c r="A114" s="148"/>
      <c r="B114" s="149"/>
      <c r="C114" s="150" t="s">
        <v>92</v>
      </c>
      <c r="D114" s="151" t="s">
        <v>60</v>
      </c>
      <c r="E114" s="151" t="s">
        <v>56</v>
      </c>
      <c r="F114" s="151" t="s">
        <v>57</v>
      </c>
      <c r="G114" s="151" t="s">
        <v>93</v>
      </c>
      <c r="H114" s="151" t="s">
        <v>94</v>
      </c>
      <c r="I114" s="151" t="s">
        <v>95</v>
      </c>
      <c r="J114" s="152" t="s">
        <v>85</v>
      </c>
      <c r="K114" s="153" t="s">
        <v>96</v>
      </c>
      <c r="L114" s="154"/>
      <c r="M114" s="89" t="s">
        <v>1</v>
      </c>
      <c r="N114" s="90" t="s">
        <v>39</v>
      </c>
      <c r="O114" s="90" t="s">
        <v>97</v>
      </c>
      <c r="P114" s="90" t="s">
        <v>98</v>
      </c>
      <c r="Q114" s="90" t="s">
        <v>99</v>
      </c>
      <c r="R114" s="90" t="s">
        <v>100</v>
      </c>
      <c r="S114" s="90" t="s">
        <v>101</v>
      </c>
      <c r="T114" s="91" t="s">
        <v>102</v>
      </c>
      <c r="U114" s="148"/>
      <c r="V114" s="148"/>
      <c r="W114" s="148"/>
      <c r="X114" s="148"/>
      <c r="Y114" s="148"/>
      <c r="Z114" s="148"/>
      <c r="AA114" s="148"/>
      <c r="AB114" s="148"/>
      <c r="AC114" s="148"/>
      <c r="AD114" s="148"/>
      <c r="AE114" s="148"/>
    </row>
    <row r="115" s="2" customFormat="1" ht="22.8" customHeight="1">
      <c r="A115" s="36"/>
      <c r="B115" s="37"/>
      <c r="C115" s="96" t="s">
        <v>86</v>
      </c>
      <c r="D115" s="36"/>
      <c r="E115" s="36"/>
      <c r="F115" s="36"/>
      <c r="G115" s="36"/>
      <c r="H115" s="36"/>
      <c r="I115" s="36"/>
      <c r="J115" s="155">
        <f>BK115</f>
        <v>0</v>
      </c>
      <c r="K115" s="36"/>
      <c r="L115" s="37"/>
      <c r="M115" s="92"/>
      <c r="N115" s="76"/>
      <c r="O115" s="93"/>
      <c r="P115" s="156">
        <f>P116</f>
        <v>0</v>
      </c>
      <c r="Q115" s="93"/>
      <c r="R115" s="156">
        <f>R116</f>
        <v>126.84582000000002</v>
      </c>
      <c r="S115" s="93"/>
      <c r="T115" s="157">
        <f>T116</f>
        <v>86.45526000000001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7" t="s">
        <v>74</v>
      </c>
      <c r="AU115" s="17" t="s">
        <v>87</v>
      </c>
      <c r="BK115" s="158">
        <f>BK116</f>
        <v>0</v>
      </c>
    </row>
    <row r="116" s="12" customFormat="1" ht="25.92" customHeight="1">
      <c r="A116" s="12"/>
      <c r="B116" s="159"/>
      <c r="C116" s="12"/>
      <c r="D116" s="160" t="s">
        <v>74</v>
      </c>
      <c r="E116" s="161" t="s">
        <v>103</v>
      </c>
      <c r="F116" s="161" t="s">
        <v>104</v>
      </c>
      <c r="G116" s="12"/>
      <c r="H116" s="12"/>
      <c r="I116" s="162"/>
      <c r="J116" s="163">
        <f>BK116</f>
        <v>0</v>
      </c>
      <c r="K116" s="12"/>
      <c r="L116" s="159"/>
      <c r="M116" s="164"/>
      <c r="N116" s="165"/>
      <c r="O116" s="165"/>
      <c r="P116" s="166">
        <f>P117+P135</f>
        <v>0</v>
      </c>
      <c r="Q116" s="165"/>
      <c r="R116" s="166">
        <f>R117+R135</f>
        <v>126.84582000000002</v>
      </c>
      <c r="S116" s="165"/>
      <c r="T116" s="167">
        <f>T117+T135</f>
        <v>86.45526000000001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60" t="s">
        <v>105</v>
      </c>
      <c r="AT116" s="168" t="s">
        <v>74</v>
      </c>
      <c r="AU116" s="168" t="s">
        <v>75</v>
      </c>
      <c r="AY116" s="160" t="s">
        <v>106</v>
      </c>
      <c r="BK116" s="169">
        <f>BK117+BK135</f>
        <v>0</v>
      </c>
    </row>
    <row r="117" s="12" customFormat="1" ht="22.8" customHeight="1">
      <c r="A117" s="12"/>
      <c r="B117" s="159"/>
      <c r="C117" s="12"/>
      <c r="D117" s="160" t="s">
        <v>74</v>
      </c>
      <c r="E117" s="170" t="s">
        <v>107</v>
      </c>
      <c r="F117" s="170" t="s">
        <v>108</v>
      </c>
      <c r="G117" s="12"/>
      <c r="H117" s="12"/>
      <c r="I117" s="162"/>
      <c r="J117" s="171">
        <f>BK117</f>
        <v>0</v>
      </c>
      <c r="K117" s="12"/>
      <c r="L117" s="159"/>
      <c r="M117" s="164"/>
      <c r="N117" s="165"/>
      <c r="O117" s="165"/>
      <c r="P117" s="166">
        <f>SUM(P118:P134)</f>
        <v>0</v>
      </c>
      <c r="Q117" s="165"/>
      <c r="R117" s="166">
        <f>SUM(R118:R134)</f>
        <v>0.59814</v>
      </c>
      <c r="S117" s="165"/>
      <c r="T117" s="167">
        <f>SUM(T118:T134)</f>
        <v>86.45526000000001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60" t="s">
        <v>105</v>
      </c>
      <c r="AT117" s="168" t="s">
        <v>74</v>
      </c>
      <c r="AU117" s="168" t="s">
        <v>80</v>
      </c>
      <c r="AY117" s="160" t="s">
        <v>106</v>
      </c>
      <c r="BK117" s="169">
        <f>SUM(BK118:BK134)</f>
        <v>0</v>
      </c>
    </row>
    <row r="118" s="2" customFormat="1" ht="33" customHeight="1">
      <c r="A118" s="36"/>
      <c r="B118" s="172"/>
      <c r="C118" s="173" t="s">
        <v>105</v>
      </c>
      <c r="D118" s="173" t="s">
        <v>109</v>
      </c>
      <c r="E118" s="174" t="s">
        <v>110</v>
      </c>
      <c r="F118" s="175" t="s">
        <v>111</v>
      </c>
      <c r="G118" s="176" t="s">
        <v>112</v>
      </c>
      <c r="H118" s="177">
        <v>702</v>
      </c>
      <c r="I118" s="178"/>
      <c r="J118" s="179">
        <f>ROUND(I118*H118,2)</f>
        <v>0</v>
      </c>
      <c r="K118" s="180"/>
      <c r="L118" s="37"/>
      <c r="M118" s="181" t="s">
        <v>1</v>
      </c>
      <c r="N118" s="182" t="s">
        <v>41</v>
      </c>
      <c r="O118" s="80"/>
      <c r="P118" s="183">
        <f>O118*H118</f>
        <v>0</v>
      </c>
      <c r="Q118" s="183">
        <v>0.00076999999999999996</v>
      </c>
      <c r="R118" s="183">
        <f>Q118*H118</f>
        <v>0.54054000000000002</v>
      </c>
      <c r="S118" s="183">
        <v>0</v>
      </c>
      <c r="T118" s="18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5" t="s">
        <v>113</v>
      </c>
      <c r="AT118" s="185" t="s">
        <v>109</v>
      </c>
      <c r="AU118" s="185" t="s">
        <v>105</v>
      </c>
      <c r="AY118" s="17" t="s">
        <v>106</v>
      </c>
      <c r="BE118" s="186">
        <f>IF(N118="základná",J118,0)</f>
        <v>0</v>
      </c>
      <c r="BF118" s="186">
        <f>IF(N118="znížená",J118,0)</f>
        <v>0</v>
      </c>
      <c r="BG118" s="186">
        <f>IF(N118="zákl. prenesená",J118,0)</f>
        <v>0</v>
      </c>
      <c r="BH118" s="186">
        <f>IF(N118="zníž. prenesená",J118,0)</f>
        <v>0</v>
      </c>
      <c r="BI118" s="186">
        <f>IF(N118="nulová",J118,0)</f>
        <v>0</v>
      </c>
      <c r="BJ118" s="17" t="s">
        <v>105</v>
      </c>
      <c r="BK118" s="186">
        <f>ROUND(I118*H118,2)</f>
        <v>0</v>
      </c>
      <c r="BL118" s="17" t="s">
        <v>113</v>
      </c>
      <c r="BM118" s="185" t="s">
        <v>114</v>
      </c>
    </row>
    <row r="119" s="13" customFormat="1">
      <c r="A119" s="13"/>
      <c r="B119" s="187"/>
      <c r="C119" s="13"/>
      <c r="D119" s="188" t="s">
        <v>115</v>
      </c>
      <c r="E119" s="189" t="s">
        <v>1</v>
      </c>
      <c r="F119" s="190" t="s">
        <v>116</v>
      </c>
      <c r="G119" s="13"/>
      <c r="H119" s="191">
        <v>702</v>
      </c>
      <c r="I119" s="192"/>
      <c r="J119" s="13"/>
      <c r="K119" s="13"/>
      <c r="L119" s="187"/>
      <c r="M119" s="193"/>
      <c r="N119" s="194"/>
      <c r="O119" s="194"/>
      <c r="P119" s="194"/>
      <c r="Q119" s="194"/>
      <c r="R119" s="194"/>
      <c r="S119" s="194"/>
      <c r="T119" s="19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89" t="s">
        <v>115</v>
      </c>
      <c r="AU119" s="189" t="s">
        <v>105</v>
      </c>
      <c r="AV119" s="13" t="s">
        <v>105</v>
      </c>
      <c r="AW119" s="13" t="s">
        <v>31</v>
      </c>
      <c r="AX119" s="13" t="s">
        <v>75</v>
      </c>
      <c r="AY119" s="189" t="s">
        <v>106</v>
      </c>
    </row>
    <row r="120" s="14" customFormat="1">
      <c r="A120" s="14"/>
      <c r="B120" s="196"/>
      <c r="C120" s="14"/>
      <c r="D120" s="188" t="s">
        <v>115</v>
      </c>
      <c r="E120" s="197" t="s">
        <v>1</v>
      </c>
      <c r="F120" s="198" t="s">
        <v>117</v>
      </c>
      <c r="G120" s="14"/>
      <c r="H120" s="199">
        <v>702</v>
      </c>
      <c r="I120" s="200"/>
      <c r="J120" s="14"/>
      <c r="K120" s="14"/>
      <c r="L120" s="196"/>
      <c r="M120" s="201"/>
      <c r="N120" s="202"/>
      <c r="O120" s="202"/>
      <c r="P120" s="202"/>
      <c r="Q120" s="202"/>
      <c r="R120" s="202"/>
      <c r="S120" s="202"/>
      <c r="T120" s="20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197" t="s">
        <v>115</v>
      </c>
      <c r="AU120" s="197" t="s">
        <v>105</v>
      </c>
      <c r="AV120" s="14" t="s">
        <v>118</v>
      </c>
      <c r="AW120" s="14" t="s">
        <v>31</v>
      </c>
      <c r="AX120" s="14" t="s">
        <v>80</v>
      </c>
      <c r="AY120" s="197" t="s">
        <v>106</v>
      </c>
    </row>
    <row r="121" s="2" customFormat="1" ht="24.15" customHeight="1">
      <c r="A121" s="36"/>
      <c r="B121" s="172"/>
      <c r="C121" s="173" t="s">
        <v>119</v>
      </c>
      <c r="D121" s="173" t="s">
        <v>109</v>
      </c>
      <c r="E121" s="174" t="s">
        <v>120</v>
      </c>
      <c r="F121" s="175" t="s">
        <v>121</v>
      </c>
      <c r="G121" s="176" t="s">
        <v>112</v>
      </c>
      <c r="H121" s="177">
        <v>288</v>
      </c>
      <c r="I121" s="178"/>
      <c r="J121" s="179">
        <f>ROUND(I121*H121,2)</f>
        <v>0</v>
      </c>
      <c r="K121" s="180"/>
      <c r="L121" s="37"/>
      <c r="M121" s="181" t="s">
        <v>1</v>
      </c>
      <c r="N121" s="182" t="s">
        <v>41</v>
      </c>
      <c r="O121" s="80"/>
      <c r="P121" s="183">
        <f>O121*H121</f>
        <v>0</v>
      </c>
      <c r="Q121" s="183">
        <v>0.00020000000000000001</v>
      </c>
      <c r="R121" s="183">
        <f>Q121*H121</f>
        <v>0.057600000000000005</v>
      </c>
      <c r="S121" s="183">
        <v>0</v>
      </c>
      <c r="T121" s="18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5" t="s">
        <v>113</v>
      </c>
      <c r="AT121" s="185" t="s">
        <v>109</v>
      </c>
      <c r="AU121" s="185" t="s">
        <v>105</v>
      </c>
      <c r="AY121" s="17" t="s">
        <v>106</v>
      </c>
      <c r="BE121" s="186">
        <f>IF(N121="základná",J121,0)</f>
        <v>0</v>
      </c>
      <c r="BF121" s="186">
        <f>IF(N121="znížená",J121,0)</f>
        <v>0</v>
      </c>
      <c r="BG121" s="186">
        <f>IF(N121="zákl. prenesená",J121,0)</f>
        <v>0</v>
      </c>
      <c r="BH121" s="186">
        <f>IF(N121="zníž. prenesená",J121,0)</f>
        <v>0</v>
      </c>
      <c r="BI121" s="186">
        <f>IF(N121="nulová",J121,0)</f>
        <v>0</v>
      </c>
      <c r="BJ121" s="17" t="s">
        <v>105</v>
      </c>
      <c r="BK121" s="186">
        <f>ROUND(I121*H121,2)</f>
        <v>0</v>
      </c>
      <c r="BL121" s="17" t="s">
        <v>113</v>
      </c>
      <c r="BM121" s="185" t="s">
        <v>122</v>
      </c>
    </row>
    <row r="122" s="13" customFormat="1">
      <c r="A122" s="13"/>
      <c r="B122" s="187"/>
      <c r="C122" s="13"/>
      <c r="D122" s="188" t="s">
        <v>115</v>
      </c>
      <c r="E122" s="189" t="s">
        <v>1</v>
      </c>
      <c r="F122" s="190" t="s">
        <v>123</v>
      </c>
      <c r="G122" s="13"/>
      <c r="H122" s="191">
        <v>288</v>
      </c>
      <c r="I122" s="192"/>
      <c r="J122" s="13"/>
      <c r="K122" s="13"/>
      <c r="L122" s="187"/>
      <c r="M122" s="193"/>
      <c r="N122" s="194"/>
      <c r="O122" s="194"/>
      <c r="P122" s="194"/>
      <c r="Q122" s="194"/>
      <c r="R122" s="194"/>
      <c r="S122" s="194"/>
      <c r="T122" s="19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89" t="s">
        <v>115</v>
      </c>
      <c r="AU122" s="189" t="s">
        <v>105</v>
      </c>
      <c r="AV122" s="13" t="s">
        <v>105</v>
      </c>
      <c r="AW122" s="13" t="s">
        <v>31</v>
      </c>
      <c r="AX122" s="13" t="s">
        <v>75</v>
      </c>
      <c r="AY122" s="189" t="s">
        <v>106</v>
      </c>
    </row>
    <row r="123" s="14" customFormat="1">
      <c r="A123" s="14"/>
      <c r="B123" s="196"/>
      <c r="C123" s="14"/>
      <c r="D123" s="188" t="s">
        <v>115</v>
      </c>
      <c r="E123" s="197" t="s">
        <v>1</v>
      </c>
      <c r="F123" s="198" t="s">
        <v>117</v>
      </c>
      <c r="G123" s="14"/>
      <c r="H123" s="199">
        <v>288</v>
      </c>
      <c r="I123" s="200"/>
      <c r="J123" s="14"/>
      <c r="K123" s="14"/>
      <c r="L123" s="196"/>
      <c r="M123" s="201"/>
      <c r="N123" s="202"/>
      <c r="O123" s="202"/>
      <c r="P123" s="202"/>
      <c r="Q123" s="202"/>
      <c r="R123" s="202"/>
      <c r="S123" s="202"/>
      <c r="T123" s="20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197" t="s">
        <v>115</v>
      </c>
      <c r="AU123" s="197" t="s">
        <v>105</v>
      </c>
      <c r="AV123" s="14" t="s">
        <v>118</v>
      </c>
      <c r="AW123" s="14" t="s">
        <v>31</v>
      </c>
      <c r="AX123" s="14" t="s">
        <v>80</v>
      </c>
      <c r="AY123" s="197" t="s">
        <v>106</v>
      </c>
    </row>
    <row r="124" s="2" customFormat="1" ht="24.15" customHeight="1">
      <c r="A124" s="36"/>
      <c r="B124" s="172"/>
      <c r="C124" s="173" t="s">
        <v>124</v>
      </c>
      <c r="D124" s="173" t="s">
        <v>109</v>
      </c>
      <c r="E124" s="174" t="s">
        <v>125</v>
      </c>
      <c r="F124" s="175" t="s">
        <v>126</v>
      </c>
      <c r="G124" s="176" t="s">
        <v>127</v>
      </c>
      <c r="H124" s="177">
        <v>11232</v>
      </c>
      <c r="I124" s="178"/>
      <c r="J124" s="179">
        <f>ROUND(I124*H124,2)</f>
        <v>0</v>
      </c>
      <c r="K124" s="180"/>
      <c r="L124" s="37"/>
      <c r="M124" s="181" t="s">
        <v>1</v>
      </c>
      <c r="N124" s="182" t="s">
        <v>41</v>
      </c>
      <c r="O124" s="80"/>
      <c r="P124" s="183">
        <f>O124*H124</f>
        <v>0</v>
      </c>
      <c r="Q124" s="183">
        <v>0</v>
      </c>
      <c r="R124" s="183">
        <f>Q124*H124</f>
        <v>0</v>
      </c>
      <c r="S124" s="183">
        <v>0.0075100000000000002</v>
      </c>
      <c r="T124" s="184">
        <f>S124*H124</f>
        <v>84.352320000000006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5" t="s">
        <v>113</v>
      </c>
      <c r="AT124" s="185" t="s">
        <v>109</v>
      </c>
      <c r="AU124" s="185" t="s">
        <v>105</v>
      </c>
      <c r="AY124" s="17" t="s">
        <v>106</v>
      </c>
      <c r="BE124" s="186">
        <f>IF(N124="základná",J124,0)</f>
        <v>0</v>
      </c>
      <c r="BF124" s="186">
        <f>IF(N124="znížená",J124,0)</f>
        <v>0</v>
      </c>
      <c r="BG124" s="186">
        <f>IF(N124="zákl. prenesená",J124,0)</f>
        <v>0</v>
      </c>
      <c r="BH124" s="186">
        <f>IF(N124="zníž. prenesená",J124,0)</f>
        <v>0</v>
      </c>
      <c r="BI124" s="186">
        <f>IF(N124="nulová",J124,0)</f>
        <v>0</v>
      </c>
      <c r="BJ124" s="17" t="s">
        <v>105</v>
      </c>
      <c r="BK124" s="186">
        <f>ROUND(I124*H124,2)</f>
        <v>0</v>
      </c>
      <c r="BL124" s="17" t="s">
        <v>113</v>
      </c>
      <c r="BM124" s="185" t="s">
        <v>128</v>
      </c>
    </row>
    <row r="125" s="13" customFormat="1">
      <c r="A125" s="13"/>
      <c r="B125" s="187"/>
      <c r="C125" s="13"/>
      <c r="D125" s="188" t="s">
        <v>115</v>
      </c>
      <c r="E125" s="189" t="s">
        <v>1</v>
      </c>
      <c r="F125" s="190" t="s">
        <v>129</v>
      </c>
      <c r="G125" s="13"/>
      <c r="H125" s="191">
        <v>11232</v>
      </c>
      <c r="I125" s="192"/>
      <c r="J125" s="13"/>
      <c r="K125" s="13"/>
      <c r="L125" s="187"/>
      <c r="M125" s="193"/>
      <c r="N125" s="194"/>
      <c r="O125" s="194"/>
      <c r="P125" s="194"/>
      <c r="Q125" s="194"/>
      <c r="R125" s="194"/>
      <c r="S125" s="194"/>
      <c r="T125" s="19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9" t="s">
        <v>115</v>
      </c>
      <c r="AU125" s="189" t="s">
        <v>105</v>
      </c>
      <c r="AV125" s="13" t="s">
        <v>105</v>
      </c>
      <c r="AW125" s="13" t="s">
        <v>31</v>
      </c>
      <c r="AX125" s="13" t="s">
        <v>75</v>
      </c>
      <c r="AY125" s="189" t="s">
        <v>106</v>
      </c>
    </row>
    <row r="126" s="14" customFormat="1">
      <c r="A126" s="14"/>
      <c r="B126" s="196"/>
      <c r="C126" s="14"/>
      <c r="D126" s="188" t="s">
        <v>115</v>
      </c>
      <c r="E126" s="197" t="s">
        <v>1</v>
      </c>
      <c r="F126" s="198" t="s">
        <v>117</v>
      </c>
      <c r="G126" s="14"/>
      <c r="H126" s="199">
        <v>11232</v>
      </c>
      <c r="I126" s="200"/>
      <c r="J126" s="14"/>
      <c r="K126" s="14"/>
      <c r="L126" s="196"/>
      <c r="M126" s="201"/>
      <c r="N126" s="202"/>
      <c r="O126" s="202"/>
      <c r="P126" s="202"/>
      <c r="Q126" s="202"/>
      <c r="R126" s="202"/>
      <c r="S126" s="202"/>
      <c r="T126" s="20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7" t="s">
        <v>115</v>
      </c>
      <c r="AU126" s="197" t="s">
        <v>105</v>
      </c>
      <c r="AV126" s="14" t="s">
        <v>118</v>
      </c>
      <c r="AW126" s="14" t="s">
        <v>31</v>
      </c>
      <c r="AX126" s="14" t="s">
        <v>80</v>
      </c>
      <c r="AY126" s="197" t="s">
        <v>106</v>
      </c>
    </row>
    <row r="127" s="2" customFormat="1" ht="33" customHeight="1">
      <c r="A127" s="36"/>
      <c r="B127" s="172"/>
      <c r="C127" s="173" t="s">
        <v>130</v>
      </c>
      <c r="D127" s="173" t="s">
        <v>109</v>
      </c>
      <c r="E127" s="174" t="s">
        <v>131</v>
      </c>
      <c r="F127" s="175" t="s">
        <v>132</v>
      </c>
      <c r="G127" s="176" t="s">
        <v>112</v>
      </c>
      <c r="H127" s="177">
        <v>288</v>
      </c>
      <c r="I127" s="178"/>
      <c r="J127" s="179">
        <f>ROUND(I127*H127,2)</f>
        <v>0</v>
      </c>
      <c r="K127" s="180"/>
      <c r="L127" s="37"/>
      <c r="M127" s="181" t="s">
        <v>1</v>
      </c>
      <c r="N127" s="182" t="s">
        <v>41</v>
      </c>
      <c r="O127" s="80"/>
      <c r="P127" s="183">
        <f>O127*H127</f>
        <v>0</v>
      </c>
      <c r="Q127" s="183">
        <v>0</v>
      </c>
      <c r="R127" s="183">
        <f>Q127*H127</f>
        <v>0</v>
      </c>
      <c r="S127" s="183">
        <v>0.0025000000000000001</v>
      </c>
      <c r="T127" s="184">
        <f>S127*H127</f>
        <v>0.71999999999999997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5" t="s">
        <v>113</v>
      </c>
      <c r="AT127" s="185" t="s">
        <v>109</v>
      </c>
      <c r="AU127" s="185" t="s">
        <v>105</v>
      </c>
      <c r="AY127" s="17" t="s">
        <v>106</v>
      </c>
      <c r="BE127" s="186">
        <f>IF(N127="základná",J127,0)</f>
        <v>0</v>
      </c>
      <c r="BF127" s="186">
        <f>IF(N127="znížená",J127,0)</f>
        <v>0</v>
      </c>
      <c r="BG127" s="186">
        <f>IF(N127="zákl. prenesená",J127,0)</f>
        <v>0</v>
      </c>
      <c r="BH127" s="186">
        <f>IF(N127="zníž. prenesená",J127,0)</f>
        <v>0</v>
      </c>
      <c r="BI127" s="186">
        <f>IF(N127="nulová",J127,0)</f>
        <v>0</v>
      </c>
      <c r="BJ127" s="17" t="s">
        <v>105</v>
      </c>
      <c r="BK127" s="186">
        <f>ROUND(I127*H127,2)</f>
        <v>0</v>
      </c>
      <c r="BL127" s="17" t="s">
        <v>113</v>
      </c>
      <c r="BM127" s="185" t="s">
        <v>133</v>
      </c>
    </row>
    <row r="128" s="13" customFormat="1">
      <c r="A128" s="13"/>
      <c r="B128" s="187"/>
      <c r="C128" s="13"/>
      <c r="D128" s="188" t="s">
        <v>115</v>
      </c>
      <c r="E128" s="189" t="s">
        <v>1</v>
      </c>
      <c r="F128" s="190" t="s">
        <v>123</v>
      </c>
      <c r="G128" s="13"/>
      <c r="H128" s="191">
        <v>288</v>
      </c>
      <c r="I128" s="192"/>
      <c r="J128" s="13"/>
      <c r="K128" s="13"/>
      <c r="L128" s="187"/>
      <c r="M128" s="193"/>
      <c r="N128" s="194"/>
      <c r="O128" s="194"/>
      <c r="P128" s="194"/>
      <c r="Q128" s="194"/>
      <c r="R128" s="194"/>
      <c r="S128" s="194"/>
      <c r="T128" s="19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9" t="s">
        <v>115</v>
      </c>
      <c r="AU128" s="189" t="s">
        <v>105</v>
      </c>
      <c r="AV128" s="13" t="s">
        <v>105</v>
      </c>
      <c r="AW128" s="13" t="s">
        <v>31</v>
      </c>
      <c r="AX128" s="13" t="s">
        <v>75</v>
      </c>
      <c r="AY128" s="189" t="s">
        <v>106</v>
      </c>
    </row>
    <row r="129" s="14" customFormat="1">
      <c r="A129" s="14"/>
      <c r="B129" s="196"/>
      <c r="C129" s="14"/>
      <c r="D129" s="188" t="s">
        <v>115</v>
      </c>
      <c r="E129" s="197" t="s">
        <v>1</v>
      </c>
      <c r="F129" s="198" t="s">
        <v>117</v>
      </c>
      <c r="G129" s="14"/>
      <c r="H129" s="199">
        <v>288</v>
      </c>
      <c r="I129" s="200"/>
      <c r="J129" s="14"/>
      <c r="K129" s="14"/>
      <c r="L129" s="196"/>
      <c r="M129" s="201"/>
      <c r="N129" s="202"/>
      <c r="O129" s="202"/>
      <c r="P129" s="202"/>
      <c r="Q129" s="202"/>
      <c r="R129" s="202"/>
      <c r="S129" s="202"/>
      <c r="T129" s="20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7" t="s">
        <v>115</v>
      </c>
      <c r="AU129" s="197" t="s">
        <v>105</v>
      </c>
      <c r="AV129" s="14" t="s">
        <v>118</v>
      </c>
      <c r="AW129" s="14" t="s">
        <v>31</v>
      </c>
      <c r="AX129" s="14" t="s">
        <v>80</v>
      </c>
      <c r="AY129" s="197" t="s">
        <v>106</v>
      </c>
    </row>
    <row r="130" s="2" customFormat="1" ht="24.15" customHeight="1">
      <c r="A130" s="36"/>
      <c r="B130" s="172"/>
      <c r="C130" s="173" t="s">
        <v>134</v>
      </c>
      <c r="D130" s="173" t="s">
        <v>109</v>
      </c>
      <c r="E130" s="174" t="s">
        <v>135</v>
      </c>
      <c r="F130" s="175" t="s">
        <v>136</v>
      </c>
      <c r="G130" s="176" t="s">
        <v>112</v>
      </c>
      <c r="H130" s="177">
        <v>702</v>
      </c>
      <c r="I130" s="178"/>
      <c r="J130" s="179">
        <f>ROUND(I130*H130,2)</f>
        <v>0</v>
      </c>
      <c r="K130" s="180"/>
      <c r="L130" s="37"/>
      <c r="M130" s="181" t="s">
        <v>1</v>
      </c>
      <c r="N130" s="182" t="s">
        <v>41</v>
      </c>
      <c r="O130" s="80"/>
      <c r="P130" s="183">
        <f>O130*H130</f>
        <v>0</v>
      </c>
      <c r="Q130" s="183">
        <v>0</v>
      </c>
      <c r="R130" s="183">
        <f>Q130*H130</f>
        <v>0</v>
      </c>
      <c r="S130" s="183">
        <v>0.00197</v>
      </c>
      <c r="T130" s="184">
        <f>S130*H130</f>
        <v>1.3829400000000001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5" t="s">
        <v>113</v>
      </c>
      <c r="AT130" s="185" t="s">
        <v>109</v>
      </c>
      <c r="AU130" s="185" t="s">
        <v>105</v>
      </c>
      <c r="AY130" s="17" t="s">
        <v>106</v>
      </c>
      <c r="BE130" s="186">
        <f>IF(N130="základná",J130,0)</f>
        <v>0</v>
      </c>
      <c r="BF130" s="186">
        <f>IF(N130="znížená",J130,0)</f>
        <v>0</v>
      </c>
      <c r="BG130" s="186">
        <f>IF(N130="zákl. prenesená",J130,0)</f>
        <v>0</v>
      </c>
      <c r="BH130" s="186">
        <f>IF(N130="zníž. prenesená",J130,0)</f>
        <v>0</v>
      </c>
      <c r="BI130" s="186">
        <f>IF(N130="nulová",J130,0)</f>
        <v>0</v>
      </c>
      <c r="BJ130" s="17" t="s">
        <v>105</v>
      </c>
      <c r="BK130" s="186">
        <f>ROUND(I130*H130,2)</f>
        <v>0</v>
      </c>
      <c r="BL130" s="17" t="s">
        <v>113</v>
      </c>
      <c r="BM130" s="185" t="s">
        <v>137</v>
      </c>
    </row>
    <row r="131" s="13" customFormat="1">
      <c r="A131" s="13"/>
      <c r="B131" s="187"/>
      <c r="C131" s="13"/>
      <c r="D131" s="188" t="s">
        <v>115</v>
      </c>
      <c r="E131" s="189" t="s">
        <v>1</v>
      </c>
      <c r="F131" s="190" t="s">
        <v>116</v>
      </c>
      <c r="G131" s="13"/>
      <c r="H131" s="191">
        <v>702</v>
      </c>
      <c r="I131" s="192"/>
      <c r="J131" s="13"/>
      <c r="K131" s="13"/>
      <c r="L131" s="187"/>
      <c r="M131" s="193"/>
      <c r="N131" s="194"/>
      <c r="O131" s="194"/>
      <c r="P131" s="194"/>
      <c r="Q131" s="194"/>
      <c r="R131" s="194"/>
      <c r="S131" s="194"/>
      <c r="T131" s="19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9" t="s">
        <v>115</v>
      </c>
      <c r="AU131" s="189" t="s">
        <v>105</v>
      </c>
      <c r="AV131" s="13" t="s">
        <v>105</v>
      </c>
      <c r="AW131" s="13" t="s">
        <v>31</v>
      </c>
      <c r="AX131" s="13" t="s">
        <v>75</v>
      </c>
      <c r="AY131" s="189" t="s">
        <v>106</v>
      </c>
    </row>
    <row r="132" s="14" customFormat="1">
      <c r="A132" s="14"/>
      <c r="B132" s="196"/>
      <c r="C132" s="14"/>
      <c r="D132" s="188" t="s">
        <v>115</v>
      </c>
      <c r="E132" s="197" t="s">
        <v>1</v>
      </c>
      <c r="F132" s="198" t="s">
        <v>117</v>
      </c>
      <c r="G132" s="14"/>
      <c r="H132" s="199">
        <v>702</v>
      </c>
      <c r="I132" s="200"/>
      <c r="J132" s="14"/>
      <c r="K132" s="14"/>
      <c r="L132" s="196"/>
      <c r="M132" s="201"/>
      <c r="N132" s="202"/>
      <c r="O132" s="202"/>
      <c r="P132" s="202"/>
      <c r="Q132" s="202"/>
      <c r="R132" s="202"/>
      <c r="S132" s="202"/>
      <c r="T132" s="20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7" t="s">
        <v>115</v>
      </c>
      <c r="AU132" s="197" t="s">
        <v>105</v>
      </c>
      <c r="AV132" s="14" t="s">
        <v>118</v>
      </c>
      <c r="AW132" s="14" t="s">
        <v>31</v>
      </c>
      <c r="AX132" s="14" t="s">
        <v>80</v>
      </c>
      <c r="AY132" s="197" t="s">
        <v>106</v>
      </c>
    </row>
    <row r="133" s="2" customFormat="1" ht="24.15" customHeight="1">
      <c r="A133" s="36"/>
      <c r="B133" s="172"/>
      <c r="C133" s="173" t="s">
        <v>138</v>
      </c>
      <c r="D133" s="173" t="s">
        <v>109</v>
      </c>
      <c r="E133" s="174" t="s">
        <v>139</v>
      </c>
      <c r="F133" s="175" t="s">
        <v>140</v>
      </c>
      <c r="G133" s="176" t="s">
        <v>141</v>
      </c>
      <c r="H133" s="177">
        <v>0.59799999999999998</v>
      </c>
      <c r="I133" s="178"/>
      <c r="J133" s="179">
        <f>ROUND(I133*H133,2)</f>
        <v>0</v>
      </c>
      <c r="K133" s="180"/>
      <c r="L133" s="37"/>
      <c r="M133" s="181" t="s">
        <v>1</v>
      </c>
      <c r="N133" s="182" t="s">
        <v>41</v>
      </c>
      <c r="O133" s="80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5" t="s">
        <v>113</v>
      </c>
      <c r="AT133" s="185" t="s">
        <v>109</v>
      </c>
      <c r="AU133" s="185" t="s">
        <v>105</v>
      </c>
      <c r="AY133" s="17" t="s">
        <v>106</v>
      </c>
      <c r="BE133" s="186">
        <f>IF(N133="základná",J133,0)</f>
        <v>0</v>
      </c>
      <c r="BF133" s="186">
        <f>IF(N133="znížená",J133,0)</f>
        <v>0</v>
      </c>
      <c r="BG133" s="186">
        <f>IF(N133="zákl. prenesená",J133,0)</f>
        <v>0</v>
      </c>
      <c r="BH133" s="186">
        <f>IF(N133="zníž. prenesená",J133,0)</f>
        <v>0</v>
      </c>
      <c r="BI133" s="186">
        <f>IF(N133="nulová",J133,0)</f>
        <v>0</v>
      </c>
      <c r="BJ133" s="17" t="s">
        <v>105</v>
      </c>
      <c r="BK133" s="186">
        <f>ROUND(I133*H133,2)</f>
        <v>0</v>
      </c>
      <c r="BL133" s="17" t="s">
        <v>113</v>
      </c>
      <c r="BM133" s="185" t="s">
        <v>142</v>
      </c>
    </row>
    <row r="134" s="2" customFormat="1" ht="24.15" customHeight="1">
      <c r="A134" s="36"/>
      <c r="B134" s="172"/>
      <c r="C134" s="173" t="s">
        <v>143</v>
      </c>
      <c r="D134" s="173" t="s">
        <v>109</v>
      </c>
      <c r="E134" s="174" t="s">
        <v>144</v>
      </c>
      <c r="F134" s="175" t="s">
        <v>145</v>
      </c>
      <c r="G134" s="176" t="s">
        <v>141</v>
      </c>
      <c r="H134" s="177">
        <v>0.59799999999999998</v>
      </c>
      <c r="I134" s="178"/>
      <c r="J134" s="179">
        <f>ROUND(I134*H134,2)</f>
        <v>0</v>
      </c>
      <c r="K134" s="180"/>
      <c r="L134" s="37"/>
      <c r="M134" s="181" t="s">
        <v>1</v>
      </c>
      <c r="N134" s="182" t="s">
        <v>41</v>
      </c>
      <c r="O134" s="80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5" t="s">
        <v>113</v>
      </c>
      <c r="AT134" s="185" t="s">
        <v>109</v>
      </c>
      <c r="AU134" s="185" t="s">
        <v>105</v>
      </c>
      <c r="AY134" s="17" t="s">
        <v>106</v>
      </c>
      <c r="BE134" s="186">
        <f>IF(N134="základná",J134,0)</f>
        <v>0</v>
      </c>
      <c r="BF134" s="186">
        <f>IF(N134="znížená",J134,0)</f>
        <v>0</v>
      </c>
      <c r="BG134" s="186">
        <f>IF(N134="zákl. prenesená",J134,0)</f>
        <v>0</v>
      </c>
      <c r="BH134" s="186">
        <f>IF(N134="zníž. prenesená",J134,0)</f>
        <v>0</v>
      </c>
      <c r="BI134" s="186">
        <f>IF(N134="nulová",J134,0)</f>
        <v>0</v>
      </c>
      <c r="BJ134" s="17" t="s">
        <v>105</v>
      </c>
      <c r="BK134" s="186">
        <f>ROUND(I134*H134,2)</f>
        <v>0</v>
      </c>
      <c r="BL134" s="17" t="s">
        <v>113</v>
      </c>
      <c r="BM134" s="185" t="s">
        <v>146</v>
      </c>
    </row>
    <row r="135" s="12" customFormat="1" ht="22.8" customHeight="1">
      <c r="A135" s="12"/>
      <c r="B135" s="159"/>
      <c r="C135" s="12"/>
      <c r="D135" s="160" t="s">
        <v>74</v>
      </c>
      <c r="E135" s="170" t="s">
        <v>147</v>
      </c>
      <c r="F135" s="170" t="s">
        <v>148</v>
      </c>
      <c r="G135" s="12"/>
      <c r="H135" s="12"/>
      <c r="I135" s="162"/>
      <c r="J135" s="171">
        <f>BK135</f>
        <v>0</v>
      </c>
      <c r="K135" s="12"/>
      <c r="L135" s="159"/>
      <c r="M135" s="164"/>
      <c r="N135" s="165"/>
      <c r="O135" s="165"/>
      <c r="P135" s="166">
        <f>SUM(P136:P140)</f>
        <v>0</v>
      </c>
      <c r="Q135" s="165"/>
      <c r="R135" s="166">
        <f>SUM(R136:R140)</f>
        <v>126.24768000000002</v>
      </c>
      <c r="S135" s="165"/>
      <c r="T135" s="167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0" t="s">
        <v>105</v>
      </c>
      <c r="AT135" s="168" t="s">
        <v>74</v>
      </c>
      <c r="AU135" s="168" t="s">
        <v>80</v>
      </c>
      <c r="AY135" s="160" t="s">
        <v>106</v>
      </c>
      <c r="BK135" s="169">
        <f>SUM(BK136:BK140)</f>
        <v>0</v>
      </c>
    </row>
    <row r="136" s="2" customFormat="1" ht="24.15" customHeight="1">
      <c r="A136" s="36"/>
      <c r="B136" s="172"/>
      <c r="C136" s="173" t="s">
        <v>149</v>
      </c>
      <c r="D136" s="173" t="s">
        <v>109</v>
      </c>
      <c r="E136" s="174" t="s">
        <v>150</v>
      </c>
      <c r="F136" s="175" t="s">
        <v>151</v>
      </c>
      <c r="G136" s="176" t="s">
        <v>127</v>
      </c>
      <c r="H136" s="177">
        <v>11232</v>
      </c>
      <c r="I136" s="178"/>
      <c r="J136" s="179">
        <f>ROUND(I136*H136,2)</f>
        <v>0</v>
      </c>
      <c r="K136" s="180"/>
      <c r="L136" s="37"/>
      <c r="M136" s="181" t="s">
        <v>1</v>
      </c>
      <c r="N136" s="182" t="s">
        <v>41</v>
      </c>
      <c r="O136" s="80"/>
      <c r="P136" s="183">
        <f>O136*H136</f>
        <v>0</v>
      </c>
      <c r="Q136" s="183">
        <v>0.00040000000000000002</v>
      </c>
      <c r="R136" s="183">
        <f>Q136*H136</f>
        <v>4.4927999999999999</v>
      </c>
      <c r="S136" s="183">
        <v>0</v>
      </c>
      <c r="T136" s="18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5" t="s">
        <v>113</v>
      </c>
      <c r="AT136" s="185" t="s">
        <v>109</v>
      </c>
      <c r="AU136" s="185" t="s">
        <v>105</v>
      </c>
      <c r="AY136" s="17" t="s">
        <v>106</v>
      </c>
      <c r="BE136" s="186">
        <f>IF(N136="základná",J136,0)</f>
        <v>0</v>
      </c>
      <c r="BF136" s="186">
        <f>IF(N136="znížená",J136,0)</f>
        <v>0</v>
      </c>
      <c r="BG136" s="186">
        <f>IF(N136="zákl. prenesená",J136,0)</f>
        <v>0</v>
      </c>
      <c r="BH136" s="186">
        <f>IF(N136="zníž. prenesená",J136,0)</f>
        <v>0</v>
      </c>
      <c r="BI136" s="186">
        <f>IF(N136="nulová",J136,0)</f>
        <v>0</v>
      </c>
      <c r="BJ136" s="17" t="s">
        <v>105</v>
      </c>
      <c r="BK136" s="186">
        <f>ROUND(I136*H136,2)</f>
        <v>0</v>
      </c>
      <c r="BL136" s="17" t="s">
        <v>113</v>
      </c>
      <c r="BM136" s="185" t="s">
        <v>152</v>
      </c>
    </row>
    <row r="137" s="13" customFormat="1">
      <c r="A137" s="13"/>
      <c r="B137" s="187"/>
      <c r="C137" s="13"/>
      <c r="D137" s="188" t="s">
        <v>115</v>
      </c>
      <c r="E137" s="189" t="s">
        <v>1</v>
      </c>
      <c r="F137" s="190" t="s">
        <v>129</v>
      </c>
      <c r="G137" s="13"/>
      <c r="H137" s="191">
        <v>11232</v>
      </c>
      <c r="I137" s="192"/>
      <c r="J137" s="13"/>
      <c r="K137" s="13"/>
      <c r="L137" s="187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9" t="s">
        <v>115</v>
      </c>
      <c r="AU137" s="189" t="s">
        <v>105</v>
      </c>
      <c r="AV137" s="13" t="s">
        <v>105</v>
      </c>
      <c r="AW137" s="13" t="s">
        <v>31</v>
      </c>
      <c r="AX137" s="13" t="s">
        <v>75</v>
      </c>
      <c r="AY137" s="189" t="s">
        <v>106</v>
      </c>
    </row>
    <row r="138" s="14" customFormat="1">
      <c r="A138" s="14"/>
      <c r="B138" s="196"/>
      <c r="C138" s="14"/>
      <c r="D138" s="188" t="s">
        <v>115</v>
      </c>
      <c r="E138" s="197" t="s">
        <v>1</v>
      </c>
      <c r="F138" s="198" t="s">
        <v>117</v>
      </c>
      <c r="G138" s="14"/>
      <c r="H138" s="199">
        <v>11232</v>
      </c>
      <c r="I138" s="200"/>
      <c r="J138" s="14"/>
      <c r="K138" s="14"/>
      <c r="L138" s="196"/>
      <c r="M138" s="201"/>
      <c r="N138" s="202"/>
      <c r="O138" s="202"/>
      <c r="P138" s="202"/>
      <c r="Q138" s="202"/>
      <c r="R138" s="202"/>
      <c r="S138" s="202"/>
      <c r="T138" s="20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7" t="s">
        <v>115</v>
      </c>
      <c r="AU138" s="197" t="s">
        <v>105</v>
      </c>
      <c r="AV138" s="14" t="s">
        <v>118</v>
      </c>
      <c r="AW138" s="14" t="s">
        <v>31</v>
      </c>
      <c r="AX138" s="14" t="s">
        <v>80</v>
      </c>
      <c r="AY138" s="197" t="s">
        <v>106</v>
      </c>
    </row>
    <row r="139" s="2" customFormat="1" ht="33" customHeight="1">
      <c r="A139" s="36"/>
      <c r="B139" s="172"/>
      <c r="C139" s="204" t="s">
        <v>153</v>
      </c>
      <c r="D139" s="204" t="s">
        <v>154</v>
      </c>
      <c r="E139" s="205" t="s">
        <v>155</v>
      </c>
      <c r="F139" s="206" t="s">
        <v>156</v>
      </c>
      <c r="G139" s="207" t="s">
        <v>127</v>
      </c>
      <c r="H139" s="208">
        <v>11232</v>
      </c>
      <c r="I139" s="209"/>
      <c r="J139" s="210">
        <f>ROUND(I139*H139,2)</f>
        <v>0</v>
      </c>
      <c r="K139" s="211"/>
      <c r="L139" s="212"/>
      <c r="M139" s="213" t="s">
        <v>1</v>
      </c>
      <c r="N139" s="214" t="s">
        <v>41</v>
      </c>
      <c r="O139" s="80"/>
      <c r="P139" s="183">
        <f>O139*H139</f>
        <v>0</v>
      </c>
      <c r="Q139" s="183">
        <v>0.010840000000000001</v>
      </c>
      <c r="R139" s="183">
        <f>Q139*H139</f>
        <v>121.75488000000001</v>
      </c>
      <c r="S139" s="183">
        <v>0</v>
      </c>
      <c r="T139" s="18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5" t="s">
        <v>157</v>
      </c>
      <c r="AT139" s="185" t="s">
        <v>154</v>
      </c>
      <c r="AU139" s="185" t="s">
        <v>105</v>
      </c>
      <c r="AY139" s="17" t="s">
        <v>106</v>
      </c>
      <c r="BE139" s="186">
        <f>IF(N139="základná",J139,0)</f>
        <v>0</v>
      </c>
      <c r="BF139" s="186">
        <f>IF(N139="znížená",J139,0)</f>
        <v>0</v>
      </c>
      <c r="BG139" s="186">
        <f>IF(N139="zákl. prenesená",J139,0)</f>
        <v>0</v>
      </c>
      <c r="BH139" s="186">
        <f>IF(N139="zníž. prenesená",J139,0)</f>
        <v>0</v>
      </c>
      <c r="BI139" s="186">
        <f>IF(N139="nulová",J139,0)</f>
        <v>0</v>
      </c>
      <c r="BJ139" s="17" t="s">
        <v>105</v>
      </c>
      <c r="BK139" s="186">
        <f>ROUND(I139*H139,2)</f>
        <v>0</v>
      </c>
      <c r="BL139" s="17" t="s">
        <v>113</v>
      </c>
      <c r="BM139" s="185" t="s">
        <v>158</v>
      </c>
    </row>
    <row r="140" s="2" customFormat="1" ht="24.15" customHeight="1">
      <c r="A140" s="36"/>
      <c r="B140" s="172"/>
      <c r="C140" s="173" t="s">
        <v>159</v>
      </c>
      <c r="D140" s="173" t="s">
        <v>109</v>
      </c>
      <c r="E140" s="174" t="s">
        <v>160</v>
      </c>
      <c r="F140" s="175" t="s">
        <v>161</v>
      </c>
      <c r="G140" s="176" t="s">
        <v>141</v>
      </c>
      <c r="H140" s="177">
        <v>126.24800000000001</v>
      </c>
      <c r="I140" s="178"/>
      <c r="J140" s="179">
        <f>ROUND(I140*H140,2)</f>
        <v>0</v>
      </c>
      <c r="K140" s="180"/>
      <c r="L140" s="37"/>
      <c r="M140" s="215" t="s">
        <v>1</v>
      </c>
      <c r="N140" s="216" t="s">
        <v>41</v>
      </c>
      <c r="O140" s="21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5" t="s">
        <v>113</v>
      </c>
      <c r="AT140" s="185" t="s">
        <v>109</v>
      </c>
      <c r="AU140" s="185" t="s">
        <v>105</v>
      </c>
      <c r="AY140" s="17" t="s">
        <v>106</v>
      </c>
      <c r="BE140" s="186">
        <f>IF(N140="základná",J140,0)</f>
        <v>0</v>
      </c>
      <c r="BF140" s="186">
        <f>IF(N140="znížená",J140,0)</f>
        <v>0</v>
      </c>
      <c r="BG140" s="186">
        <f>IF(N140="zákl. prenesená",J140,0)</f>
        <v>0</v>
      </c>
      <c r="BH140" s="186">
        <f>IF(N140="zníž. prenesená",J140,0)</f>
        <v>0</v>
      </c>
      <c r="BI140" s="186">
        <f>IF(N140="nulová",J140,0)</f>
        <v>0</v>
      </c>
      <c r="BJ140" s="17" t="s">
        <v>105</v>
      </c>
      <c r="BK140" s="186">
        <f>ROUND(I140*H140,2)</f>
        <v>0</v>
      </c>
      <c r="BL140" s="17" t="s">
        <v>113</v>
      </c>
      <c r="BM140" s="185" t="s">
        <v>162</v>
      </c>
    </row>
    <row r="141" s="2" customFormat="1" ht="6.96" customHeight="1">
      <c r="A141" s="36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37"/>
      <c r="M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</row>
  </sheetData>
  <autoFilter ref="C114:K140"/>
  <mergeCells count="6">
    <mergeCell ref="E7:H7"/>
    <mergeCell ref="E16:H16"/>
    <mergeCell ref="E25:H25"/>
    <mergeCell ref="E85:H85"/>
    <mergeCell ref="E107:H10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LAPTOP-3A8T06HO\Ladislav Ondrušek</dc:creator>
  <cp:lastModifiedBy>LAPTOP-3A8T06HO\Ladislav Ondrušek</cp:lastModifiedBy>
  <dcterms:created xsi:type="dcterms:W3CDTF">2024-05-27T04:35:07Z</dcterms:created>
  <dcterms:modified xsi:type="dcterms:W3CDTF">2024-05-27T04:35:08Z</dcterms:modified>
</cp:coreProperties>
</file>