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/>
  <mc:AlternateContent xmlns:mc="http://schemas.openxmlformats.org/markup-compatibility/2006">
    <mc:Choice Requires="x15">
      <x15ac:absPath xmlns:x15ac="http://schemas.microsoft.com/office/spreadsheetml/2010/11/ac" url="O:\OIVZ\Navratil\STAVBY\2024\Lhotská\Rozpočet\"/>
    </mc:Choice>
  </mc:AlternateContent>
  <xr:revisionPtr revIDLastSave="0" documentId="8_{DB8DF164-16E9-4E6C-AF58-6C7BDA26B564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Rekapitulace stavby" sheetId="1" r:id="rId1"/>
    <sheet name="2024001 - Oprava povrchu ..." sheetId="2" r:id="rId2"/>
  </sheets>
  <definedNames>
    <definedName name="_xlnm._FilterDatabase" localSheetId="1" hidden="1">'2024001 - Oprava povrchu ...'!$C$120:$K$220</definedName>
    <definedName name="_xlnm.Print_Titles" localSheetId="1">'2024001 - Oprava povrchu ...'!$120:$120</definedName>
    <definedName name="_xlnm.Print_Titles" localSheetId="0">'Rekapitulace stavby'!$92:$92</definedName>
    <definedName name="_xlnm.Print_Area" localSheetId="1">'2024001 - Oprava povrchu ...'!$C$4:$J$76,'2024001 - Oprava povrchu ...'!$C$82:$J$104,'2024001 - Oprava povrchu ...'!$C$110:$J$220</definedName>
    <definedName name="_xlnm.Print_Area" localSheetId="0">'Rekapitulace stavby'!$D$4:$AO$76,'Rekapitulace stavby'!$C$82:$AQ$96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M87" i="1" l="1"/>
  <c r="J10" i="2"/>
  <c r="J115" i="2" s="1"/>
  <c r="J15" i="2"/>
  <c r="E16" i="2"/>
  <c r="F118" i="2" s="1"/>
  <c r="J16" i="2"/>
  <c r="J18" i="2"/>
  <c r="E19" i="2"/>
  <c r="J89" i="2" s="1"/>
  <c r="J19" i="2"/>
  <c r="J21" i="2"/>
  <c r="E22" i="2"/>
  <c r="J90" i="2" s="1"/>
  <c r="J22" i="2"/>
  <c r="J33" i="2"/>
  <c r="J34" i="2"/>
  <c r="J35" i="2"/>
  <c r="E85" i="2"/>
  <c r="F87" i="2"/>
  <c r="J87" i="2"/>
  <c r="F89" i="2"/>
  <c r="E113" i="2"/>
  <c r="F115" i="2"/>
  <c r="F117" i="2"/>
  <c r="J118" i="2"/>
  <c r="J125" i="2"/>
  <c r="J127" i="2"/>
  <c r="J128" i="2"/>
  <c r="J130" i="2"/>
  <c r="J132" i="2"/>
  <c r="J134" i="2"/>
  <c r="J136" i="2"/>
  <c r="J139" i="2"/>
  <c r="J141" i="2"/>
  <c r="J145" i="2"/>
  <c r="J147" i="2"/>
  <c r="J149" i="2"/>
  <c r="J152" i="2"/>
  <c r="J154" i="2"/>
  <c r="J156" i="2"/>
  <c r="J158" i="2"/>
  <c r="J161" i="2"/>
  <c r="J162" i="2"/>
  <c r="J163" i="2"/>
  <c r="J164" i="2"/>
  <c r="J166" i="2"/>
  <c r="J167" i="2"/>
  <c r="J169" i="2"/>
  <c r="J171" i="2"/>
  <c r="J172" i="2"/>
  <c r="J173" i="2"/>
  <c r="J174" i="2"/>
  <c r="J175" i="2"/>
  <c r="J176" i="2"/>
  <c r="J177" i="2"/>
  <c r="J178" i="2"/>
  <c r="J179" i="2"/>
  <c r="J180" i="2"/>
  <c r="J181" i="2"/>
  <c r="J182" i="2"/>
  <c r="J183" i="2"/>
  <c r="J185" i="2"/>
  <c r="J186" i="2"/>
  <c r="J188" i="2"/>
  <c r="J189" i="2"/>
  <c r="J190" i="2"/>
  <c r="J191" i="2"/>
  <c r="J193" i="2"/>
  <c r="J194" i="2"/>
  <c r="J195" i="2"/>
  <c r="J197" i="2"/>
  <c r="J216" i="2"/>
  <c r="J217" i="2"/>
  <c r="J219" i="2"/>
  <c r="J220" i="2"/>
  <c r="P188" i="2"/>
  <c r="R188" i="2"/>
  <c r="T188" i="2"/>
  <c r="BF188" i="2"/>
  <c r="BG188" i="2"/>
  <c r="BH188" i="2"/>
  <c r="BI188" i="2"/>
  <c r="BK188" i="2"/>
  <c r="F90" i="2" l="1"/>
  <c r="J117" i="2"/>
  <c r="P199" i="2"/>
  <c r="R199" i="2"/>
  <c r="T199" i="2"/>
  <c r="BK199" i="2"/>
  <c r="P203" i="2"/>
  <c r="P202" i="2" s="1"/>
  <c r="R203" i="2"/>
  <c r="R202" i="2" s="1"/>
  <c r="T203" i="2"/>
  <c r="T202" i="2" s="1"/>
  <c r="BE203" i="2"/>
  <c r="BF203" i="2"/>
  <c r="BG203" i="2"/>
  <c r="BH203" i="2"/>
  <c r="BI203" i="2"/>
  <c r="BK203" i="2"/>
  <c r="BK202" i="2" s="1"/>
  <c r="P206" i="2"/>
  <c r="R206" i="2"/>
  <c r="T206" i="2"/>
  <c r="BE206" i="2"/>
  <c r="BF206" i="2"/>
  <c r="BG206" i="2"/>
  <c r="BH206" i="2"/>
  <c r="BI206" i="2"/>
  <c r="BK206" i="2"/>
  <c r="P207" i="2"/>
  <c r="R207" i="2"/>
  <c r="T207" i="2"/>
  <c r="BE207" i="2"/>
  <c r="BF207" i="2"/>
  <c r="BG207" i="2"/>
  <c r="BH207" i="2"/>
  <c r="BI207" i="2"/>
  <c r="BK207" i="2"/>
  <c r="P208" i="2"/>
  <c r="R208" i="2"/>
  <c r="T208" i="2"/>
  <c r="BE208" i="2"/>
  <c r="BF208" i="2"/>
  <c r="BG208" i="2"/>
  <c r="BH208" i="2"/>
  <c r="BI208" i="2"/>
  <c r="BK208" i="2"/>
  <c r="P209" i="2"/>
  <c r="R209" i="2"/>
  <c r="T209" i="2"/>
  <c r="BE209" i="2"/>
  <c r="BF209" i="2"/>
  <c r="BG209" i="2"/>
  <c r="BH209" i="2"/>
  <c r="BI209" i="2"/>
  <c r="BK209" i="2"/>
  <c r="P210" i="2"/>
  <c r="R210" i="2"/>
  <c r="T210" i="2"/>
  <c r="BE210" i="2"/>
  <c r="BF210" i="2"/>
  <c r="BG210" i="2"/>
  <c r="BH210" i="2"/>
  <c r="BI210" i="2"/>
  <c r="BK210" i="2"/>
  <c r="P214" i="2"/>
  <c r="P213" i="2" s="1"/>
  <c r="R214" i="2"/>
  <c r="R213" i="2" s="1"/>
  <c r="T214" i="2"/>
  <c r="T213" i="2" s="1"/>
  <c r="BE214" i="2"/>
  <c r="BF214" i="2"/>
  <c r="BG214" i="2"/>
  <c r="BH214" i="2"/>
  <c r="BI214" i="2"/>
  <c r="BK214" i="2"/>
  <c r="BK213" i="2" s="1"/>
  <c r="AX95" i="1"/>
  <c r="AY95" i="1"/>
  <c r="BE188" i="2"/>
  <c r="BI220" i="2"/>
  <c r="BH220" i="2"/>
  <c r="BG220" i="2"/>
  <c r="BF220" i="2"/>
  <c r="T220" i="2"/>
  <c r="R220" i="2"/>
  <c r="P220" i="2"/>
  <c r="BI219" i="2"/>
  <c r="BH219" i="2"/>
  <c r="BG219" i="2"/>
  <c r="BF219" i="2"/>
  <c r="T219" i="2"/>
  <c r="R219" i="2"/>
  <c r="P219" i="2"/>
  <c r="BI217" i="2"/>
  <c r="BH217" i="2"/>
  <c r="BG217" i="2"/>
  <c r="BF217" i="2"/>
  <c r="T217" i="2"/>
  <c r="R217" i="2"/>
  <c r="P217" i="2"/>
  <c r="BI216" i="2"/>
  <c r="BH216" i="2"/>
  <c r="BG216" i="2"/>
  <c r="BF216" i="2"/>
  <c r="T216" i="2"/>
  <c r="R216" i="2"/>
  <c r="P216" i="2"/>
  <c r="BI197" i="2"/>
  <c r="BH197" i="2"/>
  <c r="BG197" i="2"/>
  <c r="BF197" i="2"/>
  <c r="T197" i="2"/>
  <c r="R197" i="2"/>
  <c r="P197" i="2"/>
  <c r="BI195" i="2"/>
  <c r="BH195" i="2"/>
  <c r="BG195" i="2"/>
  <c r="BF195" i="2"/>
  <c r="T195" i="2"/>
  <c r="R195" i="2"/>
  <c r="P195" i="2"/>
  <c r="BI194" i="2"/>
  <c r="BH194" i="2"/>
  <c r="BG194" i="2"/>
  <c r="BF194" i="2"/>
  <c r="T194" i="2"/>
  <c r="R194" i="2"/>
  <c r="P194" i="2"/>
  <c r="BI193" i="2"/>
  <c r="BH193" i="2"/>
  <c r="BG193" i="2"/>
  <c r="BF193" i="2"/>
  <c r="T193" i="2"/>
  <c r="R193" i="2"/>
  <c r="P193" i="2"/>
  <c r="BI191" i="2"/>
  <c r="BH191" i="2"/>
  <c r="BG191" i="2"/>
  <c r="BF191" i="2"/>
  <c r="T191" i="2"/>
  <c r="R191" i="2"/>
  <c r="P191" i="2"/>
  <c r="BI190" i="2"/>
  <c r="BH190" i="2"/>
  <c r="BG190" i="2"/>
  <c r="BF190" i="2"/>
  <c r="T190" i="2"/>
  <c r="R190" i="2"/>
  <c r="P190" i="2"/>
  <c r="BI189" i="2"/>
  <c r="BH189" i="2"/>
  <c r="BG189" i="2"/>
  <c r="BF189" i="2"/>
  <c r="T189" i="2"/>
  <c r="R189" i="2"/>
  <c r="P189" i="2"/>
  <c r="BI186" i="2"/>
  <c r="BH186" i="2"/>
  <c r="BG186" i="2"/>
  <c r="BF186" i="2"/>
  <c r="T186" i="2"/>
  <c r="R186" i="2"/>
  <c r="P186" i="2"/>
  <c r="BI185" i="2"/>
  <c r="BH185" i="2"/>
  <c r="BG185" i="2"/>
  <c r="BF185" i="2"/>
  <c r="T185" i="2"/>
  <c r="R185" i="2"/>
  <c r="P185" i="2"/>
  <c r="BI183" i="2"/>
  <c r="BH183" i="2"/>
  <c r="BG183" i="2"/>
  <c r="BF183" i="2"/>
  <c r="T183" i="2"/>
  <c r="R183" i="2"/>
  <c r="P183" i="2"/>
  <c r="BI182" i="2"/>
  <c r="BH182" i="2"/>
  <c r="BG182" i="2"/>
  <c r="BF182" i="2"/>
  <c r="T182" i="2"/>
  <c r="R182" i="2"/>
  <c r="P182" i="2"/>
  <c r="BI181" i="2"/>
  <c r="BH181" i="2"/>
  <c r="BG181" i="2"/>
  <c r="BF181" i="2"/>
  <c r="T181" i="2"/>
  <c r="R181" i="2"/>
  <c r="P181" i="2"/>
  <c r="BI180" i="2"/>
  <c r="BH180" i="2"/>
  <c r="BG180" i="2"/>
  <c r="BF180" i="2"/>
  <c r="T180" i="2"/>
  <c r="R180" i="2"/>
  <c r="P180" i="2"/>
  <c r="BI179" i="2"/>
  <c r="BH179" i="2"/>
  <c r="BG179" i="2"/>
  <c r="BF179" i="2"/>
  <c r="T179" i="2"/>
  <c r="R179" i="2"/>
  <c r="P179" i="2"/>
  <c r="BI178" i="2"/>
  <c r="BH178" i="2"/>
  <c r="BG178" i="2"/>
  <c r="BF178" i="2"/>
  <c r="T178" i="2"/>
  <c r="R178" i="2"/>
  <c r="P178" i="2"/>
  <c r="BI177" i="2"/>
  <c r="BH177" i="2"/>
  <c r="BG177" i="2"/>
  <c r="BF177" i="2"/>
  <c r="T177" i="2"/>
  <c r="R177" i="2"/>
  <c r="P177" i="2"/>
  <c r="BI176" i="2"/>
  <c r="BH176" i="2"/>
  <c r="BG176" i="2"/>
  <c r="BF176" i="2"/>
  <c r="T176" i="2"/>
  <c r="R176" i="2"/>
  <c r="P176" i="2"/>
  <c r="BI175" i="2"/>
  <c r="BH175" i="2"/>
  <c r="BG175" i="2"/>
  <c r="BF175" i="2"/>
  <c r="T175" i="2"/>
  <c r="R175" i="2"/>
  <c r="P175" i="2"/>
  <c r="BI174" i="2"/>
  <c r="BH174" i="2"/>
  <c r="BG174" i="2"/>
  <c r="BF174" i="2"/>
  <c r="T174" i="2"/>
  <c r="R174" i="2"/>
  <c r="P174" i="2"/>
  <c r="BI173" i="2"/>
  <c r="BH173" i="2"/>
  <c r="BG173" i="2"/>
  <c r="BF173" i="2"/>
  <c r="T173" i="2"/>
  <c r="R173" i="2"/>
  <c r="P173" i="2"/>
  <c r="BI172" i="2"/>
  <c r="BH172" i="2"/>
  <c r="BG172" i="2"/>
  <c r="BF172" i="2"/>
  <c r="T172" i="2"/>
  <c r="R172" i="2"/>
  <c r="P172" i="2"/>
  <c r="BI171" i="2"/>
  <c r="BH171" i="2"/>
  <c r="BG171" i="2"/>
  <c r="BF171" i="2"/>
  <c r="T171" i="2"/>
  <c r="R171" i="2"/>
  <c r="P171" i="2"/>
  <c r="BI169" i="2"/>
  <c r="BH169" i="2"/>
  <c r="BG169" i="2"/>
  <c r="BF169" i="2"/>
  <c r="T169" i="2"/>
  <c r="R169" i="2"/>
  <c r="P169" i="2"/>
  <c r="BI167" i="2"/>
  <c r="BH167" i="2"/>
  <c r="BG167" i="2"/>
  <c r="BF167" i="2"/>
  <c r="T167" i="2"/>
  <c r="R167" i="2"/>
  <c r="P167" i="2"/>
  <c r="BI166" i="2"/>
  <c r="BH166" i="2"/>
  <c r="BG166" i="2"/>
  <c r="BF166" i="2"/>
  <c r="T166" i="2"/>
  <c r="R166" i="2"/>
  <c r="P166" i="2"/>
  <c r="BI164" i="2"/>
  <c r="BH164" i="2"/>
  <c r="BG164" i="2"/>
  <c r="BF164" i="2"/>
  <c r="T164" i="2"/>
  <c r="R164" i="2"/>
  <c r="P164" i="2"/>
  <c r="BI163" i="2"/>
  <c r="BH163" i="2"/>
  <c r="BG163" i="2"/>
  <c r="BF163" i="2"/>
  <c r="T163" i="2"/>
  <c r="R163" i="2"/>
  <c r="P163" i="2"/>
  <c r="BI162" i="2"/>
  <c r="BH162" i="2"/>
  <c r="BG162" i="2"/>
  <c r="BF162" i="2"/>
  <c r="T162" i="2"/>
  <c r="R162" i="2"/>
  <c r="P162" i="2"/>
  <c r="BI161" i="2"/>
  <c r="BH161" i="2"/>
  <c r="BG161" i="2"/>
  <c r="BF161" i="2"/>
  <c r="T161" i="2"/>
  <c r="R161" i="2"/>
  <c r="P161" i="2"/>
  <c r="BI158" i="2"/>
  <c r="BH158" i="2"/>
  <c r="BG158" i="2"/>
  <c r="BF158" i="2"/>
  <c r="T158" i="2"/>
  <c r="R158" i="2"/>
  <c r="P158" i="2"/>
  <c r="BI156" i="2"/>
  <c r="BH156" i="2"/>
  <c r="BG156" i="2"/>
  <c r="BF156" i="2"/>
  <c r="T156" i="2"/>
  <c r="R156" i="2"/>
  <c r="P156" i="2"/>
  <c r="BI154" i="2"/>
  <c r="BH154" i="2"/>
  <c r="BG154" i="2"/>
  <c r="BF154" i="2"/>
  <c r="T154" i="2"/>
  <c r="R154" i="2"/>
  <c r="P154" i="2"/>
  <c r="BI152" i="2"/>
  <c r="BH152" i="2"/>
  <c r="BG152" i="2"/>
  <c r="BF152" i="2"/>
  <c r="T152" i="2"/>
  <c r="R152" i="2"/>
  <c r="P152" i="2"/>
  <c r="BI149" i="2"/>
  <c r="BH149" i="2"/>
  <c r="BG149" i="2"/>
  <c r="BF149" i="2"/>
  <c r="T149" i="2"/>
  <c r="T148" i="2" s="1"/>
  <c r="R149" i="2"/>
  <c r="R148" i="2" s="1"/>
  <c r="P149" i="2"/>
  <c r="P148" i="2" s="1"/>
  <c r="BI147" i="2"/>
  <c r="BH147" i="2"/>
  <c r="BG147" i="2"/>
  <c r="BF147" i="2"/>
  <c r="T147" i="2"/>
  <c r="R147" i="2"/>
  <c r="P147" i="2"/>
  <c r="BI145" i="2"/>
  <c r="BH145" i="2"/>
  <c r="BG145" i="2"/>
  <c r="BF145" i="2"/>
  <c r="T145" i="2"/>
  <c r="R145" i="2"/>
  <c r="P145" i="2"/>
  <c r="BI141" i="2"/>
  <c r="BH141" i="2"/>
  <c r="BG141" i="2"/>
  <c r="BF141" i="2"/>
  <c r="T141" i="2"/>
  <c r="R141" i="2"/>
  <c r="P141" i="2"/>
  <c r="BI139" i="2"/>
  <c r="BH139" i="2"/>
  <c r="BG139" i="2"/>
  <c r="BF139" i="2"/>
  <c r="T139" i="2"/>
  <c r="R139" i="2"/>
  <c r="P139" i="2"/>
  <c r="BI136" i="2"/>
  <c r="BH136" i="2"/>
  <c r="BG136" i="2"/>
  <c r="BF136" i="2"/>
  <c r="T136" i="2"/>
  <c r="R136" i="2"/>
  <c r="P136" i="2"/>
  <c r="BI134" i="2"/>
  <c r="BH134" i="2"/>
  <c r="BG134" i="2"/>
  <c r="BF134" i="2"/>
  <c r="T134" i="2"/>
  <c r="R134" i="2"/>
  <c r="P134" i="2"/>
  <c r="BI132" i="2"/>
  <c r="BH132" i="2"/>
  <c r="BG132" i="2"/>
  <c r="BF132" i="2"/>
  <c r="T132" i="2"/>
  <c r="R132" i="2"/>
  <c r="P132" i="2"/>
  <c r="BI130" i="2"/>
  <c r="BH130" i="2"/>
  <c r="BG130" i="2"/>
  <c r="BF130" i="2"/>
  <c r="T130" i="2"/>
  <c r="R130" i="2"/>
  <c r="P130" i="2"/>
  <c r="BI128" i="2"/>
  <c r="BH128" i="2"/>
  <c r="BG128" i="2"/>
  <c r="BF128" i="2"/>
  <c r="T128" i="2"/>
  <c r="R128" i="2"/>
  <c r="P128" i="2"/>
  <c r="BI127" i="2"/>
  <c r="BH127" i="2"/>
  <c r="BG127" i="2"/>
  <c r="BF127" i="2"/>
  <c r="T127" i="2"/>
  <c r="R127" i="2"/>
  <c r="P127" i="2"/>
  <c r="BI125" i="2"/>
  <c r="BH125" i="2"/>
  <c r="BG125" i="2"/>
  <c r="BF125" i="2"/>
  <c r="T125" i="2"/>
  <c r="R125" i="2"/>
  <c r="P125" i="2"/>
  <c r="L90" i="1"/>
  <c r="AM90" i="1"/>
  <c r="AM89" i="1"/>
  <c r="L89" i="1"/>
  <c r="L87" i="1"/>
  <c r="L85" i="1"/>
  <c r="L84" i="1"/>
  <c r="BK177" i="2"/>
  <c r="BK219" i="2"/>
  <c r="BK189" i="2"/>
  <c r="BK180" i="2"/>
  <c r="BK147" i="2"/>
  <c r="BK179" i="2"/>
  <c r="AS94" i="1"/>
  <c r="BK164" i="2"/>
  <c r="BK141" i="2"/>
  <c r="BK136" i="2"/>
  <c r="BK190" i="2"/>
  <c r="BK220" i="2"/>
  <c r="BK191" i="2"/>
  <c r="BK169" i="2"/>
  <c r="BK156" i="2"/>
  <c r="BK125" i="2"/>
  <c r="BK166" i="2"/>
  <c r="BK195" i="2"/>
  <c r="BK175" i="2"/>
  <c r="BK216" i="2"/>
  <c r="BK197" i="2"/>
  <c r="BK178" i="2"/>
  <c r="BK132" i="2"/>
  <c r="BK181" i="2"/>
  <c r="BK172" i="2"/>
  <c r="BK152" i="2"/>
  <c r="BK145" i="2"/>
  <c r="BK154" i="2"/>
  <c r="BK139" i="2"/>
  <c r="BK193" i="2"/>
  <c r="BK171" i="2"/>
  <c r="BK183" i="2"/>
  <c r="BK130" i="2"/>
  <c r="BK174" i="2"/>
  <c r="BK194" i="2"/>
  <c r="BK162" i="2"/>
  <c r="BK217" i="2"/>
  <c r="BK127" i="2"/>
  <c r="BK161" i="2"/>
  <c r="BK182" i="2"/>
  <c r="BK163" i="2"/>
  <c r="BK186" i="2"/>
  <c r="BK134" i="2"/>
  <c r="BK176" i="2"/>
  <c r="BK167" i="2"/>
  <c r="BK158" i="2"/>
  <c r="BK185" i="2"/>
  <c r="BK128" i="2"/>
  <c r="BK149" i="2"/>
  <c r="BK173" i="2"/>
  <c r="F35" i="2" l="1"/>
  <c r="BD95" i="1" s="1"/>
  <c r="BD94" i="1" s="1"/>
  <c r="W33" i="1" s="1"/>
  <c r="F32" i="2"/>
  <c r="BA95" i="1" s="1"/>
  <c r="BA94" i="1" s="1"/>
  <c r="AW94" i="1" s="1"/>
  <c r="AK30" i="1" s="1"/>
  <c r="J32" i="2"/>
  <c r="AW95" i="1" s="1"/>
  <c r="F33" i="2"/>
  <c r="BB95" i="1" s="1"/>
  <c r="BB94" i="1" s="1"/>
  <c r="W31" i="1" s="1"/>
  <c r="F34" i="2"/>
  <c r="BC95" i="1" s="1"/>
  <c r="BC94" i="1" s="1"/>
  <c r="W32" i="1" s="1"/>
  <c r="T205" i="2"/>
  <c r="T204" i="2" s="1"/>
  <c r="BK205" i="2"/>
  <c r="BK204" i="2" s="1"/>
  <c r="P205" i="2"/>
  <c r="P204" i="2" s="1"/>
  <c r="R205" i="2"/>
  <c r="R204" i="2" s="1"/>
  <c r="T198" i="2"/>
  <c r="R198" i="2"/>
  <c r="BK198" i="2"/>
  <c r="P198" i="2"/>
  <c r="R124" i="2"/>
  <c r="BK151" i="2"/>
  <c r="J151" i="2" s="1"/>
  <c r="J99" i="2" s="1"/>
  <c r="R151" i="2"/>
  <c r="R184" i="2"/>
  <c r="T151" i="2"/>
  <c r="P151" i="2"/>
  <c r="T184" i="2"/>
  <c r="BK124" i="2"/>
  <c r="J124" i="2" s="1"/>
  <c r="J97" i="2" s="1"/>
  <c r="BK165" i="2"/>
  <c r="J165" i="2" s="1"/>
  <c r="J100" i="2" s="1"/>
  <c r="P192" i="2"/>
  <c r="P124" i="2"/>
  <c r="R165" i="2"/>
  <c r="T124" i="2"/>
  <c r="T165" i="2"/>
  <c r="P184" i="2"/>
  <c r="T192" i="2"/>
  <c r="P165" i="2"/>
  <c r="BK184" i="2"/>
  <c r="J184" i="2" s="1"/>
  <c r="J101" i="2" s="1"/>
  <c r="BK192" i="2"/>
  <c r="J192" i="2" s="1"/>
  <c r="J102" i="2" s="1"/>
  <c r="R192" i="2"/>
  <c r="BK215" i="2"/>
  <c r="J215" i="2" s="1"/>
  <c r="J103" i="2" s="1"/>
  <c r="P215" i="2"/>
  <c r="R215" i="2"/>
  <c r="T215" i="2"/>
  <c r="BK148" i="2"/>
  <c r="J148" i="2" s="1"/>
  <c r="J98" i="2" s="1"/>
  <c r="BE149" i="2"/>
  <c r="BE167" i="2"/>
  <c r="BE180" i="2"/>
  <c r="BE132" i="2"/>
  <c r="BE172" i="2"/>
  <c r="BE182" i="2"/>
  <c r="BE152" i="2"/>
  <c r="BE156" i="2"/>
  <c r="BE161" i="2"/>
  <c r="BE164" i="2"/>
  <c r="BE171" i="2"/>
  <c r="BE173" i="2"/>
  <c r="BE181" i="2"/>
  <c r="BE134" i="2"/>
  <c r="BE141" i="2"/>
  <c r="BE154" i="2"/>
  <c r="BE162" i="2"/>
  <c r="BE176" i="2"/>
  <c r="BE130" i="2"/>
  <c r="BE127" i="2"/>
  <c r="BE136" i="2"/>
  <c r="BE145" i="2"/>
  <c r="BE163" i="2"/>
  <c r="BE178" i="2"/>
  <c r="BE179" i="2"/>
  <c r="BE139" i="2"/>
  <c r="BE147" i="2"/>
  <c r="BE166" i="2"/>
  <c r="BE177" i="2"/>
  <c r="BE185" i="2"/>
  <c r="BE220" i="2"/>
  <c r="BE183" i="2"/>
  <c r="BE186" i="2"/>
  <c r="BE193" i="2"/>
  <c r="BE195" i="2"/>
  <c r="BE217" i="2"/>
  <c r="BE125" i="2"/>
  <c r="BE128" i="2"/>
  <c r="BE158" i="2"/>
  <c r="BE169" i="2"/>
  <c r="BE175" i="2"/>
  <c r="BE194" i="2"/>
  <c r="BE216" i="2"/>
  <c r="BE219" i="2"/>
  <c r="BE174" i="2"/>
  <c r="BE189" i="2"/>
  <c r="BE190" i="2"/>
  <c r="BE191" i="2"/>
  <c r="BE197" i="2"/>
  <c r="F31" i="2" l="1"/>
  <c r="AZ95" i="1" s="1"/>
  <c r="AZ94" i="1" s="1"/>
  <c r="AV94" i="1" s="1"/>
  <c r="AK29" i="1" s="1"/>
  <c r="J31" i="2"/>
  <c r="AV95" i="1" s="1"/>
  <c r="AT95" i="1" s="1"/>
  <c r="T123" i="2"/>
  <c r="P123" i="2"/>
  <c r="BK123" i="2"/>
  <c r="J123" i="2" s="1"/>
  <c r="J96" i="2" s="1"/>
  <c r="R123" i="2"/>
  <c r="AY94" i="1"/>
  <c r="W30" i="1"/>
  <c r="AX94" i="1"/>
  <c r="P122" i="2" l="1"/>
  <c r="P121" i="2" s="1"/>
  <c r="AU95" i="1" s="1"/>
  <c r="AU94" i="1" s="1"/>
  <c r="R122" i="2"/>
  <c r="R121" i="2" s="1"/>
  <c r="T122" i="2"/>
  <c r="T121" i="2" s="1"/>
  <c r="BK122" i="2"/>
  <c r="J122" i="2" s="1"/>
  <c r="J95" i="2" s="1"/>
  <c r="AT94" i="1"/>
  <c r="W29" i="1"/>
  <c r="BK121" i="2" l="1"/>
  <c r="J121" i="2" s="1"/>
  <c r="J28" i="2" l="1"/>
  <c r="J37" i="2" s="1"/>
  <c r="J94" i="2"/>
  <c r="AG95" i="1" l="1"/>
  <c r="AG94" i="1" s="1"/>
  <c r="AN95" i="1" l="1"/>
  <c r="AK26" i="1"/>
  <c r="AK35" i="1" s="1"/>
  <c r="AN94" i="1"/>
</calcChain>
</file>

<file path=xl/sharedStrings.xml><?xml version="1.0" encoding="utf-8"?>
<sst xmlns="http://schemas.openxmlformats.org/spreadsheetml/2006/main" count="1219" uniqueCount="304">
  <si>
    <t>Export Komplet</t>
  </si>
  <si>
    <t/>
  </si>
  <si>
    <t>2.0</t>
  </si>
  <si>
    <t>False</t>
  </si>
  <si>
    <t>{d898a187-0aab-4b40-a640-e86c17681d2c}</t>
  </si>
  <si>
    <t>&gt;&gt;  skryté sloupce  &lt;&lt;</t>
  </si>
  <si>
    <t>0,01</t>
  </si>
  <si>
    <t>21</t>
  </si>
  <si>
    <t>12</t>
  </si>
  <si>
    <t>REKAPITULACE STAVBY</t>
  </si>
  <si>
    <t>v ---  níže se nacházejí doplnkové a pomocné údaje k sestavám  --- v</t>
  </si>
  <si>
    <t>0,001</t>
  </si>
  <si>
    <t>Kód:</t>
  </si>
  <si>
    <t>2024001</t>
  </si>
  <si>
    <t>Stavba:</t>
  </si>
  <si>
    <t>KSO:</t>
  </si>
  <si>
    <t>CC-CZ:</t>
  </si>
  <si>
    <t>Místo:</t>
  </si>
  <si>
    <t>Šternberk</t>
  </si>
  <si>
    <t>Datum:</t>
  </si>
  <si>
    <t>6. 6. 2024</t>
  </si>
  <si>
    <t>Zadavatel:</t>
  </si>
  <si>
    <t>IČ:</t>
  </si>
  <si>
    <t>00299529</t>
  </si>
  <si>
    <t>Město Šternberk</t>
  </si>
  <si>
    <t>DIČ:</t>
  </si>
  <si>
    <t>CZ00299529</t>
  </si>
  <si>
    <t>Zhotovitel:</t>
  </si>
  <si>
    <t xml:space="preserve"> 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</si>
  <si>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</si>
  <si>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</si>
  <si>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</si>
  <si>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</si>
  <si>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</si>
  <si>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</si>
  <si>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</si>
  <si>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</si>
  <si>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</si>
  <si>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</si>
  <si>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</si>
  <si>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</si>
  <si>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</si>
  <si>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</si>
  <si>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</si>
  <si>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</si>
  <si>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</si>
  <si>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</si>
  <si>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</si>
  <si>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</si>
  <si>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</si>
  <si>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</si>
  <si>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</si>
  <si>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</si>
  <si>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</si>
  <si>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</si>
  <si>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</si>
  <si>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</si>
  <si>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</si>
  <si>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</si>
  <si>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</si>
  <si>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</si>
  <si>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</si>
  <si>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</si>
  <si>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</si>
  <si>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</si>
  <si>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</si>
  <si>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</si>
  <si>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</si>
  <si>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</si>
  <si>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</si>
  <si>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</si>
  <si>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</si>
  <si>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</si>
  <si>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</si>
  <si>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</si>
  <si>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</si>
  <si>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</si>
  <si>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</si>
  <si>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</si>
  <si>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</si>
  <si>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</si>
  <si>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</si>
  <si>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</si>
  <si>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</si>
  <si>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</si>
  <si>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</si>
  <si>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</si>
  <si>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HSV</t>
  </si>
  <si>
    <t xml:space="preserve">      1 - Zemní práce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</si>
  <si>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</si>
  <si>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</si>
  <si>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</si>
  <si>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</si>
  <si>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</si>
  <si>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</si>
  <si>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</si>
  <si>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</si>
  <si>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</si>
  <si>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</si>
  <si>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</si>
  <si>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</si>
  <si>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</si>
  <si>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</si>
  <si>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ROZPOCET</t>
  </si>
  <si>
    <t>Zemní práce</t>
  </si>
  <si>
    <t>K</t>
  </si>
  <si>
    <t>m2</t>
  </si>
  <si>
    <t>4</t>
  </si>
  <si>
    <t>3</t>
  </si>
  <si>
    <t>-1381666607</t>
  </si>
  <si>
    <t>VV</t>
  </si>
  <si>
    <t>113202111</t>
  </si>
  <si>
    <t>m</t>
  </si>
  <si>
    <t>1774002651</t>
  </si>
  <si>
    <t>122251102</t>
  </si>
  <si>
    <t>Odkopávky a prokopávky nezapažené v hornině třídy těžitelnosti I skupiny 3 objem do 50 m3 strojně</t>
  </si>
  <si>
    <t>m3</t>
  </si>
  <si>
    <t>-865082274</t>
  </si>
  <si>
    <t>131251100</t>
  </si>
  <si>
    <t>Hloubení jam nezapažených v hornině třídy těžitelnosti I skupiny 3 objem do 20 m3 strojně</t>
  </si>
  <si>
    <t>-605234107</t>
  </si>
  <si>
    <t>2*0,8*0,8*1,5</t>
  </si>
  <si>
    <t>5</t>
  </si>
  <si>
    <t>132151101</t>
  </si>
  <si>
    <t>Hloubení rýh nezapažených š do 800 mm v hornině třídy těžitelnosti I skupiny 1 a 2 objem do 20 m3 strojně</t>
  </si>
  <si>
    <t>474553137</t>
  </si>
  <si>
    <t>P</t>
  </si>
  <si>
    <t>167151101</t>
  </si>
  <si>
    <t>Nakládání výkopku z hornin třídy těžitelnosti I skupiny 1 až 3 do 100 m3</t>
  </si>
  <si>
    <t>-871319152</t>
  </si>
  <si>
    <t>8</t>
  </si>
  <si>
    <t>171201231</t>
  </si>
  <si>
    <t>Poplatek za uložení zeminy a kamení na recyklační skládce (skládkovné) kód odpadu 17 05 04</t>
  </si>
  <si>
    <t>t</t>
  </si>
  <si>
    <t>-2043160009</t>
  </si>
  <si>
    <t>174151101</t>
  </si>
  <si>
    <t>Zásyp jam, šachet rýh nebo kolem objektů sypaninou se zhutněním</t>
  </si>
  <si>
    <t>-1128143834</t>
  </si>
  <si>
    <t>4,8-0,32-1,511</t>
  </si>
  <si>
    <t>175151101</t>
  </si>
  <si>
    <t>Obsypání potrubí strojně sypaninou bez prohození, uloženou do 3 m</t>
  </si>
  <si>
    <t>2039475201</t>
  </si>
  <si>
    <t>"obsyp" 4*0,8*0,45</t>
  </si>
  <si>
    <t>"odpočet potrubí" -1*(PI*0,075*0,075*4)</t>
  </si>
  <si>
    <t>Součet</t>
  </si>
  <si>
    <t>M</t>
  </si>
  <si>
    <t>58331351</t>
  </si>
  <si>
    <t>kamenivo těžené drobné frakce 0/4</t>
  </si>
  <si>
    <t>-1028314965</t>
  </si>
  <si>
    <t>1,369*2 'Přepočtené koeficientem množství</t>
  </si>
  <si>
    <t>181951112</t>
  </si>
  <si>
    <t>Úprava pláně v hornině třídy těžitelnosti I skupiny 1 až 3 se zhutněním strojně</t>
  </si>
  <si>
    <t>-59629608</t>
  </si>
  <si>
    <t>Vodorovné konstrukce</t>
  </si>
  <si>
    <t>451572111</t>
  </si>
  <si>
    <t>Lože pod potrubí otevřený výkop z kameniva drobného těženého</t>
  </si>
  <si>
    <t>1373401535</t>
  </si>
  <si>
    <t>4*0,8*0,1</t>
  </si>
  <si>
    <t>Komunikace pozemní</t>
  </si>
  <si>
    <t>567521111</t>
  </si>
  <si>
    <t>Recyklace podkladu za studena na místě - rozpojení a reprofilace tl přes 150 do 200 mm do 1000 m2</t>
  </si>
  <si>
    <t>-1940718973</t>
  </si>
  <si>
    <t>567522114</t>
  </si>
  <si>
    <t>Recyklace podkladu za studena na místě - promísení s pojivem, kamenivem tl přes 180 do 200 mm pl do 1000 m2</t>
  </si>
  <si>
    <t>-1580569447</t>
  </si>
  <si>
    <t xml:space="preserve">Poznámka k položce:_x000D_
- před zahajením prací , bude provedena laboratorní zkouška , na zjištění  přesného množství přidaného pojiva ( % )_x000D_
- receptura bude předána investorovi ke schválení _x000D_
</t>
  </si>
  <si>
    <t>58522110</t>
  </si>
  <si>
    <t>cement portlandský směsný CEM II 42,5MPa</t>
  </si>
  <si>
    <t>403570620</t>
  </si>
  <si>
    <t xml:space="preserve">Poznámka k položce:_x000D_
uvažováno 3% objemové hmotnosti zhutněné vrstvy tj. 69kg/m3_x000D_
</t>
  </si>
  <si>
    <t>58344155</t>
  </si>
  <si>
    <t>-273480432</t>
  </si>
  <si>
    <t>573111111</t>
  </si>
  <si>
    <t>Postřik živičný infiltrační s posypem z asfaltu množství 0,60 kg/m2</t>
  </si>
  <si>
    <t>-729019260</t>
  </si>
  <si>
    <t>573211109</t>
  </si>
  <si>
    <t>Postřik živičný spojovací z asfaltu v množství 0,50 kg/m2</t>
  </si>
  <si>
    <t>247627536</t>
  </si>
  <si>
    <t>577134121</t>
  </si>
  <si>
    <t>1724866399</t>
  </si>
  <si>
    <t>577135112</t>
  </si>
  <si>
    <t>-490951142</t>
  </si>
  <si>
    <t>Trubní vedení</t>
  </si>
  <si>
    <t>871313121</t>
  </si>
  <si>
    <t>Montáž kanalizačního potrubí hladkého plnostěnného SN 8 z PVC-U DN 160</t>
  </si>
  <si>
    <t>-391547259</t>
  </si>
  <si>
    <t>28611164</t>
  </si>
  <si>
    <t>trubka kanalizační PVC-U plnostěnná jednovrstvá DN 160x1000mm SN8</t>
  </si>
  <si>
    <t>931404938</t>
  </si>
  <si>
    <t>4*1,03 'Přepočtené koeficientem množství</t>
  </si>
  <si>
    <t>kus</t>
  </si>
  <si>
    <t>248664618</t>
  </si>
  <si>
    <t>1006485327</t>
  </si>
  <si>
    <t>895941302</t>
  </si>
  <si>
    <t>Osazení vpusti uliční DN 450 z betonových dílců dno s kalištěm</t>
  </si>
  <si>
    <t>-440586634</t>
  </si>
  <si>
    <t>59224495</t>
  </si>
  <si>
    <t>vpusť uliční DN 450 kaliště nízké 450/240x50mm</t>
  </si>
  <si>
    <t>197169092</t>
  </si>
  <si>
    <t>895941312</t>
  </si>
  <si>
    <t>Osazení vpusti uliční DN 450 z betonových dílců skruž horní 195 mm</t>
  </si>
  <si>
    <t>1546294587</t>
  </si>
  <si>
    <t>59223856</t>
  </si>
  <si>
    <t>skruž betonová horní pro uliční vpusť 450x195x50mm</t>
  </si>
  <si>
    <t>-2038177079</t>
  </si>
  <si>
    <t>895941331</t>
  </si>
  <si>
    <t>Osazení vpusti uliční DN 450 z betonových dílců skruž průběžná s výtokem</t>
  </si>
  <si>
    <t>-2109354546</t>
  </si>
  <si>
    <t>59224489</t>
  </si>
  <si>
    <t>skruž betonová s odtokem 150mm pro uliční vpusť 450x450x50mm</t>
  </si>
  <si>
    <t>1809178371</t>
  </si>
  <si>
    <t>59223821</t>
  </si>
  <si>
    <t>vpusť uliční prstenec betonový 180x660x100mm</t>
  </si>
  <si>
    <t>826324402</t>
  </si>
  <si>
    <t>899204112</t>
  </si>
  <si>
    <t>Osazení mříží litinových včetně rámů a košů na bahno pro třídu zatížení D400, E600</t>
  </si>
  <si>
    <t>-2007851188</t>
  </si>
  <si>
    <t>59224481</t>
  </si>
  <si>
    <t>mříž vtoková s rámem pro uliční vpusť 500x500, zatížení 40 tun</t>
  </si>
  <si>
    <t>1395496584</t>
  </si>
  <si>
    <t>59223874</t>
  </si>
  <si>
    <t>koš vysoký pro uliční vpusti žárově Pz plech pro rám 500/300mm</t>
  </si>
  <si>
    <t>-300648595</t>
  </si>
  <si>
    <t>899232111</t>
  </si>
  <si>
    <t>1137074106</t>
  </si>
  <si>
    <t>899431111</t>
  </si>
  <si>
    <t>Výšková úprava uličního vstupu nebo vpusti do 200 mm zvýšením krycího hrnce, šoupěte nebo hydrantu</t>
  </si>
  <si>
    <t>2034871721</t>
  </si>
  <si>
    <t>Ostatní konstrukce a práce, bourání</t>
  </si>
  <si>
    <t>916131213</t>
  </si>
  <si>
    <t>Osazení silničního obrubníku betonového stojatého s boční opěrou do lože z betonu prostého</t>
  </si>
  <si>
    <t>969023315</t>
  </si>
  <si>
    <t>59217072</t>
  </si>
  <si>
    <t>obrubník silniční betonový 1000x100x250mm</t>
  </si>
  <si>
    <t>399934613</t>
  </si>
  <si>
    <t>919112213</t>
  </si>
  <si>
    <t>Řezání spár pro vytvoření komůrky š 10 mm hl 25 mm pro těsnící zálivku v živičném krytu</t>
  </si>
  <si>
    <t>-2060163783</t>
  </si>
  <si>
    <t>919121112</t>
  </si>
  <si>
    <t>Těsnění spár zálivkou za studena pro komůrky š 10 mm hl 25 mm s těsnicím profilem</t>
  </si>
  <si>
    <t>-247928668</t>
  </si>
  <si>
    <t>919735112</t>
  </si>
  <si>
    <t>Řezání stávajícího živičného krytu hl přes 50 do 100 mm</t>
  </si>
  <si>
    <t>-1083264289</t>
  </si>
  <si>
    <t>-61927876</t>
  </si>
  <si>
    <t>Přesun sutě</t>
  </si>
  <si>
    <t>997013861</t>
  </si>
  <si>
    <t>Poplatek za uložení stavebního odpadu na recyklační skládce (skládkovné) z prostého betonu kód odpadu 17 01 01</t>
  </si>
  <si>
    <t>-95012</t>
  </si>
  <si>
    <t>997221551</t>
  </si>
  <si>
    <t>Vodorovná doprava suti ze sypkých materiálů do 1 km</t>
  </si>
  <si>
    <t>1249493193</t>
  </si>
  <si>
    <t>997221559</t>
  </si>
  <si>
    <t>Příplatek ZKD 1 km u vodorovné dopravy suti ze sypkých materiálů</t>
  </si>
  <si>
    <t>530299016</t>
  </si>
  <si>
    <t>997221611</t>
  </si>
  <si>
    <t>Nakládání suti na dopravní prostředky pro vodorovnou dopravu</t>
  </si>
  <si>
    <t>-1821149425</t>
  </si>
  <si>
    <t>-1464670019</t>
  </si>
  <si>
    <t>-755863063</t>
  </si>
  <si>
    <t>-785948376</t>
  </si>
  <si>
    <t>1736693171</t>
  </si>
  <si>
    <t>1607896952</t>
  </si>
  <si>
    <t>-2024064954</t>
  </si>
  <si>
    <t>-1923125203</t>
  </si>
  <si>
    <t>VON - vedlejší a ostatní náklady</t>
  </si>
  <si>
    <t>012303000</t>
  </si>
  <si>
    <t>soubor</t>
  </si>
  <si>
    <t>1024</t>
  </si>
  <si>
    <t>-1385081988</t>
  </si>
  <si>
    <t>005111021</t>
  </si>
  <si>
    <t>Vytyčení inženýrských sítí</t>
  </si>
  <si>
    <t>1219236913</t>
  </si>
  <si>
    <t>005211030R</t>
  </si>
  <si>
    <t>Dočasná dopravní opatření včetně vyřízení veškerých povolení, zvláštní užívání komunikací, včetně poplatků za nájem a administrativu</t>
  </si>
  <si>
    <t>1001963483</t>
  </si>
  <si>
    <t>043002000</t>
  </si>
  <si>
    <t>1889069082</t>
  </si>
  <si>
    <t>štěrkodrť frakce 0/32</t>
  </si>
  <si>
    <t>Oprava povrchu místní komunikace ul. Lhotská ve Šternberku na p.č. 520</t>
  </si>
  <si>
    <t>Vytrhání silničních obrubníků stojatých</t>
  </si>
  <si>
    <t xml:space="preserve">    S0 101 Komunikace</t>
  </si>
  <si>
    <t>SO 101 komunikace</t>
  </si>
  <si>
    <t xml:space="preserve">     VON - vedlejší a ostatní náklady</t>
  </si>
  <si>
    <t>Poznámka k položce:
doplnění konstrukční vrstvy 50 % plochy v tl. 200 mm - rezervní položka, čerpání na základě skutečnosti</t>
  </si>
  <si>
    <t>78,5*1,65</t>
  </si>
  <si>
    <t>75,5*5 + 35*11,65</t>
  </si>
  <si>
    <t>Výřez a montáž tvarovek odbočných na potrubí z kanalizačních trub z betonu DN 1000</t>
  </si>
  <si>
    <t>odbočka navrtávací 160 pro potrubí betonové DN 1000</t>
  </si>
  <si>
    <t>obrubník silniční betonový nájezdový1000x150x150mm</t>
  </si>
  <si>
    <t>Asfaltový beton vrstva ložní ACL 16 (ABH) tl 50 mm š do 3 m z nemodifikovaného asfaltu</t>
  </si>
  <si>
    <t>Asfaltový beton vrstva obrusná ACO 11+ (ABS) tř. I tl 50 mm š přes 3 m z nemodifikovaného asfaltu</t>
  </si>
  <si>
    <t>Rezervní položka - čerpání na základě skutečnosti</t>
  </si>
  <si>
    <t>Výšková úprava uličního vstupu nebo vpusti do 200 mm - kanalizační šachtový poklop D400 DN 600</t>
  </si>
  <si>
    <t>2x vrstva  785+825 m2, včetně 0,5 m zámku ( 75+5*0,5)</t>
  </si>
  <si>
    <t>Geodetické práce před, průběhu a po výstavbě</t>
  </si>
  <si>
    <t>Zkoušky a ostatní měření (2x statika, určení receptury)</t>
  </si>
  <si>
    <t xml:space="preserve">Frézování živičného krytu tl 50 mm pruh š 1 m pl  bez překážek v trase, včetně odvozu na řízenou skládku a poplatku </t>
  </si>
  <si>
    <t xml:space="preserve">      4 - Vodorovné konstrukce</t>
  </si>
  <si>
    <t xml:space="preserve">      5 - Komunikace pozemní</t>
  </si>
  <si>
    <t xml:space="preserve">      8 - Trubní vedení</t>
  </si>
  <si>
    <t xml:space="preserve">      9 - Ostatní konstrukce a práce, bourání</t>
  </si>
  <si>
    <t xml:space="preserve">      997 - Přesun sutě</t>
  </si>
  <si>
    <t>10,36*4 'Přepočtené koeficientem množství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</si>
</sst>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indexed="9"/>
        <bgColor indexed="26"/>
      </patternFill>
    </fill>
  </fills>
  <borders count="2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04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19" fillId="4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Alignment="1">
      <alignment vertical="center"/>
    </xf>
    <xf numFmtId="166" fontId="17" fillId="0" borderId="0" xfId="0" applyNumberFormat="1" applyFont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5" fillId="0" borderId="19" xfId="0" applyNumberFormat="1" applyFont="1" applyBorder="1" applyAlignment="1">
      <alignment vertical="center"/>
    </xf>
    <xf numFmtId="4" fontId="25" fillId="0" borderId="20" xfId="0" applyNumberFormat="1" applyFont="1" applyBorder="1" applyAlignment="1">
      <alignment vertical="center"/>
    </xf>
    <xf numFmtId="166" fontId="25" fillId="0" borderId="20" xfId="0" applyNumberFormat="1" applyFont="1" applyBorder="1" applyAlignment="1">
      <alignment vertical="center"/>
    </xf>
    <xf numFmtId="4" fontId="25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9" fillId="4" borderId="0" xfId="0" applyFont="1" applyFill="1" applyAlignment="1">
      <alignment horizontal="left" vertical="center"/>
    </xf>
    <xf numFmtId="0" fontId="19" fillId="4" borderId="0" xfId="0" applyFont="1" applyFill="1" applyAlignment="1">
      <alignment horizontal="right" vertical="center"/>
    </xf>
    <xf numFmtId="0" fontId="27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19" fillId="4" borderId="16" xfId="0" applyFont="1" applyFill="1" applyBorder="1" applyAlignment="1">
      <alignment horizontal="center" vertical="center" wrapText="1"/>
    </xf>
    <xf numFmtId="0" fontId="19" fillId="4" borderId="17" xfId="0" applyFont="1" applyFill="1" applyBorder="1" applyAlignment="1">
      <alignment horizontal="center" vertical="center" wrapText="1"/>
    </xf>
    <xf numFmtId="0" fontId="19" fillId="4" borderId="18" xfId="0" applyFont="1" applyFill="1" applyBorder="1" applyAlignment="1">
      <alignment horizontal="center" vertical="center" wrapText="1"/>
    </xf>
    <xf numFmtId="0" fontId="19" fillId="4" borderId="0" xfId="0" applyFont="1" applyFill="1" applyAlignment="1">
      <alignment horizontal="center" vertical="center" wrapText="1"/>
    </xf>
    <xf numFmtId="4" fontId="21" fillId="0" borderId="0" xfId="0" applyNumberFormat="1" applyFont="1"/>
    <xf numFmtId="166" fontId="28" fillId="0" borderId="12" xfId="0" applyNumberFormat="1" applyFont="1" applyBorder="1"/>
    <xf numFmtId="166" fontId="28" fillId="0" borderId="13" xfId="0" applyNumberFormat="1" applyFont="1" applyBorder="1"/>
    <xf numFmtId="4" fontId="29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19" fillId="0" borderId="22" xfId="0" applyFont="1" applyBorder="1" applyAlignment="1" applyProtection="1">
      <alignment horizontal="center" vertical="center"/>
      <protection locked="0"/>
    </xf>
    <xf numFmtId="49" fontId="19" fillId="0" borderId="22" xfId="0" applyNumberFormat="1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167" fontId="19" fillId="0" borderId="22" xfId="0" applyNumberFormat="1" applyFont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  <protection locked="0"/>
    </xf>
    <xf numFmtId="0" fontId="0" fillId="0" borderId="22" xfId="0" applyBorder="1" applyAlignment="1" applyProtection="1">
      <alignment vertical="center"/>
      <protection locked="0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Alignment="1">
      <alignment horizontal="center" vertical="center"/>
    </xf>
    <xf numFmtId="166" fontId="20" fillId="0" borderId="0" xfId="0" applyNumberFormat="1" applyFont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9" fillId="0" borderId="3" xfId="0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31" fillId="0" borderId="0" xfId="0" applyFont="1" applyAlignment="1">
      <alignment vertical="center" wrapText="1"/>
    </xf>
    <xf numFmtId="0" fontId="0" fillId="0" borderId="14" xfId="0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2" fillId="0" borderId="22" xfId="0" applyFont="1" applyBorder="1" applyAlignment="1" applyProtection="1">
      <alignment horizontal="center" vertical="center"/>
      <protection locked="0"/>
    </xf>
    <xf numFmtId="49" fontId="32" fillId="0" borderId="22" xfId="0" applyNumberFormat="1" applyFont="1" applyBorder="1" applyAlignment="1" applyProtection="1">
      <alignment horizontal="left" vertical="center" wrapText="1"/>
      <protection locked="0"/>
    </xf>
    <xf numFmtId="0" fontId="32" fillId="0" borderId="22" xfId="0" applyFont="1" applyBorder="1" applyAlignment="1" applyProtection="1">
      <alignment horizontal="left" vertical="center" wrapText="1"/>
      <protection locked="0"/>
    </xf>
    <xf numFmtId="0" fontId="32" fillId="0" borderId="22" xfId="0" applyFont="1" applyBorder="1" applyAlignment="1" applyProtection="1">
      <alignment horizontal="center" vertical="center" wrapText="1"/>
      <protection locked="0"/>
    </xf>
    <xf numFmtId="167" fontId="32" fillId="0" borderId="22" xfId="0" applyNumberFormat="1" applyFont="1" applyBorder="1" applyAlignment="1" applyProtection="1">
      <alignment vertical="center"/>
      <protection locked="0"/>
    </xf>
    <xf numFmtId="4" fontId="32" fillId="0" borderId="22" xfId="0" applyNumberFormat="1" applyFont="1" applyBorder="1" applyAlignment="1" applyProtection="1">
      <alignment vertical="center"/>
      <protection locked="0"/>
    </xf>
    <xf numFmtId="0" fontId="33" fillId="0" borderId="22" xfId="0" applyFont="1" applyBorder="1" applyAlignment="1" applyProtection="1">
      <alignment vertical="center"/>
      <protection locked="0"/>
    </xf>
    <xf numFmtId="0" fontId="33" fillId="0" borderId="3" xfId="0" applyFont="1" applyBorder="1" applyAlignment="1">
      <alignment vertical="center"/>
    </xf>
    <xf numFmtId="0" fontId="32" fillId="0" borderId="14" xfId="0" applyFont="1" applyBorder="1" applyAlignment="1">
      <alignment horizontal="left" vertical="center"/>
    </xf>
    <xf numFmtId="0" fontId="32" fillId="0" borderId="0" xfId="0" applyFont="1" applyAlignment="1">
      <alignment horizontal="center" vertical="center"/>
    </xf>
    <xf numFmtId="0" fontId="20" fillId="0" borderId="19" xfId="0" applyFont="1" applyBorder="1" applyAlignment="1">
      <alignment horizontal="left" vertical="center"/>
    </xf>
    <xf numFmtId="0" fontId="20" fillId="0" borderId="20" xfId="0" applyFont="1" applyBorder="1" applyAlignment="1">
      <alignment horizontal="center" vertical="center"/>
    </xf>
    <xf numFmtId="166" fontId="20" fillId="0" borderId="20" xfId="0" applyNumberFormat="1" applyFont="1" applyBorder="1" applyAlignment="1">
      <alignment vertical="center"/>
    </xf>
    <xf numFmtId="166" fontId="20" fillId="0" borderId="21" xfId="0" applyNumberFormat="1" applyFont="1" applyBorder="1" applyAlignment="1">
      <alignment vertical="center"/>
    </xf>
    <xf numFmtId="0" fontId="8" fillId="0" borderId="0" xfId="0" applyFont="1" applyProtection="1">
      <protection locked="0"/>
    </xf>
    <xf numFmtId="0" fontId="8" fillId="0" borderId="0" xfId="0" applyFont="1" applyAlignment="1" applyProtection="1">
      <alignment horizontal="left"/>
      <protection locked="0"/>
    </xf>
    <xf numFmtId="0" fontId="7" fillId="0" borderId="0" xfId="0" applyFont="1" applyAlignment="1" applyProtection="1">
      <alignment horizontal="left"/>
      <protection locked="0"/>
    </xf>
    <xf numFmtId="4" fontId="7" fillId="0" borderId="0" xfId="0" applyNumberFormat="1" applyFont="1" applyProtection="1">
      <protection locked="0"/>
    </xf>
    <xf numFmtId="0" fontId="0" fillId="5" borderId="23" xfId="0" applyFill="1" applyBorder="1" applyAlignment="1">
      <alignment vertical="top" wrapText="1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4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3" fillId="0" borderId="0" xfId="0" applyFont="1" applyAlignment="1">
      <alignment horizontal="left" vertical="center" wrapText="1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12" fillId="2" borderId="0" xfId="0" applyFont="1" applyFill="1" applyAlignment="1">
      <alignment horizontal="center" vertical="center"/>
    </xf>
    <xf numFmtId="0" fontId="19" fillId="4" borderId="6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left" vertical="center"/>
    </xf>
    <xf numFmtId="0" fontId="19" fillId="4" borderId="7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right" vertical="center"/>
    </xf>
    <xf numFmtId="0" fontId="19" fillId="4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topLeftCell="A79" workbookViewId="0">
      <selection activeCell="BE95" sqref="BE95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4" t="s">
        <v>0</v>
      </c>
      <c r="AZ1" s="14" t="s">
        <v>1</v>
      </c>
      <c r="BA1" s="14" t="s">
        <v>2</v>
      </c>
      <c r="BB1" s="14" t="s">
        <v>1</v>
      </c>
      <c r="BT1" s="14" t="s">
        <v>3</v>
      </c>
      <c r="BU1" s="14" t="s">
        <v>3</v>
      </c>
      <c r="BV1" s="14" t="s">
        <v>4</v>
      </c>
    </row>
    <row r="2" spans="1:74" ht="36.950000000000003" customHeight="1">
      <c r="AR2" s="185" t="s">
        <v>5</v>
      </c>
      <c r="AS2" s="171"/>
      <c r="AT2" s="171"/>
      <c r="AU2" s="171"/>
      <c r="AV2" s="171"/>
      <c r="AW2" s="171"/>
      <c r="AX2" s="171"/>
      <c r="AY2" s="171"/>
      <c r="AZ2" s="171"/>
      <c r="BA2" s="171"/>
      <c r="BB2" s="171"/>
      <c r="BC2" s="171"/>
      <c r="BD2" s="171"/>
      <c r="BE2" s="171"/>
      <c r="BS2" s="15" t="s">
        <v>6</v>
      </c>
      <c r="BT2" s="15" t="s">
        <v>7</v>
      </c>
    </row>
    <row r="3" spans="1:74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pans="1:74" ht="24.95" customHeight="1">
      <c r="B4" s="18"/>
      <c r="D4" s="19" t="s">
        <v>9</v>
      </c>
      <c r="AR4" s="18"/>
      <c r="AS4" s="20" t="s">
        <v>10</v>
      </c>
      <c r="BS4" s="15" t="s">
        <v>11</v>
      </c>
    </row>
    <row r="5" spans="1:74" ht="12" customHeight="1">
      <c r="B5" s="18"/>
      <c r="D5" s="21" t="s">
        <v>12</v>
      </c>
      <c r="K5" s="170" t="s">
        <v>13</v>
      </c>
      <c r="L5" s="171"/>
      <c r="M5" s="171"/>
      <c r="N5" s="171"/>
      <c r="O5" s="171"/>
      <c r="P5" s="171"/>
      <c r="Q5" s="171"/>
      <c r="R5" s="171"/>
      <c r="S5" s="171"/>
      <c r="T5" s="171"/>
      <c r="U5" s="171"/>
      <c r="V5" s="171"/>
      <c r="W5" s="171"/>
      <c r="X5" s="171"/>
      <c r="Y5" s="171"/>
      <c r="Z5" s="171"/>
      <c r="AA5" s="171"/>
      <c r="AB5" s="171"/>
      <c r="AC5" s="171"/>
      <c r="AD5" s="171"/>
      <c r="AE5" s="171"/>
      <c r="AF5" s="171"/>
      <c r="AG5" s="171"/>
      <c r="AH5" s="171"/>
      <c r="AI5" s="171"/>
      <c r="AJ5" s="171"/>
      <c r="AK5" s="171"/>
      <c r="AL5" s="171"/>
      <c r="AM5" s="171"/>
      <c r="AN5" s="171"/>
      <c r="AO5" s="171"/>
      <c r="AR5" s="18"/>
      <c r="BS5" s="15" t="s">
        <v>6</v>
      </c>
    </row>
    <row r="6" spans="1:74" ht="36.950000000000003" customHeight="1">
      <c r="B6" s="18"/>
      <c r="D6" s="23" t="s">
        <v>14</v>
      </c>
      <c r="K6" s="172" t="s">
        <v>279</v>
      </c>
      <c r="L6" s="171"/>
      <c r="M6" s="171"/>
      <c r="N6" s="171"/>
      <c r="O6" s="171"/>
      <c r="P6" s="171"/>
      <c r="Q6" s="171"/>
      <c r="R6" s="171"/>
      <c r="S6" s="171"/>
      <c r="T6" s="171"/>
      <c r="U6" s="171"/>
      <c r="V6" s="171"/>
      <c r="W6" s="171"/>
      <c r="X6" s="171"/>
      <c r="Y6" s="171"/>
      <c r="Z6" s="171"/>
      <c r="AA6" s="171"/>
      <c r="AB6" s="171"/>
      <c r="AC6" s="171"/>
      <c r="AD6" s="171"/>
      <c r="AE6" s="171"/>
      <c r="AF6" s="171"/>
      <c r="AG6" s="171"/>
      <c r="AH6" s="171"/>
      <c r="AI6" s="171"/>
      <c r="AJ6" s="171"/>
      <c r="AK6" s="171"/>
      <c r="AL6" s="171"/>
      <c r="AM6" s="171"/>
      <c r="AN6" s="171"/>
      <c r="AO6" s="171"/>
      <c r="AR6" s="18"/>
      <c r="BS6" s="15" t="s">
        <v>6</v>
      </c>
    </row>
    <row r="7" spans="1:74" ht="12" customHeight="1">
      <c r="B7" s="18"/>
      <c r="D7" s="24" t="s">
        <v>15</v>
      </c>
      <c r="K7" s="22" t="s">
        <v>1</v>
      </c>
      <c r="AK7" s="24" t="s">
        <v>16</v>
      </c>
      <c r="AN7" s="22" t="s">
        <v>1</v>
      </c>
      <c r="AR7" s="18"/>
      <c r="BS7" s="15" t="s">
        <v>6</v>
      </c>
    </row>
    <row r="8" spans="1:74" ht="12" customHeight="1">
      <c r="B8" s="18"/>
      <c r="D8" s="24" t="s">
        <v>17</v>
      </c>
      <c r="K8" s="22" t="s">
        <v>18</v>
      </c>
      <c r="AK8" s="24" t="s">
        <v>19</v>
      </c>
      <c r="AN8" s="22" t="s">
        <v>20</v>
      </c>
      <c r="AR8" s="18"/>
      <c r="BS8" s="15" t="s">
        <v>6</v>
      </c>
    </row>
    <row r="9" spans="1:74" ht="14.45" customHeight="1">
      <c r="B9" s="18"/>
      <c r="AR9" s="18"/>
      <c r="BS9" s="15" t="s">
        <v>6</v>
      </c>
    </row>
    <row r="10" spans="1:74" ht="12" customHeight="1">
      <c r="B10" s="18"/>
      <c r="D10" s="24" t="s">
        <v>21</v>
      </c>
      <c r="AK10" s="24" t="s">
        <v>22</v>
      </c>
      <c r="AN10" s="22" t="s">
        <v>23</v>
      </c>
      <c r="AR10" s="18"/>
      <c r="BS10" s="15" t="s">
        <v>6</v>
      </c>
    </row>
    <row r="11" spans="1:74" ht="18.399999999999999" customHeight="1">
      <c r="B11" s="18"/>
      <c r="E11" s="22" t="s">
        <v>24</v>
      </c>
      <c r="AK11" s="24" t="s">
        <v>25</v>
      </c>
      <c r="AN11" s="22" t="s">
        <v>26</v>
      </c>
      <c r="AR11" s="18"/>
      <c r="BS11" s="15" t="s">
        <v>6</v>
      </c>
    </row>
    <row r="12" spans="1:74" ht="6.95" customHeight="1">
      <c r="B12" s="18"/>
      <c r="AR12" s="18"/>
      <c r="BS12" s="15" t="s">
        <v>6</v>
      </c>
    </row>
    <row r="13" spans="1:74" ht="12" customHeight="1">
      <c r="B13" s="18"/>
      <c r="D13" s="24" t="s">
        <v>27</v>
      </c>
      <c r="AK13" s="24" t="s">
        <v>22</v>
      </c>
      <c r="AN13" s="22" t="s">
        <v>1</v>
      </c>
      <c r="AR13" s="18"/>
      <c r="BS13" s="15" t="s">
        <v>6</v>
      </c>
    </row>
    <row r="14" spans="1:74" ht="12.75">
      <c r="B14" s="18"/>
      <c r="E14" s="22" t="s">
        <v>28</v>
      </c>
      <c r="AK14" s="24" t="s">
        <v>25</v>
      </c>
      <c r="AN14" s="22" t="s">
        <v>1</v>
      </c>
      <c r="AR14" s="18"/>
      <c r="BS14" s="15" t="s">
        <v>6</v>
      </c>
    </row>
    <row r="15" spans="1:74" ht="6.95" customHeight="1">
      <c r="B15" s="18"/>
      <c r="AR15" s="18"/>
      <c r="BS15" s="15" t="s">
        <v>3</v>
      </c>
    </row>
    <row r="16" spans="1:74" ht="12" customHeight="1">
      <c r="B16" s="18"/>
      <c r="D16" s="24" t="s">
        <v>29</v>
      </c>
      <c r="AK16" s="24" t="s">
        <v>22</v>
      </c>
      <c r="AN16" s="22" t="s">
        <v>1</v>
      </c>
      <c r="AR16" s="18"/>
      <c r="BS16" s="15" t="s">
        <v>3</v>
      </c>
    </row>
    <row r="17" spans="2:71" ht="18.399999999999999" customHeight="1">
      <c r="B17" s="18"/>
      <c r="E17" s="22" t="s">
        <v>28</v>
      </c>
      <c r="AK17" s="24" t="s">
        <v>25</v>
      </c>
      <c r="AN17" s="22" t="s">
        <v>1</v>
      </c>
      <c r="AR17" s="18"/>
      <c r="BS17" s="15" t="s">
        <v>30</v>
      </c>
    </row>
    <row r="18" spans="2:71" ht="6.95" customHeight="1">
      <c r="B18" s="18"/>
      <c r="AR18" s="18"/>
      <c r="BS18" s="15" t="s">
        <v>6</v>
      </c>
    </row>
    <row r="19" spans="2:71" ht="12" customHeight="1">
      <c r="B19" s="18"/>
      <c r="D19" s="24" t="s">
        <v>31</v>
      </c>
      <c r="AK19" s="24" t="s">
        <v>22</v>
      </c>
      <c r="AN19" s="22" t="s">
        <v>1</v>
      </c>
      <c r="AR19" s="18"/>
      <c r="BS19" s="15" t="s">
        <v>6</v>
      </c>
    </row>
    <row r="20" spans="2:71" ht="18.399999999999999" customHeight="1">
      <c r="B20" s="18"/>
      <c r="E20" s="22" t="s">
        <v>28</v>
      </c>
      <c r="AK20" s="24" t="s">
        <v>25</v>
      </c>
      <c r="AN20" s="22" t="s">
        <v>1</v>
      </c>
      <c r="AR20" s="18"/>
      <c r="BS20" s="15" t="s">
        <v>30</v>
      </c>
    </row>
    <row r="21" spans="2:71" ht="6.95" customHeight="1">
      <c r="B21" s="18"/>
      <c r="AR21" s="18"/>
    </row>
    <row r="22" spans="2:71" ht="12" customHeight="1">
      <c r="B22" s="18"/>
      <c r="D22" s="24" t="s">
        <v>32</v>
      </c>
      <c r="AR22" s="18"/>
    </row>
    <row r="23" spans="2:71" ht="16.5" customHeight="1">
      <c r="B23" s="18"/>
      <c r="E23" s="173" t="s">
        <v>1</v>
      </c>
      <c r="F23" s="173"/>
      <c r="G23" s="173"/>
      <c r="H23" s="173"/>
      <c r="I23" s="173"/>
      <c r="J23" s="173"/>
      <c r="K23" s="173"/>
      <c r="L23" s="173"/>
      <c r="M23" s="173"/>
      <c r="N23" s="173"/>
      <c r="O23" s="173"/>
      <c r="P23" s="173"/>
      <c r="Q23" s="173"/>
      <c r="R23" s="173"/>
      <c r="S23" s="173"/>
      <c r="T23" s="173"/>
      <c r="U23" s="173"/>
      <c r="V23" s="173"/>
      <c r="W23" s="173"/>
      <c r="X23" s="173"/>
      <c r="Y23" s="173"/>
      <c r="Z23" s="173"/>
      <c r="AA23" s="173"/>
      <c r="AB23" s="173"/>
      <c r="AC23" s="173"/>
      <c r="AD23" s="173"/>
      <c r="AE23" s="173"/>
      <c r="AF23" s="173"/>
      <c r="AG23" s="173"/>
      <c r="AH23" s="173"/>
      <c r="AI23" s="173"/>
      <c r="AJ23" s="173"/>
      <c r="AK23" s="173"/>
      <c r="AL23" s="173"/>
      <c r="AM23" s="173"/>
      <c r="AN23" s="173"/>
      <c r="AR23" s="18"/>
    </row>
    <row r="24" spans="2:71" ht="6.95" customHeight="1">
      <c r="B24" s="18"/>
      <c r="AR24" s="18"/>
    </row>
    <row r="25" spans="2:71" ht="6.95" customHeight="1">
      <c r="B25" s="18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  <c r="AL25" s="26"/>
      <c r="AM25" s="26"/>
      <c r="AN25" s="26"/>
      <c r="AO25" s="26"/>
      <c r="AR25" s="18"/>
    </row>
    <row r="26" spans="2:71" s="1" customFormat="1" ht="25.9" customHeight="1">
      <c r="B26" s="27"/>
      <c r="D26" s="28" t="s">
        <v>33</v>
      </c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174">
        <f>ROUND(AG94,2)</f>
        <v>0</v>
      </c>
      <c r="AL26" s="175"/>
      <c r="AM26" s="175"/>
      <c r="AN26" s="175"/>
      <c r="AO26" s="175"/>
      <c r="AR26" s="27"/>
    </row>
    <row r="27" spans="2:71" s="1" customFormat="1" ht="6.95" customHeight="1">
      <c r="B27" s="27"/>
      <c r="AR27" s="27"/>
    </row>
    <row r="28" spans="2:71" s="1" customFormat="1" ht="12.75">
      <c r="B28" s="27"/>
      <c r="L28" s="176" t="s">
        <v>34</v>
      </c>
      <c r="M28" s="176"/>
      <c r="N28" s="176"/>
      <c r="O28" s="176"/>
      <c r="P28" s="176"/>
      <c r="W28" s="176" t="s">
        <v>35</v>
      </c>
      <c r="X28" s="176"/>
      <c r="Y28" s="176"/>
      <c r="Z28" s="176"/>
      <c r="AA28" s="176"/>
      <c r="AB28" s="176"/>
      <c r="AC28" s="176"/>
      <c r="AD28" s="176"/>
      <c r="AE28" s="176"/>
      <c r="AK28" s="176" t="s">
        <v>36</v>
      </c>
      <c r="AL28" s="176"/>
      <c r="AM28" s="176"/>
      <c r="AN28" s="176"/>
      <c r="AO28" s="176"/>
      <c r="AR28" s="27"/>
    </row>
    <row r="29" spans="2:71" s="2" customFormat="1" ht="14.45" customHeight="1">
      <c r="B29" s="31"/>
      <c r="D29" s="24" t="s">
        <v>37</v>
      </c>
      <c r="F29" s="24" t="s">
        <v>38</v>
      </c>
      <c r="L29" s="179">
        <v>0.21</v>
      </c>
      <c r="M29" s="178"/>
      <c r="N29" s="178"/>
      <c r="O29" s="178"/>
      <c r="P29" s="178"/>
      <c r="W29" s="177">
        <f>ROUND(AZ94, 2)</f>
        <v>0</v>
      </c>
      <c r="X29" s="178"/>
      <c r="Y29" s="178"/>
      <c r="Z29" s="178"/>
      <c r="AA29" s="178"/>
      <c r="AB29" s="178"/>
      <c r="AC29" s="178"/>
      <c r="AD29" s="178"/>
      <c r="AE29" s="178"/>
      <c r="AK29" s="177">
        <f>ROUND(AV94, 2)</f>
        <v>0</v>
      </c>
      <c r="AL29" s="178"/>
      <c r="AM29" s="178"/>
      <c r="AN29" s="178"/>
      <c r="AO29" s="178"/>
      <c r="AR29" s="31"/>
    </row>
    <row r="30" spans="2:71" s="2" customFormat="1" ht="14.45" customHeight="1">
      <c r="B30" s="31"/>
      <c r="F30" s="24" t="s">
        <v>39</v>
      </c>
      <c r="L30" s="179">
        <v>0.12</v>
      </c>
      <c r="M30" s="178"/>
      <c r="N30" s="178"/>
      <c r="O30" s="178"/>
      <c r="P30" s="178"/>
      <c r="W30" s="177">
        <f>ROUND(BA94, 2)</f>
        <v>0</v>
      </c>
      <c r="X30" s="178"/>
      <c r="Y30" s="178"/>
      <c r="Z30" s="178"/>
      <c r="AA30" s="178"/>
      <c r="AB30" s="178"/>
      <c r="AC30" s="178"/>
      <c r="AD30" s="178"/>
      <c r="AE30" s="178"/>
      <c r="AK30" s="177">
        <f>ROUND(AW94, 2)</f>
        <v>0</v>
      </c>
      <c r="AL30" s="178"/>
      <c r="AM30" s="178"/>
      <c r="AN30" s="178"/>
      <c r="AO30" s="178"/>
      <c r="AR30" s="31"/>
    </row>
    <row r="31" spans="2:71" s="2" customFormat="1" ht="14.45" hidden="1" customHeight="1">
      <c r="B31" s="31"/>
      <c r="F31" s="24" t="s">
        <v>40</v>
      </c>
      <c r="L31" s="179">
        <v>0.21</v>
      </c>
      <c r="M31" s="178"/>
      <c r="N31" s="178"/>
      <c r="O31" s="178"/>
      <c r="P31" s="178"/>
      <c r="W31" s="177">
        <f>ROUND(BB94, 2)</f>
        <v>0</v>
      </c>
      <c r="X31" s="178"/>
      <c r="Y31" s="178"/>
      <c r="Z31" s="178"/>
      <c r="AA31" s="178"/>
      <c r="AB31" s="178"/>
      <c r="AC31" s="178"/>
      <c r="AD31" s="178"/>
      <c r="AE31" s="178"/>
      <c r="AK31" s="177">
        <v>0</v>
      </c>
      <c r="AL31" s="178"/>
      <c r="AM31" s="178"/>
      <c r="AN31" s="178"/>
      <c r="AO31" s="178"/>
      <c r="AR31" s="31"/>
    </row>
    <row r="32" spans="2:71" s="2" customFormat="1" ht="14.45" hidden="1" customHeight="1">
      <c r="B32" s="31"/>
      <c r="F32" s="24" t="s">
        <v>41</v>
      </c>
      <c r="L32" s="179">
        <v>0.12</v>
      </c>
      <c r="M32" s="178"/>
      <c r="N32" s="178"/>
      <c r="O32" s="178"/>
      <c r="P32" s="178"/>
      <c r="W32" s="177">
        <f>ROUND(BC94, 2)</f>
        <v>0</v>
      </c>
      <c r="X32" s="178"/>
      <c r="Y32" s="178"/>
      <c r="Z32" s="178"/>
      <c r="AA32" s="178"/>
      <c r="AB32" s="178"/>
      <c r="AC32" s="178"/>
      <c r="AD32" s="178"/>
      <c r="AE32" s="178"/>
      <c r="AK32" s="177">
        <v>0</v>
      </c>
      <c r="AL32" s="178"/>
      <c r="AM32" s="178"/>
      <c r="AN32" s="178"/>
      <c r="AO32" s="178"/>
      <c r="AR32" s="31"/>
    </row>
    <row r="33" spans="2:44" s="2" customFormat="1" ht="14.45" hidden="1" customHeight="1">
      <c r="B33" s="31"/>
      <c r="F33" s="24" t="s">
        <v>42</v>
      </c>
      <c r="L33" s="179">
        <v>0</v>
      </c>
      <c r="M33" s="178"/>
      <c r="N33" s="178"/>
      <c r="O33" s="178"/>
      <c r="P33" s="178"/>
      <c r="W33" s="177">
        <f>ROUND(BD94, 2)</f>
        <v>0</v>
      </c>
      <c r="X33" s="178"/>
      <c r="Y33" s="178"/>
      <c r="Z33" s="178"/>
      <c r="AA33" s="178"/>
      <c r="AB33" s="178"/>
      <c r="AC33" s="178"/>
      <c r="AD33" s="178"/>
      <c r="AE33" s="178"/>
      <c r="AK33" s="177">
        <v>0</v>
      </c>
      <c r="AL33" s="178"/>
      <c r="AM33" s="178"/>
      <c r="AN33" s="178"/>
      <c r="AO33" s="178"/>
      <c r="AR33" s="31"/>
    </row>
    <row r="34" spans="2:44" s="1" customFormat="1" ht="6.95" customHeight="1">
      <c r="B34" s="27"/>
      <c r="AR34" s="27"/>
    </row>
    <row r="35" spans="2:44" s="1" customFormat="1" ht="25.9" customHeight="1">
      <c r="B35" s="27"/>
      <c r="C35" s="32"/>
      <c r="D35" s="33" t="s">
        <v>43</v>
      </c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5" t="s">
        <v>44</v>
      </c>
      <c r="U35" s="34"/>
      <c r="V35" s="34"/>
      <c r="W35" s="34"/>
      <c r="X35" s="200" t="s">
        <v>45</v>
      </c>
      <c r="Y35" s="201"/>
      <c r="Z35" s="201"/>
      <c r="AA35" s="201"/>
      <c r="AB35" s="201"/>
      <c r="AC35" s="34"/>
      <c r="AD35" s="34"/>
      <c r="AE35" s="34"/>
      <c r="AF35" s="34"/>
      <c r="AG35" s="34"/>
      <c r="AH35" s="34"/>
      <c r="AI35" s="34"/>
      <c r="AJ35" s="34"/>
      <c r="AK35" s="202">
        <f>SUM(AK26:AK33)</f>
        <v>0</v>
      </c>
      <c r="AL35" s="201"/>
      <c r="AM35" s="201"/>
      <c r="AN35" s="201"/>
      <c r="AO35" s="203"/>
      <c r="AP35" s="32"/>
      <c r="AQ35" s="32"/>
      <c r="AR35" s="27"/>
    </row>
    <row r="36" spans="2:44" s="1" customFormat="1" ht="6.95" customHeight="1">
      <c r="B36" s="27"/>
      <c r="AR36" s="27"/>
    </row>
    <row r="37" spans="2:44" s="1" customFormat="1" ht="14.45" customHeight="1">
      <c r="B37" s="27"/>
      <c r="AR37" s="27"/>
    </row>
    <row r="38" spans="2:44" ht="14.45" customHeight="1">
      <c r="B38" s="18"/>
      <c r="AR38" s="18"/>
    </row>
    <row r="39" spans="2:44" ht="14.45" customHeight="1">
      <c r="B39" s="18"/>
      <c r="AR39" s="18"/>
    </row>
    <row r="40" spans="2:44" ht="14.45" customHeight="1">
      <c r="B40" s="18"/>
      <c r="AR40" s="18"/>
    </row>
    <row r="41" spans="2:44" ht="14.45" customHeight="1">
      <c r="B41" s="18"/>
      <c r="AR41" s="18"/>
    </row>
    <row r="42" spans="2:44" ht="14.45" customHeight="1">
      <c r="B42" s="18"/>
      <c r="AR42" s="18"/>
    </row>
    <row r="43" spans="2:44" ht="14.45" customHeight="1">
      <c r="B43" s="18"/>
      <c r="AR43" s="18"/>
    </row>
    <row r="44" spans="2:44" ht="14.45" customHeight="1">
      <c r="B44" s="18"/>
      <c r="AR44" s="18"/>
    </row>
    <row r="45" spans="2:44" ht="14.45" customHeight="1">
      <c r="B45" s="18"/>
      <c r="AR45" s="18"/>
    </row>
    <row r="46" spans="2:44" ht="14.45" customHeight="1">
      <c r="B46" s="18"/>
      <c r="AR46" s="18"/>
    </row>
    <row r="47" spans="2:44" ht="14.45" customHeight="1">
      <c r="B47" s="18"/>
      <c r="AR47" s="18"/>
    </row>
    <row r="48" spans="2:44" ht="14.45" customHeight="1">
      <c r="B48" s="18"/>
      <c r="AR48" s="18"/>
    </row>
    <row r="49" spans="2:44" s="1" customFormat="1" ht="14.45" customHeight="1">
      <c r="B49" s="27"/>
      <c r="D49" s="36" t="s">
        <v>46</v>
      </c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6" t="s">
        <v>47</v>
      </c>
      <c r="AI49" s="37"/>
      <c r="AJ49" s="37"/>
      <c r="AK49" s="37"/>
      <c r="AL49" s="37"/>
      <c r="AM49" s="37"/>
      <c r="AN49" s="37"/>
      <c r="AO49" s="37"/>
      <c r="AR49" s="27"/>
    </row>
    <row r="50" spans="2:44">
      <c r="B50" s="18"/>
      <c r="AR50" s="18"/>
    </row>
    <row r="51" spans="2:44">
      <c r="B51" s="18"/>
      <c r="AR51" s="18"/>
    </row>
    <row r="52" spans="2:44">
      <c r="B52" s="18"/>
      <c r="AR52" s="18"/>
    </row>
    <row r="53" spans="2:44">
      <c r="B53" s="18"/>
      <c r="AR53" s="18"/>
    </row>
    <row r="54" spans="2:44">
      <c r="B54" s="18"/>
      <c r="AR54" s="18"/>
    </row>
    <row r="55" spans="2:44">
      <c r="B55" s="18"/>
      <c r="AR55" s="18"/>
    </row>
    <row r="56" spans="2:44">
      <c r="B56" s="18"/>
      <c r="AR56" s="18"/>
    </row>
    <row r="57" spans="2:44">
      <c r="B57" s="18"/>
      <c r="AR57" s="18"/>
    </row>
    <row r="58" spans="2:44">
      <c r="B58" s="18"/>
      <c r="AR58" s="18"/>
    </row>
    <row r="59" spans="2:44">
      <c r="B59" s="18"/>
      <c r="AR59" s="18"/>
    </row>
    <row r="60" spans="2:44" s="1" customFormat="1" ht="12.75">
      <c r="B60" s="27"/>
      <c r="D60" s="38" t="s">
        <v>48</v>
      </c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38" t="s">
        <v>49</v>
      </c>
      <c r="W60" s="29"/>
      <c r="X60" s="29"/>
      <c r="Y60" s="29"/>
      <c r="Z60" s="29"/>
      <c r="AA60" s="29"/>
      <c r="AB60" s="29"/>
      <c r="AC60" s="29"/>
      <c r="AD60" s="29"/>
      <c r="AE60" s="29"/>
      <c r="AF60" s="29"/>
      <c r="AG60" s="29"/>
      <c r="AH60" s="38" t="s">
        <v>48</v>
      </c>
      <c r="AI60" s="29"/>
      <c r="AJ60" s="29"/>
      <c r="AK60" s="29"/>
      <c r="AL60" s="29"/>
      <c r="AM60" s="38" t="s">
        <v>49</v>
      </c>
      <c r="AN60" s="29"/>
      <c r="AO60" s="29"/>
      <c r="AR60" s="27"/>
    </row>
    <row r="61" spans="2:44">
      <c r="B61" s="18"/>
      <c r="AR61" s="18"/>
    </row>
    <row r="62" spans="2:44">
      <c r="B62" s="18"/>
      <c r="AR62" s="18"/>
    </row>
    <row r="63" spans="2:44">
      <c r="B63" s="18"/>
      <c r="AR63" s="18"/>
    </row>
    <row r="64" spans="2:44" s="1" customFormat="1" ht="12.75">
      <c r="B64" s="27"/>
      <c r="D64" s="36" t="s">
        <v>50</v>
      </c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  <c r="Q64" s="37"/>
      <c r="R64" s="37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  <c r="AF64" s="37"/>
      <c r="AG64" s="37"/>
      <c r="AH64" s="36" t="s">
        <v>51</v>
      </c>
      <c r="AI64" s="37"/>
      <c r="AJ64" s="37"/>
      <c r="AK64" s="37"/>
      <c r="AL64" s="37"/>
      <c r="AM64" s="37"/>
      <c r="AN64" s="37"/>
      <c r="AO64" s="37"/>
      <c r="AR64" s="27"/>
    </row>
    <row r="65" spans="2:44">
      <c r="B65" s="18"/>
      <c r="AR65" s="18"/>
    </row>
    <row r="66" spans="2:44">
      <c r="B66" s="18"/>
      <c r="AR66" s="18"/>
    </row>
    <row r="67" spans="2:44">
      <c r="B67" s="18"/>
      <c r="AR67" s="18"/>
    </row>
    <row r="68" spans="2:44">
      <c r="B68" s="18"/>
      <c r="AR68" s="18"/>
    </row>
    <row r="69" spans="2:44">
      <c r="B69" s="18"/>
      <c r="AR69" s="18"/>
    </row>
    <row r="70" spans="2:44">
      <c r="B70" s="18"/>
      <c r="AR70" s="18"/>
    </row>
    <row r="71" spans="2:44">
      <c r="B71" s="18"/>
      <c r="AR71" s="18"/>
    </row>
    <row r="72" spans="2:44">
      <c r="B72" s="18"/>
      <c r="AR72" s="18"/>
    </row>
    <row r="73" spans="2:44">
      <c r="B73" s="18"/>
      <c r="AR73" s="18"/>
    </row>
    <row r="74" spans="2:44">
      <c r="B74" s="18"/>
      <c r="AR74" s="18"/>
    </row>
    <row r="75" spans="2:44" s="1" customFormat="1" ht="12.75">
      <c r="B75" s="27"/>
      <c r="D75" s="38" t="s">
        <v>48</v>
      </c>
      <c r="E75" s="29"/>
      <c r="F75" s="29"/>
      <c r="G75" s="29"/>
      <c r="H75" s="29"/>
      <c r="I75" s="29"/>
      <c r="J75" s="29"/>
      <c r="K75" s="29"/>
      <c r="L75" s="29"/>
      <c r="M75" s="29"/>
      <c r="N75" s="29"/>
      <c r="O75" s="29"/>
      <c r="P75" s="29"/>
      <c r="Q75" s="29"/>
      <c r="R75" s="29"/>
      <c r="S75" s="29"/>
      <c r="T75" s="29"/>
      <c r="U75" s="29"/>
      <c r="V75" s="38" t="s">
        <v>49</v>
      </c>
      <c r="W75" s="29"/>
      <c r="X75" s="29"/>
      <c r="Y75" s="29"/>
      <c r="Z75" s="29"/>
      <c r="AA75" s="29"/>
      <c r="AB75" s="29"/>
      <c r="AC75" s="29"/>
      <c r="AD75" s="29"/>
      <c r="AE75" s="29"/>
      <c r="AF75" s="29"/>
      <c r="AG75" s="29"/>
      <c r="AH75" s="38" t="s">
        <v>48</v>
      </c>
      <c r="AI75" s="29"/>
      <c r="AJ75" s="29"/>
      <c r="AK75" s="29"/>
      <c r="AL75" s="29"/>
      <c r="AM75" s="38" t="s">
        <v>49</v>
      </c>
      <c r="AN75" s="29"/>
      <c r="AO75" s="29"/>
      <c r="AR75" s="27"/>
    </row>
    <row r="76" spans="2:44" s="1" customFormat="1">
      <c r="B76" s="27"/>
      <c r="AR76" s="27"/>
    </row>
    <row r="77" spans="2:44" s="1" customFormat="1" ht="6.95" customHeight="1"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  <c r="AF77" s="40"/>
      <c r="AG77" s="40"/>
      <c r="AH77" s="40"/>
      <c r="AI77" s="40"/>
      <c r="AJ77" s="40"/>
      <c r="AK77" s="40"/>
      <c r="AL77" s="40"/>
      <c r="AM77" s="40"/>
      <c r="AN77" s="40"/>
      <c r="AO77" s="40"/>
      <c r="AP77" s="40"/>
      <c r="AQ77" s="40"/>
      <c r="AR77" s="27"/>
    </row>
    <row r="81" spans="1:90" s="1" customFormat="1" ht="6.95" customHeight="1"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  <c r="W81" s="42"/>
      <c r="X81" s="42"/>
      <c r="Y81" s="42"/>
      <c r="Z81" s="42"/>
      <c r="AA81" s="42"/>
      <c r="AB81" s="42"/>
      <c r="AC81" s="42"/>
      <c r="AD81" s="42"/>
      <c r="AE81" s="42"/>
      <c r="AF81" s="42"/>
      <c r="AG81" s="42"/>
      <c r="AH81" s="42"/>
      <c r="AI81" s="42"/>
      <c r="AJ81" s="42"/>
      <c r="AK81" s="42"/>
      <c r="AL81" s="42"/>
      <c r="AM81" s="42"/>
      <c r="AN81" s="42"/>
      <c r="AO81" s="42"/>
      <c r="AP81" s="42"/>
      <c r="AQ81" s="42"/>
      <c r="AR81" s="27"/>
    </row>
    <row r="82" spans="1:90" s="1" customFormat="1" ht="24.95" customHeight="1">
      <c r="B82" s="27"/>
      <c r="C82" s="19" t="s">
        <v>52</v>
      </c>
      <c r="AR82" s="27"/>
    </row>
    <row r="83" spans="1:90" s="1" customFormat="1" ht="6.95" customHeight="1">
      <c r="B83" s="27"/>
      <c r="AR83" s="27"/>
    </row>
    <row r="84" spans="1:90" s="3" customFormat="1" ht="12" customHeight="1">
      <c r="B84" s="43"/>
      <c r="C84" s="24" t="s">
        <v>12</v>
      </c>
      <c r="L84" s="3" t="str">
        <f>K5</f>
        <v>2024001</v>
      </c>
      <c r="AR84" s="43"/>
    </row>
    <row r="85" spans="1:90" s="4" customFormat="1" ht="36.950000000000003" customHeight="1">
      <c r="B85" s="44"/>
      <c r="C85" s="45" t="s">
        <v>14</v>
      </c>
      <c r="L85" s="191" t="str">
        <f>K6</f>
        <v>Oprava povrchu místní komunikace ul. Lhotská ve Šternberku na p.č. 520</v>
      </c>
      <c r="M85" s="192"/>
      <c r="N85" s="192"/>
      <c r="O85" s="192"/>
      <c r="P85" s="192"/>
      <c r="Q85" s="192"/>
      <c r="R85" s="192"/>
      <c r="S85" s="192"/>
      <c r="T85" s="192"/>
      <c r="U85" s="192"/>
      <c r="V85" s="192"/>
      <c r="W85" s="192"/>
      <c r="X85" s="192"/>
      <c r="Y85" s="192"/>
      <c r="Z85" s="192"/>
      <c r="AA85" s="192"/>
      <c r="AB85" s="192"/>
      <c r="AC85" s="192"/>
      <c r="AD85" s="192"/>
      <c r="AE85" s="192"/>
      <c r="AF85" s="192"/>
      <c r="AG85" s="192"/>
      <c r="AH85" s="192"/>
      <c r="AI85" s="192"/>
      <c r="AJ85" s="192"/>
      <c r="AK85" s="192"/>
      <c r="AL85" s="192"/>
      <c r="AM85" s="192"/>
      <c r="AN85" s="192"/>
      <c r="AO85" s="192"/>
      <c r="AR85" s="44"/>
    </row>
    <row r="86" spans="1:90" s="1" customFormat="1" ht="6.95" customHeight="1">
      <c r="B86" s="27"/>
      <c r="AR86" s="27"/>
    </row>
    <row r="87" spans="1:90" s="1" customFormat="1" ht="12" customHeight="1">
      <c r="B87" s="27"/>
      <c r="C87" s="24" t="s">
        <v>17</v>
      </c>
      <c r="L87" s="46" t="str">
        <f>IF(K8="","",K8)</f>
        <v>Šternberk</v>
      </c>
      <c r="AI87" s="24" t="s">
        <v>19</v>
      </c>
      <c r="AM87" s="193" t="str">
        <f>IF(AN8= "","",AN8)</f>
        <v>6. 6. 2024</v>
      </c>
      <c r="AN87" s="193"/>
      <c r="AR87" s="27"/>
    </row>
    <row r="88" spans="1:90" s="1" customFormat="1" ht="6.95" customHeight="1">
      <c r="B88" s="27"/>
      <c r="AR88" s="27"/>
    </row>
    <row r="89" spans="1:90" s="1" customFormat="1" ht="15.2" customHeight="1">
      <c r="B89" s="27"/>
      <c r="C89" s="24" t="s">
        <v>21</v>
      </c>
      <c r="L89" s="3" t="str">
        <f>IF(E11= "","",E11)</f>
        <v>Město Šternberk</v>
      </c>
      <c r="AI89" s="24" t="s">
        <v>29</v>
      </c>
      <c r="AM89" s="194" t="str">
        <f>IF(E17="","",E17)</f>
        <v xml:space="preserve"> </v>
      </c>
      <c r="AN89" s="195"/>
      <c r="AO89" s="195"/>
      <c r="AP89" s="195"/>
      <c r="AR89" s="27"/>
      <c r="AS89" s="196" t="s">
        <v>53</v>
      </c>
      <c r="AT89" s="197"/>
      <c r="AU89" s="48"/>
      <c r="AV89" s="48"/>
      <c r="AW89" s="48"/>
      <c r="AX89" s="48"/>
      <c r="AY89" s="48"/>
      <c r="AZ89" s="48"/>
      <c r="BA89" s="48"/>
      <c r="BB89" s="48"/>
      <c r="BC89" s="48"/>
      <c r="BD89" s="49"/>
    </row>
    <row r="90" spans="1:90" s="1" customFormat="1" ht="15.2" customHeight="1">
      <c r="B90" s="27"/>
      <c r="C90" s="24" t="s">
        <v>27</v>
      </c>
      <c r="L90" s="3" t="str">
        <f>IF(E14="","",E14)</f>
        <v xml:space="preserve"> </v>
      </c>
      <c r="AI90" s="24" t="s">
        <v>31</v>
      </c>
      <c r="AM90" s="194" t="str">
        <f>IF(E20="","",E20)</f>
        <v xml:space="preserve"> </v>
      </c>
      <c r="AN90" s="195"/>
      <c r="AO90" s="195"/>
      <c r="AP90" s="195"/>
      <c r="AR90" s="27"/>
      <c r="AS90" s="198"/>
      <c r="AT90" s="199"/>
      <c r="BD90" s="51"/>
    </row>
    <row r="91" spans="1:90" s="1" customFormat="1" ht="10.9" customHeight="1">
      <c r="B91" s="27"/>
      <c r="AR91" s="27"/>
      <c r="AS91" s="198"/>
      <c r="AT91" s="199"/>
      <c r="BD91" s="51"/>
    </row>
    <row r="92" spans="1:90" s="1" customFormat="1" ht="29.25" customHeight="1">
      <c r="B92" s="27"/>
      <c r="C92" s="186" t="s">
        <v>54</v>
      </c>
      <c r="D92" s="187"/>
      <c r="E92" s="187"/>
      <c r="F92" s="187"/>
      <c r="G92" s="187"/>
      <c r="H92" s="52"/>
      <c r="I92" s="188" t="s">
        <v>55</v>
      </c>
      <c r="J92" s="187"/>
      <c r="K92" s="187"/>
      <c r="L92" s="187"/>
      <c r="M92" s="187"/>
      <c r="N92" s="187"/>
      <c r="O92" s="187"/>
      <c r="P92" s="187"/>
      <c r="Q92" s="187"/>
      <c r="R92" s="187"/>
      <c r="S92" s="187"/>
      <c r="T92" s="187"/>
      <c r="U92" s="187"/>
      <c r="V92" s="187"/>
      <c r="W92" s="187"/>
      <c r="X92" s="187"/>
      <c r="Y92" s="187"/>
      <c r="Z92" s="187"/>
      <c r="AA92" s="187"/>
      <c r="AB92" s="187"/>
      <c r="AC92" s="187"/>
      <c r="AD92" s="187"/>
      <c r="AE92" s="187"/>
      <c r="AF92" s="187"/>
      <c r="AG92" s="189" t="s">
        <v>56</v>
      </c>
      <c r="AH92" s="187"/>
      <c r="AI92" s="187"/>
      <c r="AJ92" s="187"/>
      <c r="AK92" s="187"/>
      <c r="AL92" s="187"/>
      <c r="AM92" s="187"/>
      <c r="AN92" s="188" t="s">
        <v>57</v>
      </c>
      <c r="AO92" s="187"/>
      <c r="AP92" s="190"/>
      <c r="AQ92" s="53" t="s">
        <v>58</v>
      </c>
      <c r="AR92" s="27"/>
      <c r="AS92" s="54" t="s">
        <v>59</v>
      </c>
      <c r="AT92" s="55" t="s">
        <v>60</v>
      </c>
      <c r="AU92" s="55" t="s">
        <v>61</v>
      </c>
      <c r="AV92" s="55" t="s">
        <v>62</v>
      </c>
      <c r="AW92" s="55" t="s">
        <v>63</v>
      </c>
      <c r="AX92" s="55" t="s">
        <v>64</v>
      </c>
      <c r="AY92" s="55" t="s">
        <v>65</v>
      </c>
      <c r="AZ92" s="55" t="s">
        <v>66</v>
      </c>
      <c r="BA92" s="55" t="s">
        <v>67</v>
      </c>
      <c r="BB92" s="55" t="s">
        <v>68</v>
      </c>
      <c r="BC92" s="55" t="s">
        <v>69</v>
      </c>
      <c r="BD92" s="56" t="s">
        <v>70</v>
      </c>
    </row>
    <row r="93" spans="1:90" s="1" customFormat="1" ht="10.9" customHeight="1">
      <c r="B93" s="27"/>
      <c r="AR93" s="27"/>
      <c r="AS93" s="57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9"/>
    </row>
    <row r="94" spans="1:90" s="5" customFormat="1" ht="32.450000000000003" customHeight="1">
      <c r="B94" s="58"/>
      <c r="C94" s="59" t="s">
        <v>71</v>
      </c>
      <c r="D94" s="60"/>
      <c r="E94" s="60"/>
      <c r="F94" s="60"/>
      <c r="G94" s="60"/>
      <c r="H94" s="60"/>
      <c r="I94" s="60"/>
      <c r="J94" s="60"/>
      <c r="K94" s="60"/>
      <c r="L94" s="60"/>
      <c r="M94" s="60"/>
      <c r="N94" s="60"/>
      <c r="O94" s="60"/>
      <c r="P94" s="60"/>
      <c r="Q94" s="60"/>
      <c r="R94" s="60"/>
      <c r="S94" s="60"/>
      <c r="T94" s="60"/>
      <c r="U94" s="60"/>
      <c r="V94" s="60"/>
      <c r="W94" s="60"/>
      <c r="X94" s="60"/>
      <c r="Y94" s="60"/>
      <c r="Z94" s="60"/>
      <c r="AA94" s="60"/>
      <c r="AB94" s="60"/>
      <c r="AC94" s="60"/>
      <c r="AD94" s="60"/>
      <c r="AE94" s="60"/>
      <c r="AF94" s="60"/>
      <c r="AG94" s="183">
        <f>ROUND(AG95,2)</f>
        <v>0</v>
      </c>
      <c r="AH94" s="183"/>
      <c r="AI94" s="183"/>
      <c r="AJ94" s="183"/>
      <c r="AK94" s="183"/>
      <c r="AL94" s="183"/>
      <c r="AM94" s="183"/>
      <c r="AN94" s="184">
        <f>SUM(AG94,AT94)</f>
        <v>0</v>
      </c>
      <c r="AO94" s="184"/>
      <c r="AP94" s="184"/>
      <c r="AQ94" s="62" t="s">
        <v>1</v>
      </c>
      <c r="AR94" s="58"/>
      <c r="AS94" s="63">
        <f>ROUND(AS95,2)</f>
        <v>0</v>
      </c>
      <c r="AT94" s="64">
        <f>ROUND(SUM(AV94:AW94),2)</f>
        <v>0</v>
      </c>
      <c r="AU94" s="65">
        <f>ROUND(AU95,5)</f>
        <v>966.58870999999999</v>
      </c>
      <c r="AV94" s="64">
        <f>ROUND(AZ94*L29,2)</f>
        <v>0</v>
      </c>
      <c r="AW94" s="64">
        <f>ROUND(BA94*L30,2)</f>
        <v>0</v>
      </c>
      <c r="AX94" s="64">
        <f>ROUND(BB94*L29,2)</f>
        <v>0</v>
      </c>
      <c r="AY94" s="64">
        <f>ROUND(BC94*L30,2)</f>
        <v>0</v>
      </c>
      <c r="AZ94" s="64">
        <f>ROUND(AZ95,2)</f>
        <v>0</v>
      </c>
      <c r="BA94" s="64">
        <f>ROUND(BA95,2)</f>
        <v>0</v>
      </c>
      <c r="BB94" s="64">
        <f>ROUND(BB95,2)</f>
        <v>0</v>
      </c>
      <c r="BC94" s="64">
        <f>ROUND(BC95,2)</f>
        <v>0</v>
      </c>
      <c r="BD94" s="66">
        <f>ROUND(BD95,2)</f>
        <v>0</v>
      </c>
      <c r="BS94" s="67" t="s">
        <v>72</v>
      </c>
      <c r="BT94" s="67" t="s">
        <v>73</v>
      </c>
      <c r="BV94" s="67" t="s">
        <v>74</v>
      </c>
      <c r="BW94" s="67" t="s">
        <v>4</v>
      </c>
      <c r="BX94" s="67" t="s">
        <v>75</v>
      </c>
      <c r="CL94" s="67" t="s">
        <v>1</v>
      </c>
    </row>
    <row r="95" spans="1:90" s="6" customFormat="1" ht="37.5" customHeight="1">
      <c r="A95" s="68" t="s">
        <v>76</v>
      </c>
      <c r="B95" s="69"/>
      <c r="C95" s="70"/>
      <c r="D95" s="182" t="s">
        <v>13</v>
      </c>
      <c r="E95" s="182"/>
      <c r="F95" s="182"/>
      <c r="G95" s="182"/>
      <c r="H95" s="182"/>
      <c r="I95" s="71"/>
      <c r="J95" s="182" t="s">
        <v>279</v>
      </c>
      <c r="K95" s="182"/>
      <c r="L95" s="182"/>
      <c r="M95" s="182"/>
      <c r="N95" s="182"/>
      <c r="O95" s="182"/>
      <c r="P95" s="182"/>
      <c r="Q95" s="182"/>
      <c r="R95" s="182"/>
      <c r="S95" s="182"/>
      <c r="T95" s="182"/>
      <c r="U95" s="182"/>
      <c r="V95" s="182"/>
      <c r="W95" s="182"/>
      <c r="X95" s="182"/>
      <c r="Y95" s="182"/>
      <c r="Z95" s="182"/>
      <c r="AA95" s="182"/>
      <c r="AB95" s="182"/>
      <c r="AC95" s="182"/>
      <c r="AD95" s="182"/>
      <c r="AE95" s="182"/>
      <c r="AF95" s="182"/>
      <c r="AG95" s="180">
        <f>'2024001 - Oprava povrchu ...'!J28</f>
        <v>0</v>
      </c>
      <c r="AH95" s="181"/>
      <c r="AI95" s="181"/>
      <c r="AJ95" s="181"/>
      <c r="AK95" s="181"/>
      <c r="AL95" s="181"/>
      <c r="AM95" s="181"/>
      <c r="AN95" s="180">
        <f>SUM(AG95,AT95)</f>
        <v>0</v>
      </c>
      <c r="AO95" s="181"/>
      <c r="AP95" s="181"/>
      <c r="AQ95" s="72" t="s">
        <v>77</v>
      </c>
      <c r="AR95" s="69"/>
      <c r="AS95" s="73">
        <v>0</v>
      </c>
      <c r="AT95" s="74">
        <f>ROUND(SUM(AV95:AW95),2)</f>
        <v>0</v>
      </c>
      <c r="AU95" s="75">
        <f>'2024001 - Oprava povrchu ...'!P121</f>
        <v>966.58871399999987</v>
      </c>
      <c r="AV95" s="74">
        <f>'2024001 - Oprava povrchu ...'!J31</f>
        <v>0</v>
      </c>
      <c r="AW95" s="74">
        <f>'2024001 - Oprava povrchu ...'!J32</f>
        <v>0</v>
      </c>
      <c r="AX95" s="74">
        <f>'2024001 - Oprava povrchu ...'!J33</f>
        <v>0</v>
      </c>
      <c r="AY95" s="74">
        <f>'2024001 - Oprava povrchu ...'!J34</f>
        <v>0</v>
      </c>
      <c r="AZ95" s="74">
        <f>'2024001 - Oprava povrchu ...'!F31</f>
        <v>0</v>
      </c>
      <c r="BA95" s="74">
        <f>'2024001 - Oprava povrchu ...'!F32</f>
        <v>0</v>
      </c>
      <c r="BB95" s="74">
        <f>'2024001 - Oprava povrchu ...'!F33</f>
        <v>0</v>
      </c>
      <c r="BC95" s="74">
        <f>'2024001 - Oprava povrchu ...'!F34</f>
        <v>0</v>
      </c>
      <c r="BD95" s="76">
        <f>'2024001 - Oprava povrchu ...'!F35</f>
        <v>0</v>
      </c>
      <c r="BT95" s="77" t="s">
        <v>78</v>
      </c>
      <c r="BU95" s="77" t="s">
        <v>79</v>
      </c>
      <c r="BV95" s="77" t="s">
        <v>74</v>
      </c>
      <c r="BW95" s="77" t="s">
        <v>4</v>
      </c>
      <c r="BX95" s="77" t="s">
        <v>75</v>
      </c>
      <c r="CL95" s="77" t="s">
        <v>1</v>
      </c>
    </row>
    <row r="96" spans="1:90" s="1" customFormat="1" ht="30" customHeight="1">
      <c r="B96" s="27"/>
      <c r="AR96" s="27"/>
    </row>
    <row r="97" spans="2:44" s="1" customFormat="1" ht="6.95" customHeight="1"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40"/>
      <c r="M97" s="40"/>
      <c r="N97" s="40"/>
      <c r="O97" s="40"/>
      <c r="P97" s="40"/>
      <c r="Q97" s="40"/>
      <c r="R97" s="40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F97" s="40"/>
      <c r="AG97" s="40"/>
      <c r="AH97" s="40"/>
      <c r="AI97" s="40"/>
      <c r="AJ97" s="40"/>
      <c r="AK97" s="40"/>
      <c r="AL97" s="40"/>
      <c r="AM97" s="40"/>
      <c r="AN97" s="40"/>
      <c r="AO97" s="40"/>
      <c r="AP97" s="40"/>
      <c r="AQ97" s="40"/>
      <c r="AR97" s="27"/>
    </row>
  </sheetData>
  <mergeCells count="40">
    <mergeCell ref="AR2:BE2"/>
    <mergeCell ref="C92:G92"/>
    <mergeCell ref="I92:AF92"/>
    <mergeCell ref="AG92:AM92"/>
    <mergeCell ref="AN92:AP92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W31:AE31"/>
    <mergeCell ref="AN95:AP95"/>
    <mergeCell ref="AG95:AM95"/>
    <mergeCell ref="D95:H95"/>
    <mergeCell ref="J95:AF95"/>
    <mergeCell ref="AG94:AM94"/>
    <mergeCell ref="AN94:AP94"/>
    <mergeCell ref="AK31:AO31"/>
    <mergeCell ref="L31:P31"/>
    <mergeCell ref="W32:AE32"/>
    <mergeCell ref="AK32:AO32"/>
    <mergeCell ref="L32:P32"/>
    <mergeCell ref="W29:AE29"/>
    <mergeCell ref="AK29:AO29"/>
    <mergeCell ref="L29:P29"/>
    <mergeCell ref="W30:AE30"/>
    <mergeCell ref="AK30:AO30"/>
    <mergeCell ref="L30:P30"/>
    <mergeCell ref="K5:AO5"/>
    <mergeCell ref="K6:AO6"/>
    <mergeCell ref="E23:AN23"/>
    <mergeCell ref="AK26:AO26"/>
    <mergeCell ref="L28:P28"/>
    <mergeCell ref="W28:AE28"/>
    <mergeCell ref="AK28:AO28"/>
  </mergeCells>
  <hyperlinks>
    <hyperlink ref="A95" location="'2024001 - Oprava povrchu 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221"/>
  <sheetViews>
    <sheetView showGridLines="0" tabSelected="1" topLeftCell="B107" zoomScale="120" zoomScaleNormal="120" workbookViewId="0">
      <selection activeCell="Y155" sqref="Y155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85" t="s">
        <v>5</v>
      </c>
      <c r="M2" s="171"/>
      <c r="N2" s="171"/>
      <c r="O2" s="171"/>
      <c r="P2" s="171"/>
      <c r="Q2" s="171"/>
      <c r="R2" s="171"/>
      <c r="S2" s="171"/>
      <c r="T2" s="171"/>
      <c r="U2" s="171"/>
      <c r="V2" s="171"/>
      <c r="AT2" s="15" t="s">
        <v>4</v>
      </c>
    </row>
    <row r="3" spans="2:46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80</v>
      </c>
    </row>
    <row r="4" spans="2:46" ht="24.95" customHeight="1">
      <c r="B4" s="18"/>
      <c r="D4" s="19" t="s">
        <v>81</v>
      </c>
      <c r="L4" s="18"/>
      <c r="M4" s="78" t="s">
        <v>10</v>
      </c>
      <c r="AT4" s="15" t="s">
        <v>3</v>
      </c>
    </row>
    <row r="5" spans="2:46" ht="6.95" customHeight="1">
      <c r="B5" s="18"/>
      <c r="L5" s="18"/>
    </row>
    <row r="6" spans="2:46" s="1" customFormat="1" ht="12" customHeight="1">
      <c r="B6" s="27"/>
      <c r="D6" s="24" t="s">
        <v>14</v>
      </c>
      <c r="L6" s="27"/>
    </row>
    <row r="7" spans="2:46" s="1" customFormat="1" ht="30" customHeight="1">
      <c r="B7" s="27"/>
      <c r="E7" s="191" t="s">
        <v>279</v>
      </c>
      <c r="F7" s="191"/>
      <c r="G7" s="191"/>
      <c r="H7" s="191"/>
      <c r="L7" s="27"/>
    </row>
    <row r="8" spans="2:46" s="1" customFormat="1">
      <c r="B8" s="27"/>
      <c r="L8" s="27"/>
    </row>
    <row r="9" spans="2:46" s="1" customFormat="1" ht="12" customHeight="1">
      <c r="B9" s="27"/>
      <c r="D9" s="24" t="s">
        <v>15</v>
      </c>
      <c r="F9" s="22" t="s">
        <v>1</v>
      </c>
      <c r="I9" s="24" t="s">
        <v>16</v>
      </c>
      <c r="J9" s="22" t="s">
        <v>1</v>
      </c>
      <c r="L9" s="27"/>
    </row>
    <row r="10" spans="2:46" s="1" customFormat="1" ht="12" customHeight="1">
      <c r="B10" s="27"/>
      <c r="D10" s="24" t="s">
        <v>17</v>
      </c>
      <c r="F10" s="22" t="s">
        <v>18</v>
      </c>
      <c r="I10" s="24" t="s">
        <v>19</v>
      </c>
      <c r="J10" s="47" t="str">
        <f>'Rekapitulace stavby'!AN8</f>
        <v>6. 6. 2024</v>
      </c>
      <c r="L10" s="27"/>
    </row>
    <row r="11" spans="2:46" s="1" customFormat="1" ht="10.9" customHeight="1">
      <c r="B11" s="27"/>
      <c r="L11" s="27"/>
    </row>
    <row r="12" spans="2:46" s="1" customFormat="1" ht="12" customHeight="1">
      <c r="B12" s="27"/>
      <c r="D12" s="24" t="s">
        <v>21</v>
      </c>
      <c r="I12" s="24" t="s">
        <v>22</v>
      </c>
      <c r="J12" s="22" t="s">
        <v>23</v>
      </c>
      <c r="L12" s="27"/>
    </row>
    <row r="13" spans="2:46" s="1" customFormat="1" ht="18" customHeight="1">
      <c r="B13" s="27"/>
      <c r="E13" s="22" t="s">
        <v>24</v>
      </c>
      <c r="I13" s="24" t="s">
        <v>25</v>
      </c>
      <c r="J13" s="22" t="s">
        <v>26</v>
      </c>
      <c r="L13" s="27"/>
    </row>
    <row r="14" spans="2:46" s="1" customFormat="1" ht="6.95" customHeight="1">
      <c r="B14" s="27"/>
      <c r="L14" s="27"/>
    </row>
    <row r="15" spans="2:46" s="1" customFormat="1" ht="12" customHeight="1">
      <c r="B15" s="27"/>
      <c r="D15" s="24" t="s">
        <v>27</v>
      </c>
      <c r="I15" s="24" t="s">
        <v>22</v>
      </c>
      <c r="J15" s="22" t="str">
        <f>'Rekapitulace stavby'!AN13</f>
        <v/>
      </c>
      <c r="L15" s="27"/>
    </row>
    <row r="16" spans="2:46" s="1" customFormat="1" ht="18" customHeight="1">
      <c r="B16" s="27"/>
      <c r="E16" s="170" t="str">
        <f>'Rekapitulace stavby'!E14</f>
        <v xml:space="preserve"> </v>
      </c>
      <c r="F16" s="170"/>
      <c r="G16" s="170"/>
      <c r="H16" s="170"/>
      <c r="I16" s="24" t="s">
        <v>25</v>
      </c>
      <c r="J16" s="22" t="str">
        <f>'Rekapitulace stavby'!AN14</f>
        <v/>
      </c>
      <c r="L16" s="27"/>
    </row>
    <row r="17" spans="2:12" s="1" customFormat="1" ht="6.95" customHeight="1">
      <c r="B17" s="27"/>
      <c r="L17" s="27"/>
    </row>
    <row r="18" spans="2:12" s="1" customFormat="1" ht="12" customHeight="1">
      <c r="B18" s="27"/>
      <c r="D18" s="24" t="s">
        <v>29</v>
      </c>
      <c r="I18" s="24" t="s">
        <v>22</v>
      </c>
      <c r="J18" s="22" t="str">
        <f>IF('Rekapitulace stavby'!AN16="","",'Rekapitulace stavby'!AN16)</f>
        <v/>
      </c>
      <c r="L18" s="27"/>
    </row>
    <row r="19" spans="2:12" s="1" customFormat="1" ht="18" customHeight="1">
      <c r="B19" s="27"/>
      <c r="E19" s="22" t="str">
        <f>IF('Rekapitulace stavby'!E17="","",'Rekapitulace stavby'!E17)</f>
        <v xml:space="preserve"> </v>
      </c>
      <c r="I19" s="24" t="s">
        <v>25</v>
      </c>
      <c r="J19" s="22" t="str">
        <f>IF('Rekapitulace stavby'!AN17="","",'Rekapitulace stavby'!AN17)</f>
        <v/>
      </c>
      <c r="L19" s="27"/>
    </row>
    <row r="20" spans="2:12" s="1" customFormat="1" ht="6.95" customHeight="1">
      <c r="B20" s="27"/>
      <c r="L20" s="27"/>
    </row>
    <row r="21" spans="2:12" s="1" customFormat="1" ht="12" customHeight="1">
      <c r="B21" s="27"/>
      <c r="D21" s="24" t="s">
        <v>31</v>
      </c>
      <c r="I21" s="24" t="s">
        <v>22</v>
      </c>
      <c r="J21" s="22" t="str">
        <f>IF('Rekapitulace stavby'!AN19="","",'Rekapitulace stavby'!AN19)</f>
        <v/>
      </c>
      <c r="L21" s="27"/>
    </row>
    <row r="22" spans="2:12" s="1" customFormat="1" ht="18" customHeight="1">
      <c r="B22" s="27"/>
      <c r="E22" s="22" t="str">
        <f>IF('Rekapitulace stavby'!E20="","",'Rekapitulace stavby'!E20)</f>
        <v xml:space="preserve"> </v>
      </c>
      <c r="I22" s="24" t="s">
        <v>25</v>
      </c>
      <c r="J22" s="22" t="str">
        <f>IF('Rekapitulace stavby'!AN20="","",'Rekapitulace stavby'!AN20)</f>
        <v/>
      </c>
      <c r="L22" s="27"/>
    </row>
    <row r="23" spans="2:12" s="1" customFormat="1" ht="6.95" customHeight="1">
      <c r="B23" s="27"/>
      <c r="L23" s="27"/>
    </row>
    <row r="24" spans="2:12" s="1" customFormat="1" ht="12" customHeight="1">
      <c r="B24" s="27"/>
      <c r="D24" s="24" t="s">
        <v>32</v>
      </c>
      <c r="L24" s="27"/>
    </row>
    <row r="25" spans="2:12" s="7" customFormat="1" ht="16.5" customHeight="1">
      <c r="B25" s="79"/>
      <c r="E25" s="173" t="s">
        <v>1</v>
      </c>
      <c r="F25" s="173"/>
      <c r="G25" s="173"/>
      <c r="H25" s="173"/>
      <c r="L25" s="79"/>
    </row>
    <row r="26" spans="2:12" s="1" customFormat="1" ht="6.95" customHeight="1">
      <c r="B26" s="27"/>
      <c r="L26" s="27"/>
    </row>
    <row r="27" spans="2:12" s="1" customFormat="1" ht="6.95" customHeight="1">
      <c r="B27" s="27"/>
      <c r="D27" s="48"/>
      <c r="E27" s="48"/>
      <c r="F27" s="48"/>
      <c r="G27" s="48"/>
      <c r="H27" s="48"/>
      <c r="I27" s="48"/>
      <c r="J27" s="48"/>
      <c r="K27" s="48"/>
      <c r="L27" s="27"/>
    </row>
    <row r="28" spans="2:12" s="1" customFormat="1" ht="25.35" customHeight="1">
      <c r="B28" s="27"/>
      <c r="D28" s="80" t="s">
        <v>33</v>
      </c>
      <c r="J28" s="61">
        <f>ROUND(J121, 2)</f>
        <v>0</v>
      </c>
      <c r="L28" s="27"/>
    </row>
    <row r="29" spans="2:12" s="1" customFormat="1" ht="6.95" customHeight="1">
      <c r="B29" s="27"/>
      <c r="D29" s="48"/>
      <c r="E29" s="48"/>
      <c r="F29" s="48"/>
      <c r="G29" s="48"/>
      <c r="H29" s="48"/>
      <c r="I29" s="48"/>
      <c r="J29" s="48"/>
      <c r="K29" s="48"/>
      <c r="L29" s="27"/>
    </row>
    <row r="30" spans="2:12" s="1" customFormat="1" ht="14.45" customHeight="1">
      <c r="B30" s="27"/>
      <c r="F30" s="30" t="s">
        <v>35</v>
      </c>
      <c r="I30" s="30" t="s">
        <v>34</v>
      </c>
      <c r="J30" s="30" t="s">
        <v>36</v>
      </c>
      <c r="L30" s="27"/>
    </row>
    <row r="31" spans="2:12" s="1" customFormat="1" ht="14.45" customHeight="1">
      <c r="B31" s="27"/>
      <c r="D31" s="50" t="s">
        <v>37</v>
      </c>
      <c r="E31" s="24" t="s">
        <v>38</v>
      </c>
      <c r="F31" s="81">
        <f>ROUND((SUM(BE121:BE220)),  2)</f>
        <v>0</v>
      </c>
      <c r="I31" s="82">
        <v>0.21</v>
      </c>
      <c r="J31" s="81">
        <f>ROUND(((SUM(BE121:BE220))*I31),  2)</f>
        <v>0</v>
      </c>
      <c r="L31" s="27"/>
    </row>
    <row r="32" spans="2:12" s="1" customFormat="1" ht="14.45" customHeight="1">
      <c r="B32" s="27"/>
      <c r="E32" s="24" t="s">
        <v>39</v>
      </c>
      <c r="F32" s="81">
        <f>ROUND((SUM(BF121:BF220)),  2)</f>
        <v>0</v>
      </c>
      <c r="I32" s="82">
        <v>0.12</v>
      </c>
      <c r="J32" s="81">
        <f>ROUND(((SUM(BF121:BF220))*I32),  2)</f>
        <v>0</v>
      </c>
      <c r="L32" s="27"/>
    </row>
    <row r="33" spans="2:12" s="1" customFormat="1" ht="14.45" hidden="1" customHeight="1">
      <c r="B33" s="27"/>
      <c r="E33" s="24" t="s">
        <v>40</v>
      </c>
      <c r="F33" s="81">
        <f>ROUND((SUM(BG121:BG220)),  2)</f>
        <v>0</v>
      </c>
      <c r="I33" s="82">
        <v>0.21</v>
      </c>
      <c r="J33" s="81">
        <f>0</f>
        <v>0</v>
      </c>
      <c r="L33" s="27"/>
    </row>
    <row r="34" spans="2:12" s="1" customFormat="1" ht="14.45" hidden="1" customHeight="1">
      <c r="B34" s="27"/>
      <c r="E34" s="24" t="s">
        <v>41</v>
      </c>
      <c r="F34" s="81">
        <f>ROUND((SUM(BH121:BH220)),  2)</f>
        <v>0</v>
      </c>
      <c r="I34" s="82">
        <v>0.12</v>
      </c>
      <c r="J34" s="81">
        <f>0</f>
        <v>0</v>
      </c>
      <c r="L34" s="27"/>
    </row>
    <row r="35" spans="2:12" s="1" customFormat="1" ht="14.45" hidden="1" customHeight="1">
      <c r="B35" s="27"/>
      <c r="E35" s="24" t="s">
        <v>42</v>
      </c>
      <c r="F35" s="81">
        <f>ROUND((SUM(BI121:BI220)),  2)</f>
        <v>0</v>
      </c>
      <c r="I35" s="82">
        <v>0</v>
      </c>
      <c r="J35" s="81">
        <f>0</f>
        <v>0</v>
      </c>
      <c r="L35" s="27"/>
    </row>
    <row r="36" spans="2:12" s="1" customFormat="1" ht="6.95" customHeight="1">
      <c r="B36" s="27"/>
      <c r="L36" s="27"/>
    </row>
    <row r="37" spans="2:12" s="1" customFormat="1" ht="25.35" customHeight="1">
      <c r="B37" s="27"/>
      <c r="C37" s="83"/>
      <c r="D37" s="84" t="s">
        <v>43</v>
      </c>
      <c r="E37" s="52"/>
      <c r="F37" s="52"/>
      <c r="G37" s="85" t="s">
        <v>44</v>
      </c>
      <c r="H37" s="86" t="s">
        <v>45</v>
      </c>
      <c r="I37" s="52"/>
      <c r="J37" s="87">
        <f>SUM(J28:J35)</f>
        <v>0</v>
      </c>
      <c r="K37" s="88"/>
      <c r="L37" s="27"/>
    </row>
    <row r="38" spans="2:12" s="1" customFormat="1" ht="14.45" customHeight="1">
      <c r="B38" s="27"/>
      <c r="L38" s="27"/>
    </row>
    <row r="39" spans="2:12" ht="14.45" customHeight="1">
      <c r="B39" s="18"/>
      <c r="L39" s="18"/>
    </row>
    <row r="40" spans="2:12" ht="14.45" customHeight="1">
      <c r="B40" s="18"/>
      <c r="L40" s="18"/>
    </row>
    <row r="41" spans="2:12" ht="14.45" customHeight="1">
      <c r="B41" s="18"/>
      <c r="L41" s="18"/>
    </row>
    <row r="42" spans="2:12" ht="14.45" customHeight="1">
      <c r="B42" s="18"/>
      <c r="L42" s="18"/>
    </row>
    <row r="43" spans="2:12" ht="14.45" customHeight="1">
      <c r="B43" s="18"/>
      <c r="L43" s="18"/>
    </row>
    <row r="44" spans="2:12" ht="14.45" customHeight="1">
      <c r="B44" s="18"/>
      <c r="L44" s="18"/>
    </row>
    <row r="45" spans="2:12" ht="14.45" customHeight="1">
      <c r="B45" s="18"/>
      <c r="L45" s="18"/>
    </row>
    <row r="46" spans="2:12" ht="14.45" customHeight="1">
      <c r="B46" s="18"/>
      <c r="L46" s="18"/>
    </row>
    <row r="47" spans="2:12" ht="14.45" customHeight="1">
      <c r="B47" s="18"/>
      <c r="L47" s="18"/>
    </row>
    <row r="48" spans="2:12" ht="14.45" customHeight="1">
      <c r="B48" s="18"/>
      <c r="L48" s="18"/>
    </row>
    <row r="49" spans="2:12" ht="14.45" customHeight="1">
      <c r="B49" s="18"/>
      <c r="L49" s="18"/>
    </row>
    <row r="50" spans="2:12" s="1" customFormat="1" ht="14.45" customHeight="1">
      <c r="B50" s="27"/>
      <c r="D50" s="36" t="s">
        <v>46</v>
      </c>
      <c r="E50" s="37"/>
      <c r="F50" s="37"/>
      <c r="G50" s="36" t="s">
        <v>47</v>
      </c>
      <c r="H50" s="37"/>
      <c r="I50" s="37"/>
      <c r="J50" s="37"/>
      <c r="K50" s="37"/>
      <c r="L50" s="27"/>
    </row>
    <row r="51" spans="2:12">
      <c r="B51" s="18"/>
      <c r="L51" s="18"/>
    </row>
    <row r="52" spans="2:12">
      <c r="B52" s="18"/>
      <c r="L52" s="18"/>
    </row>
    <row r="53" spans="2:12">
      <c r="B53" s="18"/>
      <c r="L53" s="18"/>
    </row>
    <row r="54" spans="2:12">
      <c r="B54" s="18"/>
      <c r="L54" s="18"/>
    </row>
    <row r="55" spans="2:12">
      <c r="B55" s="18"/>
      <c r="L55" s="18"/>
    </row>
    <row r="56" spans="2:12">
      <c r="B56" s="18"/>
      <c r="L56" s="18"/>
    </row>
    <row r="57" spans="2:12">
      <c r="B57" s="18"/>
      <c r="L57" s="18"/>
    </row>
    <row r="58" spans="2:12">
      <c r="B58" s="18"/>
      <c r="L58" s="18"/>
    </row>
    <row r="59" spans="2:12">
      <c r="B59" s="18"/>
      <c r="L59" s="18"/>
    </row>
    <row r="60" spans="2:12">
      <c r="B60" s="18"/>
      <c r="L60" s="18"/>
    </row>
    <row r="61" spans="2:12" s="1" customFormat="1" ht="12.75">
      <c r="B61" s="27"/>
      <c r="D61" s="38" t="s">
        <v>48</v>
      </c>
      <c r="E61" s="29"/>
      <c r="F61" s="89" t="s">
        <v>49</v>
      </c>
      <c r="G61" s="38" t="s">
        <v>48</v>
      </c>
      <c r="H61" s="29"/>
      <c r="I61" s="29"/>
      <c r="J61" s="90" t="s">
        <v>49</v>
      </c>
      <c r="K61" s="29"/>
      <c r="L61" s="27"/>
    </row>
    <row r="62" spans="2:12">
      <c r="B62" s="18"/>
      <c r="L62" s="18"/>
    </row>
    <row r="63" spans="2:12">
      <c r="B63" s="18"/>
      <c r="L63" s="18"/>
    </row>
    <row r="64" spans="2:12">
      <c r="B64" s="18"/>
      <c r="L64" s="18"/>
    </row>
    <row r="65" spans="2:12" s="1" customFormat="1" ht="12.75">
      <c r="B65" s="27"/>
      <c r="D65" s="36" t="s">
        <v>50</v>
      </c>
      <c r="E65" s="37"/>
      <c r="F65" s="37"/>
      <c r="G65" s="36" t="s">
        <v>51</v>
      </c>
      <c r="H65" s="37"/>
      <c r="I65" s="37"/>
      <c r="J65" s="37"/>
      <c r="K65" s="37"/>
      <c r="L65" s="27"/>
    </row>
    <row r="66" spans="2:12">
      <c r="B66" s="18"/>
      <c r="L66" s="18"/>
    </row>
    <row r="67" spans="2:12">
      <c r="B67" s="18"/>
      <c r="L67" s="18"/>
    </row>
    <row r="68" spans="2:12">
      <c r="B68" s="18"/>
      <c r="L68" s="18"/>
    </row>
    <row r="69" spans="2:12">
      <c r="B69" s="18"/>
      <c r="L69" s="18"/>
    </row>
    <row r="70" spans="2:12">
      <c r="B70" s="18"/>
      <c r="L70" s="18"/>
    </row>
    <row r="71" spans="2:12">
      <c r="B71" s="18"/>
      <c r="L71" s="18"/>
    </row>
    <row r="72" spans="2:12">
      <c r="B72" s="18"/>
      <c r="L72" s="18"/>
    </row>
    <row r="73" spans="2:12">
      <c r="B73" s="18"/>
      <c r="L73" s="18"/>
    </row>
    <row r="74" spans="2:12">
      <c r="B74" s="18"/>
      <c r="L74" s="18"/>
    </row>
    <row r="75" spans="2:12">
      <c r="B75" s="18"/>
      <c r="L75" s="18"/>
    </row>
    <row r="76" spans="2:12" s="1" customFormat="1" ht="12.75">
      <c r="B76" s="27"/>
      <c r="D76" s="38" t="s">
        <v>48</v>
      </c>
      <c r="E76" s="29"/>
      <c r="F76" s="89" t="s">
        <v>49</v>
      </c>
      <c r="G76" s="38" t="s">
        <v>48</v>
      </c>
      <c r="H76" s="29"/>
      <c r="I76" s="29"/>
      <c r="J76" s="90" t="s">
        <v>49</v>
      </c>
      <c r="K76" s="29"/>
      <c r="L76" s="27"/>
    </row>
    <row r="77" spans="2:12" s="1" customFormat="1" ht="14.45" customHeight="1"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27"/>
    </row>
    <row r="81" spans="2:47" s="1" customFormat="1" ht="6.95" customHeight="1"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27"/>
    </row>
    <row r="82" spans="2:47" s="1" customFormat="1" ht="24.95" customHeight="1">
      <c r="B82" s="27"/>
      <c r="C82" s="19" t="s">
        <v>82</v>
      </c>
      <c r="L82" s="27"/>
    </row>
    <row r="83" spans="2:47" s="1" customFormat="1" ht="6.95" customHeight="1">
      <c r="B83" s="27"/>
      <c r="L83" s="27"/>
    </row>
    <row r="84" spans="2:47" s="1" customFormat="1" ht="12" customHeight="1">
      <c r="B84" s="27"/>
      <c r="C84" s="24" t="s">
        <v>14</v>
      </c>
      <c r="L84" s="27"/>
    </row>
    <row r="85" spans="2:47" s="1" customFormat="1" ht="30" customHeight="1">
      <c r="B85" s="27"/>
      <c r="E85" s="191" t="str">
        <f>E7</f>
        <v>Oprava povrchu místní komunikace ul. Lhotská ve Šternberku na p.č. 520</v>
      </c>
      <c r="F85" s="191"/>
      <c r="G85" s="191"/>
      <c r="H85" s="191"/>
      <c r="L85" s="27"/>
    </row>
    <row r="86" spans="2:47" s="1" customFormat="1" ht="6.95" customHeight="1">
      <c r="B86" s="27"/>
      <c r="L86" s="27"/>
    </row>
    <row r="87" spans="2:47" s="1" customFormat="1" ht="12" customHeight="1">
      <c r="B87" s="27"/>
      <c r="C87" s="24" t="s">
        <v>17</v>
      </c>
      <c r="F87" s="22" t="str">
        <f>F10</f>
        <v>Šternberk</v>
      </c>
      <c r="I87" s="24" t="s">
        <v>19</v>
      </c>
      <c r="J87" s="47" t="str">
        <f>IF(J10="","",J10)</f>
        <v>6. 6. 2024</v>
      </c>
      <c r="L87" s="27"/>
    </row>
    <row r="88" spans="2:47" s="1" customFormat="1" ht="6.95" customHeight="1">
      <c r="B88" s="27"/>
      <c r="L88" s="27"/>
    </row>
    <row r="89" spans="2:47" s="1" customFormat="1" ht="15.2" customHeight="1">
      <c r="B89" s="27"/>
      <c r="C89" s="24" t="s">
        <v>21</v>
      </c>
      <c r="F89" s="22" t="str">
        <f>E13</f>
        <v>Město Šternberk</v>
      </c>
      <c r="I89" s="24" t="s">
        <v>29</v>
      </c>
      <c r="J89" s="25" t="str">
        <f>E19</f>
        <v xml:space="preserve"> </v>
      </c>
      <c r="L89" s="27"/>
    </row>
    <row r="90" spans="2:47" s="1" customFormat="1" ht="15.2" customHeight="1">
      <c r="B90" s="27"/>
      <c r="C90" s="24" t="s">
        <v>27</v>
      </c>
      <c r="F90" s="22" t="str">
        <f>IF(E16="","",E16)</f>
        <v xml:space="preserve"> </v>
      </c>
      <c r="I90" s="24" t="s">
        <v>31</v>
      </c>
      <c r="J90" s="25" t="str">
        <f>E22</f>
        <v xml:space="preserve"> </v>
      </c>
      <c r="L90" s="27"/>
    </row>
    <row r="91" spans="2:47" s="1" customFormat="1" ht="10.35" customHeight="1">
      <c r="B91" s="27"/>
      <c r="L91" s="27"/>
    </row>
    <row r="92" spans="2:47" s="1" customFormat="1" ht="29.25" customHeight="1">
      <c r="B92" s="27"/>
      <c r="C92" s="91" t="s">
        <v>83</v>
      </c>
      <c r="D92" s="83"/>
      <c r="E92" s="83"/>
      <c r="F92" s="83"/>
      <c r="G92" s="83"/>
      <c r="H92" s="83"/>
      <c r="I92" s="83"/>
      <c r="J92" s="92" t="s">
        <v>84</v>
      </c>
      <c r="K92" s="83"/>
      <c r="L92" s="27"/>
    </row>
    <row r="93" spans="2:47" s="1" customFormat="1" ht="10.35" customHeight="1">
      <c r="B93" s="27"/>
      <c r="L93" s="27"/>
    </row>
    <row r="94" spans="2:47" s="1" customFormat="1" ht="22.9" customHeight="1">
      <c r="B94" s="27"/>
      <c r="C94" s="93" t="s">
        <v>85</v>
      </c>
      <c r="J94" s="61">
        <f>J121</f>
        <v>0</v>
      </c>
      <c r="L94" s="27"/>
      <c r="AU94" s="15" t="s">
        <v>86</v>
      </c>
    </row>
    <row r="95" spans="2:47" s="8" customFormat="1" ht="24.95" customHeight="1">
      <c r="B95" s="94"/>
      <c r="D95" s="95" t="s">
        <v>87</v>
      </c>
      <c r="E95" s="96"/>
      <c r="F95" s="96"/>
      <c r="G95" s="96"/>
      <c r="H95" s="96"/>
      <c r="I95" s="96"/>
      <c r="J95" s="97">
        <f>J122</f>
        <v>0</v>
      </c>
      <c r="L95" s="94"/>
    </row>
    <row r="96" spans="2:47" s="9" customFormat="1" ht="19.899999999999999" customHeight="1">
      <c r="B96" s="98"/>
      <c r="D96" s="99" t="s">
        <v>281</v>
      </c>
      <c r="E96" s="100"/>
      <c r="F96" s="100"/>
      <c r="G96" s="100"/>
      <c r="H96" s="100"/>
      <c r="I96" s="100"/>
      <c r="J96" s="101">
        <f>J123</f>
        <v>0</v>
      </c>
      <c r="L96" s="98"/>
    </row>
    <row r="97" spans="2:12" s="9" customFormat="1" ht="14.85" customHeight="1">
      <c r="B97" s="98"/>
      <c r="D97" s="99" t="s">
        <v>88</v>
      </c>
      <c r="E97" s="100"/>
      <c r="F97" s="100"/>
      <c r="G97" s="100"/>
      <c r="H97" s="100"/>
      <c r="I97" s="100"/>
      <c r="J97" s="101">
        <f>J124</f>
        <v>0</v>
      </c>
      <c r="L97" s="98"/>
    </row>
    <row r="98" spans="2:12" s="9" customFormat="1" ht="14.85" customHeight="1">
      <c r="B98" s="98"/>
      <c r="D98" s="99" t="s">
        <v>298</v>
      </c>
      <c r="E98" s="100"/>
      <c r="F98" s="100"/>
      <c r="G98" s="100"/>
      <c r="H98" s="100"/>
      <c r="I98" s="100"/>
      <c r="J98" s="101">
        <f>J148</f>
        <v>0</v>
      </c>
      <c r="L98" s="98"/>
    </row>
    <row r="99" spans="2:12" s="9" customFormat="1" ht="14.85" customHeight="1">
      <c r="B99" s="98"/>
      <c r="D99" s="99" t="s">
        <v>299</v>
      </c>
      <c r="E99" s="100"/>
      <c r="F99" s="100"/>
      <c r="G99" s="100"/>
      <c r="H99" s="100"/>
      <c r="I99" s="100"/>
      <c r="J99" s="101">
        <f>J151</f>
        <v>0</v>
      </c>
      <c r="L99" s="98"/>
    </row>
    <row r="100" spans="2:12" s="9" customFormat="1" ht="14.85" customHeight="1">
      <c r="B100" s="98"/>
      <c r="D100" s="99" t="s">
        <v>300</v>
      </c>
      <c r="E100" s="100"/>
      <c r="F100" s="100"/>
      <c r="G100" s="100"/>
      <c r="H100" s="100"/>
      <c r="I100" s="100"/>
      <c r="J100" s="101">
        <f>J165</f>
        <v>0</v>
      </c>
      <c r="L100" s="98"/>
    </row>
    <row r="101" spans="2:12" s="9" customFormat="1" ht="14.85" customHeight="1">
      <c r="B101" s="98"/>
      <c r="D101" s="99" t="s">
        <v>301</v>
      </c>
      <c r="E101" s="100"/>
      <c r="F101" s="100"/>
      <c r="G101" s="100"/>
      <c r="H101" s="100"/>
      <c r="I101" s="100"/>
      <c r="J101" s="101">
        <f>J184</f>
        <v>0</v>
      </c>
      <c r="L101" s="98"/>
    </row>
    <row r="102" spans="2:12" s="9" customFormat="1" ht="14.85" customHeight="1">
      <c r="B102" s="98"/>
      <c r="D102" s="99" t="s">
        <v>302</v>
      </c>
      <c r="E102" s="100"/>
      <c r="F102" s="100"/>
      <c r="G102" s="100"/>
      <c r="H102" s="100"/>
      <c r="I102" s="100"/>
      <c r="J102" s="101">
        <f>J192</f>
        <v>0</v>
      </c>
      <c r="L102" s="98"/>
    </row>
    <row r="103" spans="2:12" s="9" customFormat="1" ht="19.899999999999999" customHeight="1">
      <c r="B103" s="98"/>
      <c r="D103" s="99" t="s">
        <v>283</v>
      </c>
      <c r="E103" s="100"/>
      <c r="F103" s="100"/>
      <c r="G103" s="100"/>
      <c r="H103" s="100"/>
      <c r="I103" s="100"/>
      <c r="J103" s="101">
        <f>J215</f>
        <v>0</v>
      </c>
      <c r="L103" s="98"/>
    </row>
    <row r="104" spans="2:12" s="1" customFormat="1" ht="21.75" customHeight="1">
      <c r="B104" s="27"/>
      <c r="L104" s="27"/>
    </row>
    <row r="105" spans="2:12" s="1" customFormat="1" ht="6.95" customHeight="1">
      <c r="B105" s="39"/>
      <c r="C105" s="40"/>
      <c r="D105" s="40"/>
      <c r="E105" s="40"/>
      <c r="F105" s="40"/>
      <c r="G105" s="40"/>
      <c r="H105" s="40"/>
      <c r="I105" s="40"/>
      <c r="J105" s="40"/>
      <c r="K105" s="40"/>
      <c r="L105" s="27"/>
    </row>
    <row r="109" spans="2:12" s="1" customFormat="1" ht="6.95" customHeight="1">
      <c r="B109" s="41"/>
      <c r="C109" s="42"/>
      <c r="D109" s="42"/>
      <c r="E109" s="42"/>
      <c r="F109" s="42"/>
      <c r="G109" s="42"/>
      <c r="H109" s="42"/>
      <c r="I109" s="42"/>
      <c r="J109" s="42"/>
      <c r="K109" s="42"/>
      <c r="L109" s="27"/>
    </row>
    <row r="110" spans="2:12" s="1" customFormat="1" ht="24.95" customHeight="1">
      <c r="B110" s="27"/>
      <c r="C110" s="19" t="s">
        <v>89</v>
      </c>
      <c r="L110" s="27"/>
    </row>
    <row r="111" spans="2:12" s="1" customFormat="1" ht="6.95" customHeight="1">
      <c r="B111" s="27"/>
      <c r="L111" s="27"/>
    </row>
    <row r="112" spans="2:12" s="1" customFormat="1" ht="12" customHeight="1">
      <c r="B112" s="27"/>
      <c r="C112" s="24" t="s">
        <v>14</v>
      </c>
      <c r="L112" s="27"/>
    </row>
    <row r="113" spans="2:65" s="1" customFormat="1" ht="30" customHeight="1">
      <c r="B113" s="27"/>
      <c r="E113" s="191" t="str">
        <f>E7</f>
        <v>Oprava povrchu místní komunikace ul. Lhotská ve Šternberku na p.č. 520</v>
      </c>
      <c r="F113" s="191"/>
      <c r="G113" s="191"/>
      <c r="H113" s="191"/>
      <c r="L113" s="27"/>
    </row>
    <row r="114" spans="2:65" s="1" customFormat="1" ht="6.95" customHeight="1">
      <c r="B114" s="27"/>
      <c r="L114" s="27"/>
    </row>
    <row r="115" spans="2:65" s="1" customFormat="1" ht="12" customHeight="1">
      <c r="B115" s="27"/>
      <c r="C115" s="24" t="s">
        <v>17</v>
      </c>
      <c r="F115" s="22" t="str">
        <f>F10</f>
        <v>Šternberk</v>
      </c>
      <c r="I115" s="24" t="s">
        <v>19</v>
      </c>
      <c r="J115" s="47" t="str">
        <f>IF(J10="","",J10)</f>
        <v>6. 6. 2024</v>
      </c>
      <c r="L115" s="27"/>
    </row>
    <row r="116" spans="2:65" s="1" customFormat="1" ht="6.95" customHeight="1">
      <c r="B116" s="27"/>
      <c r="L116" s="27"/>
    </row>
    <row r="117" spans="2:65" s="1" customFormat="1" ht="15.2" customHeight="1">
      <c r="B117" s="27"/>
      <c r="C117" s="24" t="s">
        <v>21</v>
      </c>
      <c r="F117" s="22" t="str">
        <f>E13</f>
        <v>Město Šternberk</v>
      </c>
      <c r="I117" s="24" t="s">
        <v>29</v>
      </c>
      <c r="J117" s="25" t="str">
        <f>E19</f>
        <v xml:space="preserve"> </v>
      </c>
      <c r="L117" s="27"/>
    </row>
    <row r="118" spans="2:65" s="1" customFormat="1" ht="15.2" customHeight="1">
      <c r="B118" s="27"/>
      <c r="C118" s="24" t="s">
        <v>27</v>
      </c>
      <c r="F118" s="22" t="str">
        <f>IF(E16="","",E16)</f>
        <v xml:space="preserve"> </v>
      </c>
      <c r="I118" s="24" t="s">
        <v>31</v>
      </c>
      <c r="J118" s="25" t="str">
        <f>E22</f>
        <v xml:space="preserve"> </v>
      </c>
      <c r="L118" s="27"/>
    </row>
    <row r="119" spans="2:65" s="1" customFormat="1" ht="10.35" customHeight="1">
      <c r="B119" s="27"/>
      <c r="L119" s="27"/>
    </row>
    <row r="120" spans="2:65" s="10" customFormat="1" ht="29.25" customHeight="1">
      <c r="B120" s="102"/>
      <c r="C120" s="103" t="s">
        <v>90</v>
      </c>
      <c r="D120" s="104" t="s">
        <v>58</v>
      </c>
      <c r="E120" s="104" t="s">
        <v>54</v>
      </c>
      <c r="F120" s="104" t="s">
        <v>55</v>
      </c>
      <c r="G120" s="104" t="s">
        <v>91</v>
      </c>
      <c r="H120" s="104" t="s">
        <v>92</v>
      </c>
      <c r="I120" s="104" t="s">
        <v>93</v>
      </c>
      <c r="J120" s="105" t="s">
        <v>84</v>
      </c>
      <c r="K120" s="106" t="s">
        <v>94</v>
      </c>
      <c r="L120" s="102"/>
      <c r="M120" s="54" t="s">
        <v>1</v>
      </c>
      <c r="N120" s="55" t="s">
        <v>37</v>
      </c>
      <c r="O120" s="55" t="s">
        <v>95</v>
      </c>
      <c r="P120" s="55" t="s">
        <v>96</v>
      </c>
      <c r="Q120" s="55" t="s">
        <v>97</v>
      </c>
      <c r="R120" s="55" t="s">
        <v>98</v>
      </c>
      <c r="S120" s="55" t="s">
        <v>99</v>
      </c>
      <c r="T120" s="56" t="s">
        <v>100</v>
      </c>
    </row>
    <row r="121" spans="2:65" s="1" customFormat="1" ht="22.9" customHeight="1">
      <c r="B121" s="27"/>
      <c r="C121" s="59" t="s">
        <v>101</v>
      </c>
      <c r="J121" s="107">
        <f>BK121</f>
        <v>0</v>
      </c>
      <c r="L121" s="27"/>
      <c r="M121" s="57"/>
      <c r="N121" s="48"/>
      <c r="O121" s="48"/>
      <c r="P121" s="108">
        <f>P122</f>
        <v>966.58871399999987</v>
      </c>
      <c r="Q121" s="48"/>
      <c r="R121" s="108">
        <f>R122</f>
        <v>174.72343040000001</v>
      </c>
      <c r="S121" s="48"/>
      <c r="T121" s="109">
        <f>T122</f>
        <v>437.46000000000004</v>
      </c>
      <c r="AT121" s="15" t="s">
        <v>72</v>
      </c>
      <c r="AU121" s="15" t="s">
        <v>86</v>
      </c>
      <c r="BK121" s="110">
        <f>BK122</f>
        <v>0</v>
      </c>
    </row>
    <row r="122" spans="2:65" s="11" customFormat="1" ht="25.9" customHeight="1">
      <c r="B122" s="111"/>
      <c r="D122" s="112" t="s">
        <v>72</v>
      </c>
      <c r="E122" s="113" t="s">
        <v>102</v>
      </c>
      <c r="F122" s="113" t="s">
        <v>102</v>
      </c>
      <c r="J122" s="114">
        <f>BK122</f>
        <v>0</v>
      </c>
      <c r="L122" s="111"/>
      <c r="M122" s="115"/>
      <c r="P122" s="116">
        <f>P123+P198+P204+P215</f>
        <v>966.58871399999987</v>
      </c>
      <c r="R122" s="116">
        <f>R123+R198+R204+R215</f>
        <v>174.72343040000001</v>
      </c>
      <c r="T122" s="117">
        <f>T123+T198+T204+T215</f>
        <v>437.46000000000004</v>
      </c>
      <c r="AR122" s="112" t="s">
        <v>78</v>
      </c>
      <c r="AT122" s="118" t="s">
        <v>72</v>
      </c>
      <c r="AU122" s="118" t="s">
        <v>73</v>
      </c>
      <c r="AY122" s="112" t="s">
        <v>103</v>
      </c>
      <c r="BK122" s="119">
        <f>BK123+BK198+BK204+BK215</f>
        <v>0</v>
      </c>
    </row>
    <row r="123" spans="2:65" s="11" customFormat="1" ht="22.9" customHeight="1">
      <c r="B123" s="111"/>
      <c r="C123" s="11" t="s">
        <v>282</v>
      </c>
      <c r="D123" s="112"/>
      <c r="E123" s="120"/>
      <c r="F123" s="120"/>
      <c r="J123" s="121">
        <f>BK123</f>
        <v>0</v>
      </c>
      <c r="L123" s="111"/>
      <c r="M123" s="115"/>
      <c r="P123" s="116">
        <f>P124+P148+P151+P165+P184+P192</f>
        <v>966.58871399999987</v>
      </c>
      <c r="R123" s="116">
        <f>R124+R148+R151+R165+R184+R192</f>
        <v>174.72343040000001</v>
      </c>
      <c r="T123" s="117">
        <f>T124+T148+T151+T165+T184+T192</f>
        <v>437.46000000000004</v>
      </c>
      <c r="AR123" s="112" t="s">
        <v>78</v>
      </c>
      <c r="AT123" s="118" t="s">
        <v>72</v>
      </c>
      <c r="AU123" s="118" t="s">
        <v>78</v>
      </c>
      <c r="AY123" s="112" t="s">
        <v>103</v>
      </c>
      <c r="BK123" s="119">
        <f>BK124+BK148+BK151+BK165+BK184+BK192</f>
        <v>0</v>
      </c>
    </row>
    <row r="124" spans="2:65" s="11" customFormat="1" ht="20.85" customHeight="1">
      <c r="B124" s="111"/>
      <c r="D124" s="112" t="s">
        <v>72</v>
      </c>
      <c r="E124" s="120" t="s">
        <v>78</v>
      </c>
      <c r="F124" s="120" t="s">
        <v>104</v>
      </c>
      <c r="J124" s="121">
        <f>BK124</f>
        <v>0</v>
      </c>
      <c r="L124" s="111"/>
      <c r="M124" s="115"/>
      <c r="P124" s="116">
        <f>SUM(P125:P147)</f>
        <v>738.38439399999982</v>
      </c>
      <c r="R124" s="116">
        <f>SUM(R125:R147)</f>
        <v>2.738</v>
      </c>
      <c r="T124" s="117">
        <f>SUM(T125:T147)</f>
        <v>437.46000000000004</v>
      </c>
      <c r="AR124" s="112" t="s">
        <v>78</v>
      </c>
      <c r="AT124" s="118" t="s">
        <v>72</v>
      </c>
      <c r="AU124" s="118" t="s">
        <v>80</v>
      </c>
      <c r="AY124" s="112" t="s">
        <v>103</v>
      </c>
      <c r="BK124" s="119">
        <f>SUM(BK125:BK147)</f>
        <v>0</v>
      </c>
    </row>
    <row r="125" spans="2:65" s="1" customFormat="1" ht="24.2" customHeight="1">
      <c r="B125" s="122"/>
      <c r="C125" s="123" t="s">
        <v>78</v>
      </c>
      <c r="D125" s="123" t="s">
        <v>105</v>
      </c>
      <c r="E125" s="124"/>
      <c r="F125" s="169" t="s">
        <v>297</v>
      </c>
      <c r="G125" s="126" t="s">
        <v>106</v>
      </c>
      <c r="H125" s="127">
        <v>1610</v>
      </c>
      <c r="I125" s="128"/>
      <c r="J125" s="128">
        <f>ROUND(I125*H125,2)</f>
        <v>0</v>
      </c>
      <c r="K125" s="129"/>
      <c r="L125" s="27"/>
      <c r="M125" s="130" t="s">
        <v>1</v>
      </c>
      <c r="N125" s="131" t="s">
        <v>38</v>
      </c>
      <c r="O125" s="132">
        <v>0.41</v>
      </c>
      <c r="P125" s="132">
        <f>O125*H125</f>
        <v>660.09999999999991</v>
      </c>
      <c r="Q125" s="132">
        <v>0</v>
      </c>
      <c r="R125" s="132">
        <f>Q125*H125</f>
        <v>0</v>
      </c>
      <c r="S125" s="132">
        <v>0.26</v>
      </c>
      <c r="T125" s="133">
        <f>S125*H125</f>
        <v>418.6</v>
      </c>
      <c r="AR125" s="134" t="s">
        <v>107</v>
      </c>
      <c r="AT125" s="134" t="s">
        <v>105</v>
      </c>
      <c r="AU125" s="134" t="s">
        <v>108</v>
      </c>
      <c r="AY125" s="15" t="s">
        <v>103</v>
      </c>
      <c r="BE125" s="135">
        <f>IF(N125="základní",J125,0)</f>
        <v>0</v>
      </c>
      <c r="BF125" s="135">
        <f>IF(N125="snížená",J125,0)</f>
        <v>0</v>
      </c>
      <c r="BG125" s="135">
        <f>IF(N125="zákl. přenesená",J125,0)</f>
        <v>0</v>
      </c>
      <c r="BH125" s="135">
        <f>IF(N125="sníž. přenesená",J125,0)</f>
        <v>0</v>
      </c>
      <c r="BI125" s="135">
        <f>IF(N125="nulová",J125,0)</f>
        <v>0</v>
      </c>
      <c r="BJ125" s="15" t="s">
        <v>78</v>
      </c>
      <c r="BK125" s="135">
        <f>ROUND(I125*H125,2)</f>
        <v>0</v>
      </c>
      <c r="BL125" s="15" t="s">
        <v>107</v>
      </c>
      <c r="BM125" s="134" t="s">
        <v>109</v>
      </c>
    </row>
    <row r="126" spans="2:65" s="12" customFormat="1">
      <c r="B126" s="136"/>
      <c r="D126" s="137" t="s">
        <v>110</v>
      </c>
      <c r="E126" s="138" t="s">
        <v>1</v>
      </c>
      <c r="F126" s="139" t="s">
        <v>294</v>
      </c>
      <c r="H126" s="140">
        <v>1610</v>
      </c>
      <c r="L126" s="136"/>
      <c r="M126" s="141"/>
      <c r="T126" s="142"/>
      <c r="AT126" s="138" t="s">
        <v>110</v>
      </c>
      <c r="AU126" s="138" t="s">
        <v>108</v>
      </c>
      <c r="AV126" s="12" t="s">
        <v>80</v>
      </c>
      <c r="AW126" s="12" t="s">
        <v>30</v>
      </c>
      <c r="AX126" s="12" t="s">
        <v>78</v>
      </c>
      <c r="AY126" s="138" t="s">
        <v>103</v>
      </c>
    </row>
    <row r="127" spans="2:65" s="1" customFormat="1" ht="16.5" customHeight="1">
      <c r="B127" s="122"/>
      <c r="C127" s="123" t="s">
        <v>80</v>
      </c>
      <c r="D127" s="123" t="s">
        <v>105</v>
      </c>
      <c r="E127" s="124" t="s">
        <v>111</v>
      </c>
      <c r="F127" s="125" t="s">
        <v>280</v>
      </c>
      <c r="G127" s="126" t="s">
        <v>112</v>
      </c>
      <c r="H127" s="127">
        <v>92</v>
      </c>
      <c r="I127" s="128"/>
      <c r="J127" s="128">
        <f>ROUND(I127*H127,2)</f>
        <v>0</v>
      </c>
      <c r="K127" s="129"/>
      <c r="L127" s="27"/>
      <c r="M127" s="130" t="s">
        <v>1</v>
      </c>
      <c r="N127" s="131" t="s">
        <v>38</v>
      </c>
      <c r="O127" s="132">
        <v>0.13300000000000001</v>
      </c>
      <c r="P127" s="132">
        <f>O127*H127</f>
        <v>12.236000000000001</v>
      </c>
      <c r="Q127" s="132">
        <v>0</v>
      </c>
      <c r="R127" s="132">
        <f>Q127*H127</f>
        <v>0</v>
      </c>
      <c r="S127" s="132">
        <v>0.20499999999999999</v>
      </c>
      <c r="T127" s="133">
        <f>S127*H127</f>
        <v>18.86</v>
      </c>
      <c r="AR127" s="134" t="s">
        <v>107</v>
      </c>
      <c r="AT127" s="134" t="s">
        <v>105</v>
      </c>
      <c r="AU127" s="134" t="s">
        <v>108</v>
      </c>
      <c r="AY127" s="15" t="s">
        <v>103</v>
      </c>
      <c r="BE127" s="135">
        <f>IF(N127="základní",J127,0)</f>
        <v>0</v>
      </c>
      <c r="BF127" s="135">
        <f>IF(N127="snížená",J127,0)</f>
        <v>0</v>
      </c>
      <c r="BG127" s="135">
        <f>IF(N127="zákl. přenesená",J127,0)</f>
        <v>0</v>
      </c>
      <c r="BH127" s="135">
        <f>IF(N127="sníž. přenesená",J127,0)</f>
        <v>0</v>
      </c>
      <c r="BI127" s="135">
        <f>IF(N127="nulová",J127,0)</f>
        <v>0</v>
      </c>
      <c r="BJ127" s="15" t="s">
        <v>78</v>
      </c>
      <c r="BK127" s="135">
        <f>ROUND(I127*H127,2)</f>
        <v>0</v>
      </c>
      <c r="BL127" s="15" t="s">
        <v>107</v>
      </c>
      <c r="BM127" s="134" t="s">
        <v>113</v>
      </c>
    </row>
    <row r="128" spans="2:65" s="1" customFormat="1" ht="33" customHeight="1">
      <c r="B128" s="122"/>
      <c r="C128" s="123" t="s">
        <v>108</v>
      </c>
      <c r="D128" s="123" t="s">
        <v>105</v>
      </c>
      <c r="E128" s="124" t="s">
        <v>114</v>
      </c>
      <c r="F128" s="125" t="s">
        <v>115</v>
      </c>
      <c r="G128" s="126" t="s">
        <v>116</v>
      </c>
      <c r="H128" s="127">
        <v>78.5</v>
      </c>
      <c r="I128" s="128"/>
      <c r="J128" s="128">
        <f>ROUND(I128*H128,2)</f>
        <v>0</v>
      </c>
      <c r="K128" s="129"/>
      <c r="L128" s="27"/>
      <c r="M128" s="130" t="s">
        <v>1</v>
      </c>
      <c r="N128" s="131" t="s">
        <v>38</v>
      </c>
      <c r="O128" s="132">
        <v>0.28199999999999997</v>
      </c>
      <c r="P128" s="132">
        <f>O128*H128</f>
        <v>22.136999999999997</v>
      </c>
      <c r="Q128" s="132">
        <v>0</v>
      </c>
      <c r="R128" s="132">
        <f>Q128*H128</f>
        <v>0</v>
      </c>
      <c r="S128" s="132">
        <v>0</v>
      </c>
      <c r="T128" s="133">
        <f>S128*H128</f>
        <v>0</v>
      </c>
      <c r="AR128" s="134" t="s">
        <v>107</v>
      </c>
      <c r="AT128" s="134" t="s">
        <v>105</v>
      </c>
      <c r="AU128" s="134" t="s">
        <v>108</v>
      </c>
      <c r="AY128" s="15" t="s">
        <v>103</v>
      </c>
      <c r="BE128" s="135">
        <f>IF(N128="základní",J128,0)</f>
        <v>0</v>
      </c>
      <c r="BF128" s="135">
        <f>IF(N128="snížená",J128,0)</f>
        <v>0</v>
      </c>
      <c r="BG128" s="135">
        <f>IF(N128="zákl. přenesená",J128,0)</f>
        <v>0</v>
      </c>
      <c r="BH128" s="135">
        <f>IF(N128="sníž. přenesená",J128,0)</f>
        <v>0</v>
      </c>
      <c r="BI128" s="135">
        <f>IF(N128="nulová",J128,0)</f>
        <v>0</v>
      </c>
      <c r="BJ128" s="15" t="s">
        <v>78</v>
      </c>
      <c r="BK128" s="135">
        <f>ROUND(I128*H128,2)</f>
        <v>0</v>
      </c>
      <c r="BL128" s="15" t="s">
        <v>107</v>
      </c>
      <c r="BM128" s="134" t="s">
        <v>117</v>
      </c>
    </row>
    <row r="129" spans="2:65" s="12" customFormat="1">
      <c r="B129" s="136"/>
      <c r="D129" s="137" t="s">
        <v>110</v>
      </c>
      <c r="E129" s="138" t="s">
        <v>1</v>
      </c>
      <c r="F129" s="139" t="s">
        <v>292</v>
      </c>
      <c r="H129" s="140"/>
      <c r="L129" s="136"/>
      <c r="M129" s="141"/>
      <c r="T129" s="142"/>
      <c r="AT129" s="138" t="s">
        <v>110</v>
      </c>
      <c r="AU129" s="138" t="s">
        <v>108</v>
      </c>
      <c r="AV129" s="12" t="s">
        <v>80</v>
      </c>
      <c r="AW129" s="12" t="s">
        <v>30</v>
      </c>
      <c r="AX129" s="12" t="s">
        <v>78</v>
      </c>
      <c r="AY129" s="138" t="s">
        <v>103</v>
      </c>
    </row>
    <row r="130" spans="2:65" s="1" customFormat="1" ht="24.2" customHeight="1">
      <c r="B130" s="122"/>
      <c r="C130" s="123" t="s">
        <v>107</v>
      </c>
      <c r="D130" s="123" t="s">
        <v>105</v>
      </c>
      <c r="E130" s="124" t="s">
        <v>118</v>
      </c>
      <c r="F130" s="125" t="s">
        <v>119</v>
      </c>
      <c r="G130" s="126" t="s">
        <v>116</v>
      </c>
      <c r="H130" s="127">
        <v>1.92</v>
      </c>
      <c r="I130" s="128"/>
      <c r="J130" s="128">
        <f>ROUND(I130*H130,2)</f>
        <v>0</v>
      </c>
      <c r="K130" s="129"/>
      <c r="L130" s="27"/>
      <c r="M130" s="130" t="s">
        <v>1</v>
      </c>
      <c r="N130" s="131" t="s">
        <v>38</v>
      </c>
      <c r="O130" s="132">
        <v>0.97499999999999998</v>
      </c>
      <c r="P130" s="132">
        <f>O130*H130</f>
        <v>1.8719999999999999</v>
      </c>
      <c r="Q130" s="132">
        <v>0</v>
      </c>
      <c r="R130" s="132">
        <f>Q130*H130</f>
        <v>0</v>
      </c>
      <c r="S130" s="132">
        <v>0</v>
      </c>
      <c r="T130" s="133">
        <f>S130*H130</f>
        <v>0</v>
      </c>
      <c r="AR130" s="134" t="s">
        <v>107</v>
      </c>
      <c r="AT130" s="134" t="s">
        <v>105</v>
      </c>
      <c r="AU130" s="134" t="s">
        <v>108</v>
      </c>
      <c r="AY130" s="15" t="s">
        <v>103</v>
      </c>
      <c r="BE130" s="135">
        <f>IF(N130="základní",J130,0)</f>
        <v>0</v>
      </c>
      <c r="BF130" s="135">
        <f>IF(N130="snížená",J130,0)</f>
        <v>0</v>
      </c>
      <c r="BG130" s="135">
        <f>IF(N130="zákl. přenesená",J130,0)</f>
        <v>0</v>
      </c>
      <c r="BH130" s="135">
        <f>IF(N130="sníž. přenesená",J130,0)</f>
        <v>0</v>
      </c>
      <c r="BI130" s="135">
        <f>IF(N130="nulová",J130,0)</f>
        <v>0</v>
      </c>
      <c r="BJ130" s="15" t="s">
        <v>78</v>
      </c>
      <c r="BK130" s="135">
        <f>ROUND(I130*H130,2)</f>
        <v>0</v>
      </c>
      <c r="BL130" s="15" t="s">
        <v>107</v>
      </c>
      <c r="BM130" s="134" t="s">
        <v>120</v>
      </c>
    </row>
    <row r="131" spans="2:65" s="12" customFormat="1">
      <c r="B131" s="136"/>
      <c r="D131" s="137" t="s">
        <v>110</v>
      </c>
      <c r="E131" s="138" t="s">
        <v>1</v>
      </c>
      <c r="F131" s="139" t="s">
        <v>121</v>
      </c>
      <c r="H131" s="140">
        <v>1.92</v>
      </c>
      <c r="L131" s="136"/>
      <c r="M131" s="141"/>
      <c r="T131" s="142"/>
      <c r="AT131" s="138" t="s">
        <v>110</v>
      </c>
      <c r="AU131" s="138" t="s">
        <v>108</v>
      </c>
      <c r="AV131" s="12" t="s">
        <v>80</v>
      </c>
      <c r="AW131" s="12" t="s">
        <v>30</v>
      </c>
      <c r="AX131" s="12" t="s">
        <v>78</v>
      </c>
      <c r="AY131" s="138" t="s">
        <v>103</v>
      </c>
    </row>
    <row r="132" spans="2:65" s="1" customFormat="1" ht="33" customHeight="1">
      <c r="B132" s="122"/>
      <c r="C132" s="123" t="s">
        <v>122</v>
      </c>
      <c r="D132" s="123" t="s">
        <v>105</v>
      </c>
      <c r="E132" s="124" t="s">
        <v>123</v>
      </c>
      <c r="F132" s="125" t="s">
        <v>124</v>
      </c>
      <c r="G132" s="126" t="s">
        <v>116</v>
      </c>
      <c r="H132" s="127">
        <v>4.8</v>
      </c>
      <c r="I132" s="128"/>
      <c r="J132" s="128">
        <f>ROUND(I132*H132,2)</f>
        <v>0</v>
      </c>
      <c r="K132" s="129"/>
      <c r="L132" s="27"/>
      <c r="M132" s="130" t="s">
        <v>1</v>
      </c>
      <c r="N132" s="131" t="s">
        <v>38</v>
      </c>
      <c r="O132" s="132">
        <v>0.96699999999999997</v>
      </c>
      <c r="P132" s="132">
        <f>O132*H132</f>
        <v>4.6415999999999995</v>
      </c>
      <c r="Q132" s="132">
        <v>0</v>
      </c>
      <c r="R132" s="132">
        <f>Q132*H132</f>
        <v>0</v>
      </c>
      <c r="S132" s="132">
        <v>0</v>
      </c>
      <c r="T132" s="133">
        <f>S132*H132</f>
        <v>0</v>
      </c>
      <c r="AR132" s="134" t="s">
        <v>107</v>
      </c>
      <c r="AT132" s="134" t="s">
        <v>105</v>
      </c>
      <c r="AU132" s="134" t="s">
        <v>108</v>
      </c>
      <c r="AY132" s="15" t="s">
        <v>103</v>
      </c>
      <c r="BE132" s="135">
        <f>IF(N132="základní",J132,0)</f>
        <v>0</v>
      </c>
      <c r="BF132" s="135">
        <f>IF(N132="snížená",J132,0)</f>
        <v>0</v>
      </c>
      <c r="BG132" s="135">
        <f>IF(N132="zákl. přenesená",J132,0)</f>
        <v>0</v>
      </c>
      <c r="BH132" s="135">
        <f>IF(N132="sníž. přenesená",J132,0)</f>
        <v>0</v>
      </c>
      <c r="BI132" s="135">
        <f>IF(N132="nulová",J132,0)</f>
        <v>0</v>
      </c>
      <c r="BJ132" s="15" t="s">
        <v>78</v>
      </c>
      <c r="BK132" s="135">
        <f>ROUND(I132*H132,2)</f>
        <v>0</v>
      </c>
      <c r="BL132" s="15" t="s">
        <v>107</v>
      </c>
      <c r="BM132" s="134" t="s">
        <v>125</v>
      </c>
    </row>
    <row r="133" spans="2:65" s="12" customFormat="1">
      <c r="B133" s="136"/>
      <c r="D133" s="137"/>
      <c r="E133" s="138"/>
      <c r="F133" s="139"/>
      <c r="H133" s="140"/>
      <c r="L133" s="136"/>
      <c r="M133" s="141"/>
      <c r="T133" s="142"/>
      <c r="AT133" s="138" t="s">
        <v>110</v>
      </c>
      <c r="AU133" s="138" t="s">
        <v>108</v>
      </c>
      <c r="AV133" s="12" t="s">
        <v>80</v>
      </c>
      <c r="AW133" s="12" t="s">
        <v>30</v>
      </c>
      <c r="AX133" s="12" t="s">
        <v>78</v>
      </c>
      <c r="AY133" s="138" t="s">
        <v>103</v>
      </c>
    </row>
    <row r="134" spans="2:65" s="1" customFormat="1" ht="24.2" customHeight="1">
      <c r="B134" s="122"/>
      <c r="C134" s="123">
        <v>6</v>
      </c>
      <c r="D134" s="123" t="s">
        <v>105</v>
      </c>
      <c r="E134" s="124" t="s">
        <v>127</v>
      </c>
      <c r="F134" s="125" t="s">
        <v>128</v>
      </c>
      <c r="G134" s="126" t="s">
        <v>116</v>
      </c>
      <c r="H134" s="127">
        <v>82.251000000000005</v>
      </c>
      <c r="I134" s="128"/>
      <c r="J134" s="128">
        <f>ROUND(I134*H134,2)</f>
        <v>0</v>
      </c>
      <c r="K134" s="129"/>
      <c r="L134" s="27"/>
      <c r="M134" s="130" t="s">
        <v>1</v>
      </c>
      <c r="N134" s="131" t="s">
        <v>38</v>
      </c>
      <c r="O134" s="132">
        <v>0.19700000000000001</v>
      </c>
      <c r="P134" s="132">
        <f>O134*H134</f>
        <v>16.203447000000001</v>
      </c>
      <c r="Q134" s="132">
        <v>0</v>
      </c>
      <c r="R134" s="132">
        <f>Q134*H134</f>
        <v>0</v>
      </c>
      <c r="S134" s="132">
        <v>0</v>
      </c>
      <c r="T134" s="133">
        <f>S134*H134</f>
        <v>0</v>
      </c>
      <c r="AR134" s="134" t="s">
        <v>107</v>
      </c>
      <c r="AT134" s="134" t="s">
        <v>105</v>
      </c>
      <c r="AU134" s="134" t="s">
        <v>108</v>
      </c>
      <c r="AY134" s="15" t="s">
        <v>103</v>
      </c>
      <c r="BE134" s="135">
        <f>IF(N134="základní",J134,0)</f>
        <v>0</v>
      </c>
      <c r="BF134" s="135">
        <f>IF(N134="snížená",J134,0)</f>
        <v>0</v>
      </c>
      <c r="BG134" s="135">
        <f>IF(N134="zákl. přenesená",J134,0)</f>
        <v>0</v>
      </c>
      <c r="BH134" s="135">
        <f>IF(N134="sníž. přenesená",J134,0)</f>
        <v>0</v>
      </c>
      <c r="BI134" s="135">
        <f>IF(N134="nulová",J134,0)</f>
        <v>0</v>
      </c>
      <c r="BJ134" s="15" t="s">
        <v>78</v>
      </c>
      <c r="BK134" s="135">
        <f>ROUND(I134*H134,2)</f>
        <v>0</v>
      </c>
      <c r="BL134" s="15" t="s">
        <v>107</v>
      </c>
      <c r="BM134" s="134" t="s">
        <v>129</v>
      </c>
    </row>
    <row r="135" spans="2:65" s="1" customFormat="1">
      <c r="B135" s="27"/>
      <c r="D135" s="137"/>
      <c r="F135" s="139" t="s">
        <v>292</v>
      </c>
      <c r="L135" s="27"/>
      <c r="M135" s="144"/>
      <c r="T135" s="51"/>
      <c r="AT135" s="15" t="s">
        <v>126</v>
      </c>
      <c r="AU135" s="15" t="s">
        <v>108</v>
      </c>
    </row>
    <row r="136" spans="2:65" s="1" customFormat="1" ht="33" customHeight="1">
      <c r="B136" s="122"/>
      <c r="C136" s="123">
        <v>7</v>
      </c>
      <c r="D136" s="123" t="s">
        <v>105</v>
      </c>
      <c r="E136" s="124" t="s">
        <v>131</v>
      </c>
      <c r="F136" s="125" t="s">
        <v>132</v>
      </c>
      <c r="G136" s="126" t="s">
        <v>133</v>
      </c>
      <c r="H136" s="127">
        <v>156.27799999999999</v>
      </c>
      <c r="I136" s="128"/>
      <c r="J136" s="128">
        <f>ROUND(I136*H136,2)</f>
        <v>0</v>
      </c>
      <c r="K136" s="129"/>
      <c r="L136" s="27"/>
      <c r="M136" s="130" t="s">
        <v>1</v>
      </c>
      <c r="N136" s="131" t="s">
        <v>38</v>
      </c>
      <c r="O136" s="132">
        <v>0</v>
      </c>
      <c r="P136" s="132">
        <f>O136*H136</f>
        <v>0</v>
      </c>
      <c r="Q136" s="132">
        <v>0</v>
      </c>
      <c r="R136" s="132">
        <f>Q136*H136</f>
        <v>0</v>
      </c>
      <c r="S136" s="132">
        <v>0</v>
      </c>
      <c r="T136" s="133">
        <f>S136*H136</f>
        <v>0</v>
      </c>
      <c r="AR136" s="134" t="s">
        <v>107</v>
      </c>
      <c r="AT136" s="134" t="s">
        <v>105</v>
      </c>
      <c r="AU136" s="134" t="s">
        <v>108</v>
      </c>
      <c r="AY136" s="15" t="s">
        <v>103</v>
      </c>
      <c r="BE136" s="135">
        <f>IF(N136="základní",J136,0)</f>
        <v>0</v>
      </c>
      <c r="BF136" s="135">
        <f>IF(N136="snížená",J136,0)</f>
        <v>0</v>
      </c>
      <c r="BG136" s="135">
        <f>IF(N136="zákl. přenesená",J136,0)</f>
        <v>0</v>
      </c>
      <c r="BH136" s="135">
        <f>IF(N136="sníž. přenesená",J136,0)</f>
        <v>0</v>
      </c>
      <c r="BI136" s="135">
        <f>IF(N136="nulová",J136,0)</f>
        <v>0</v>
      </c>
      <c r="BJ136" s="15" t="s">
        <v>78</v>
      </c>
      <c r="BK136" s="135">
        <f>ROUND(I136*H136,2)</f>
        <v>0</v>
      </c>
      <c r="BL136" s="15" t="s">
        <v>107</v>
      </c>
      <c r="BM136" s="134" t="s">
        <v>134</v>
      </c>
    </row>
    <row r="137" spans="2:65" s="1" customFormat="1">
      <c r="B137" s="27"/>
      <c r="D137" s="137"/>
      <c r="F137" s="139" t="s">
        <v>292</v>
      </c>
      <c r="L137" s="27"/>
      <c r="M137" s="144"/>
      <c r="T137" s="51"/>
      <c r="AT137" s="15" t="s">
        <v>126</v>
      </c>
      <c r="AU137" s="15" t="s">
        <v>108</v>
      </c>
    </row>
    <row r="138" spans="2:65" s="12" customFormat="1">
      <c r="B138" s="136"/>
      <c r="D138" s="137" t="s">
        <v>110</v>
      </c>
      <c r="E138" s="138" t="s">
        <v>1</v>
      </c>
      <c r="F138" s="139"/>
      <c r="H138" s="140"/>
      <c r="L138" s="136"/>
      <c r="M138" s="141"/>
      <c r="T138" s="142"/>
      <c r="AT138" s="138" t="s">
        <v>110</v>
      </c>
      <c r="AU138" s="138" t="s">
        <v>108</v>
      </c>
      <c r="AV138" s="12" t="s">
        <v>80</v>
      </c>
      <c r="AW138" s="12" t="s">
        <v>30</v>
      </c>
      <c r="AX138" s="12" t="s">
        <v>78</v>
      </c>
      <c r="AY138" s="138" t="s">
        <v>103</v>
      </c>
    </row>
    <row r="139" spans="2:65" s="1" customFormat="1" ht="24.2" customHeight="1">
      <c r="B139" s="122"/>
      <c r="C139" s="123">
        <v>8</v>
      </c>
      <c r="D139" s="123" t="s">
        <v>105</v>
      </c>
      <c r="E139" s="124" t="s">
        <v>135</v>
      </c>
      <c r="F139" s="125" t="s">
        <v>136</v>
      </c>
      <c r="G139" s="126" t="s">
        <v>116</v>
      </c>
      <c r="H139" s="127">
        <v>2.9689999999999999</v>
      </c>
      <c r="I139" s="128"/>
      <c r="J139" s="128">
        <f>ROUND(I139*H139,2)</f>
        <v>0</v>
      </c>
      <c r="K139" s="129"/>
      <c r="L139" s="27"/>
      <c r="M139" s="130" t="s">
        <v>1</v>
      </c>
      <c r="N139" s="131" t="s">
        <v>38</v>
      </c>
      <c r="O139" s="132">
        <v>0.32800000000000001</v>
      </c>
      <c r="P139" s="132">
        <f>O139*H139</f>
        <v>0.97383200000000003</v>
      </c>
      <c r="Q139" s="132">
        <v>0</v>
      </c>
      <c r="R139" s="132">
        <f>Q139*H139</f>
        <v>0</v>
      </c>
      <c r="S139" s="132">
        <v>0</v>
      </c>
      <c r="T139" s="133">
        <f>S139*H139</f>
        <v>0</v>
      </c>
      <c r="AR139" s="134" t="s">
        <v>107</v>
      </c>
      <c r="AT139" s="134" t="s">
        <v>105</v>
      </c>
      <c r="AU139" s="134" t="s">
        <v>108</v>
      </c>
      <c r="AY139" s="15" t="s">
        <v>103</v>
      </c>
      <c r="BE139" s="135">
        <f>IF(N139="základní",J139,0)</f>
        <v>0</v>
      </c>
      <c r="BF139" s="135">
        <f>IF(N139="snížená",J139,0)</f>
        <v>0</v>
      </c>
      <c r="BG139" s="135">
        <f>IF(N139="zákl. přenesená",J139,0)</f>
        <v>0</v>
      </c>
      <c r="BH139" s="135">
        <f>IF(N139="sníž. přenesená",J139,0)</f>
        <v>0</v>
      </c>
      <c r="BI139" s="135">
        <f>IF(N139="nulová",J139,0)</f>
        <v>0</v>
      </c>
      <c r="BJ139" s="15" t="s">
        <v>78</v>
      </c>
      <c r="BK139" s="135">
        <f>ROUND(I139*H139,2)</f>
        <v>0</v>
      </c>
      <c r="BL139" s="15" t="s">
        <v>107</v>
      </c>
      <c r="BM139" s="134" t="s">
        <v>137</v>
      </c>
    </row>
    <row r="140" spans="2:65" s="12" customFormat="1">
      <c r="B140" s="136"/>
      <c r="D140" s="137" t="s">
        <v>110</v>
      </c>
      <c r="E140" s="138" t="s">
        <v>1</v>
      </c>
      <c r="F140" s="139" t="s">
        <v>138</v>
      </c>
      <c r="H140" s="140">
        <v>2.9689999999999999</v>
      </c>
      <c r="L140" s="136"/>
      <c r="M140" s="141"/>
      <c r="T140" s="142"/>
      <c r="AT140" s="138" t="s">
        <v>110</v>
      </c>
      <c r="AU140" s="138" t="s">
        <v>108</v>
      </c>
      <c r="AV140" s="12" t="s">
        <v>80</v>
      </c>
      <c r="AW140" s="12" t="s">
        <v>30</v>
      </c>
      <c r="AX140" s="12" t="s">
        <v>78</v>
      </c>
      <c r="AY140" s="138" t="s">
        <v>103</v>
      </c>
    </row>
    <row r="141" spans="2:65" s="1" customFormat="1" ht="24.2" customHeight="1">
      <c r="B141" s="122"/>
      <c r="C141" s="123">
        <v>9</v>
      </c>
      <c r="D141" s="123" t="s">
        <v>105</v>
      </c>
      <c r="E141" s="124" t="s">
        <v>139</v>
      </c>
      <c r="F141" s="125" t="s">
        <v>140</v>
      </c>
      <c r="G141" s="126" t="s">
        <v>116</v>
      </c>
      <c r="H141" s="127">
        <v>1.369</v>
      </c>
      <c r="I141" s="128"/>
      <c r="J141" s="128">
        <f>ROUND(I141*H141,2)</f>
        <v>0</v>
      </c>
      <c r="K141" s="129"/>
      <c r="L141" s="27"/>
      <c r="M141" s="130" t="s">
        <v>1</v>
      </c>
      <c r="N141" s="131" t="s">
        <v>38</v>
      </c>
      <c r="O141" s="132">
        <v>0.435</v>
      </c>
      <c r="P141" s="132">
        <f>O141*H141</f>
        <v>0.59551500000000002</v>
      </c>
      <c r="Q141" s="132">
        <v>0</v>
      </c>
      <c r="R141" s="132">
        <f>Q141*H141</f>
        <v>0</v>
      </c>
      <c r="S141" s="132">
        <v>0</v>
      </c>
      <c r="T141" s="133">
        <f>S141*H141</f>
        <v>0</v>
      </c>
      <c r="AR141" s="134" t="s">
        <v>107</v>
      </c>
      <c r="AT141" s="134" t="s">
        <v>105</v>
      </c>
      <c r="AU141" s="134" t="s">
        <v>108</v>
      </c>
      <c r="AY141" s="15" t="s">
        <v>103</v>
      </c>
      <c r="BE141" s="135">
        <f>IF(N141="základní",J141,0)</f>
        <v>0</v>
      </c>
      <c r="BF141" s="135">
        <f>IF(N141="snížená",J141,0)</f>
        <v>0</v>
      </c>
      <c r="BG141" s="135">
        <f>IF(N141="zákl. přenesená",J141,0)</f>
        <v>0</v>
      </c>
      <c r="BH141" s="135">
        <f>IF(N141="sníž. přenesená",J141,0)</f>
        <v>0</v>
      </c>
      <c r="BI141" s="135">
        <f>IF(N141="nulová",J141,0)</f>
        <v>0</v>
      </c>
      <c r="BJ141" s="15" t="s">
        <v>78</v>
      </c>
      <c r="BK141" s="135">
        <f>ROUND(I141*H141,2)</f>
        <v>0</v>
      </c>
      <c r="BL141" s="15" t="s">
        <v>107</v>
      </c>
      <c r="BM141" s="134" t="s">
        <v>141</v>
      </c>
    </row>
    <row r="142" spans="2:65" s="12" customFormat="1">
      <c r="B142" s="136"/>
      <c r="D142" s="137" t="s">
        <v>110</v>
      </c>
      <c r="E142" s="138" t="s">
        <v>1</v>
      </c>
      <c r="F142" s="139" t="s">
        <v>142</v>
      </c>
      <c r="H142" s="140">
        <v>1.44</v>
      </c>
      <c r="L142" s="136"/>
      <c r="M142" s="141"/>
      <c r="T142" s="142"/>
      <c r="AT142" s="138" t="s">
        <v>110</v>
      </c>
      <c r="AU142" s="138" t="s">
        <v>108</v>
      </c>
      <c r="AV142" s="12" t="s">
        <v>80</v>
      </c>
      <c r="AW142" s="12" t="s">
        <v>30</v>
      </c>
      <c r="AX142" s="12" t="s">
        <v>73</v>
      </c>
      <c r="AY142" s="138" t="s">
        <v>103</v>
      </c>
    </row>
    <row r="143" spans="2:65" s="12" customFormat="1">
      <c r="B143" s="136"/>
      <c r="D143" s="137" t="s">
        <v>110</v>
      </c>
      <c r="E143" s="138" t="s">
        <v>1</v>
      </c>
      <c r="F143" s="139" t="s">
        <v>143</v>
      </c>
      <c r="H143" s="140">
        <v>-7.0999999999999994E-2</v>
      </c>
      <c r="L143" s="136"/>
      <c r="M143" s="141"/>
      <c r="T143" s="142"/>
      <c r="AT143" s="138" t="s">
        <v>110</v>
      </c>
      <c r="AU143" s="138" t="s">
        <v>108</v>
      </c>
      <c r="AV143" s="12" t="s">
        <v>80</v>
      </c>
      <c r="AW143" s="12" t="s">
        <v>30</v>
      </c>
      <c r="AX143" s="12" t="s">
        <v>73</v>
      </c>
      <c r="AY143" s="138" t="s">
        <v>103</v>
      </c>
    </row>
    <row r="144" spans="2:65" s="13" customFormat="1">
      <c r="B144" s="145"/>
      <c r="D144" s="137" t="s">
        <v>110</v>
      </c>
      <c r="E144" s="146" t="s">
        <v>1</v>
      </c>
      <c r="F144" s="147" t="s">
        <v>144</v>
      </c>
      <c r="H144" s="148">
        <v>1.369</v>
      </c>
      <c r="L144" s="145"/>
      <c r="M144" s="149"/>
      <c r="T144" s="150"/>
      <c r="AT144" s="146" t="s">
        <v>110</v>
      </c>
      <c r="AU144" s="146" t="s">
        <v>108</v>
      </c>
      <c r="AV144" s="13" t="s">
        <v>107</v>
      </c>
      <c r="AW144" s="13" t="s">
        <v>30</v>
      </c>
      <c r="AX144" s="13" t="s">
        <v>78</v>
      </c>
      <c r="AY144" s="146" t="s">
        <v>103</v>
      </c>
    </row>
    <row r="145" spans="2:65" s="1" customFormat="1" ht="16.5" customHeight="1">
      <c r="B145" s="122"/>
      <c r="C145" s="151">
        <v>10</v>
      </c>
      <c r="D145" s="151" t="s">
        <v>145</v>
      </c>
      <c r="E145" s="152" t="s">
        <v>146</v>
      </c>
      <c r="F145" s="153" t="s">
        <v>147</v>
      </c>
      <c r="G145" s="154" t="s">
        <v>133</v>
      </c>
      <c r="H145" s="155">
        <v>2.738</v>
      </c>
      <c r="I145" s="156"/>
      <c r="J145" s="156">
        <f>ROUND(I145*H145,2)</f>
        <v>0</v>
      </c>
      <c r="K145" s="157"/>
      <c r="L145" s="158"/>
      <c r="M145" s="159" t="s">
        <v>1</v>
      </c>
      <c r="N145" s="160" t="s">
        <v>38</v>
      </c>
      <c r="O145" s="132">
        <v>0</v>
      </c>
      <c r="P145" s="132">
        <f>O145*H145</f>
        <v>0</v>
      </c>
      <c r="Q145" s="132">
        <v>1</v>
      </c>
      <c r="R145" s="132">
        <f>Q145*H145</f>
        <v>2.738</v>
      </c>
      <c r="S145" s="132">
        <v>0</v>
      </c>
      <c r="T145" s="133">
        <f>S145*H145</f>
        <v>0</v>
      </c>
      <c r="AR145" s="134" t="s">
        <v>130</v>
      </c>
      <c r="AT145" s="134" t="s">
        <v>145</v>
      </c>
      <c r="AU145" s="134" t="s">
        <v>108</v>
      </c>
      <c r="AY145" s="15" t="s">
        <v>103</v>
      </c>
      <c r="BE145" s="135">
        <f>IF(N145="základní",J145,0)</f>
        <v>0</v>
      </c>
      <c r="BF145" s="135">
        <f>IF(N145="snížená",J145,0)</f>
        <v>0</v>
      </c>
      <c r="BG145" s="135">
        <f>IF(N145="zákl. přenesená",J145,0)</f>
        <v>0</v>
      </c>
      <c r="BH145" s="135">
        <f>IF(N145="sníž. přenesená",J145,0)</f>
        <v>0</v>
      </c>
      <c r="BI145" s="135">
        <f>IF(N145="nulová",J145,0)</f>
        <v>0</v>
      </c>
      <c r="BJ145" s="15" t="s">
        <v>78</v>
      </c>
      <c r="BK145" s="135">
        <f>ROUND(I145*H145,2)</f>
        <v>0</v>
      </c>
      <c r="BL145" s="15" t="s">
        <v>107</v>
      </c>
      <c r="BM145" s="134" t="s">
        <v>148</v>
      </c>
    </row>
    <row r="146" spans="2:65" s="12" customFormat="1">
      <c r="B146" s="136"/>
      <c r="D146" s="137" t="s">
        <v>110</v>
      </c>
      <c r="F146" s="139" t="s">
        <v>149</v>
      </c>
      <c r="H146" s="140">
        <v>2.738</v>
      </c>
      <c r="L146" s="136"/>
      <c r="M146" s="141"/>
      <c r="T146" s="142"/>
      <c r="AT146" s="138" t="s">
        <v>110</v>
      </c>
      <c r="AU146" s="138" t="s">
        <v>108</v>
      </c>
      <c r="AV146" s="12" t="s">
        <v>80</v>
      </c>
      <c r="AW146" s="12" t="s">
        <v>3</v>
      </c>
      <c r="AX146" s="12" t="s">
        <v>78</v>
      </c>
      <c r="AY146" s="138" t="s">
        <v>103</v>
      </c>
    </row>
    <row r="147" spans="2:65" s="1" customFormat="1" ht="24.2" customHeight="1">
      <c r="B147" s="122"/>
      <c r="C147" s="123">
        <v>11</v>
      </c>
      <c r="D147" s="123" t="s">
        <v>105</v>
      </c>
      <c r="E147" s="124" t="s">
        <v>150</v>
      </c>
      <c r="F147" s="125" t="s">
        <v>151</v>
      </c>
      <c r="G147" s="126" t="s">
        <v>106</v>
      </c>
      <c r="H147" s="127">
        <v>785</v>
      </c>
      <c r="I147" s="128"/>
      <c r="J147" s="128">
        <f>ROUND(I147*H147,2)</f>
        <v>0</v>
      </c>
      <c r="K147" s="129"/>
      <c r="L147" s="27"/>
      <c r="M147" s="130" t="s">
        <v>1</v>
      </c>
      <c r="N147" s="131" t="s">
        <v>38</v>
      </c>
      <c r="O147" s="132">
        <v>2.5000000000000001E-2</v>
      </c>
      <c r="P147" s="132">
        <f>O147*H147</f>
        <v>19.625</v>
      </c>
      <c r="Q147" s="132">
        <v>0</v>
      </c>
      <c r="R147" s="132">
        <f>Q147*H147</f>
        <v>0</v>
      </c>
      <c r="S147" s="132">
        <v>0</v>
      </c>
      <c r="T147" s="133">
        <f>S147*H147</f>
        <v>0</v>
      </c>
      <c r="AR147" s="134" t="s">
        <v>107</v>
      </c>
      <c r="AT147" s="134" t="s">
        <v>105</v>
      </c>
      <c r="AU147" s="134" t="s">
        <v>108</v>
      </c>
      <c r="AY147" s="15" t="s">
        <v>103</v>
      </c>
      <c r="BE147" s="135">
        <f>IF(N147="základní",J147,0)</f>
        <v>0</v>
      </c>
      <c r="BF147" s="135">
        <f>IF(N147="snížená",J147,0)</f>
        <v>0</v>
      </c>
      <c r="BG147" s="135">
        <f>IF(N147="zákl. přenesená",J147,0)</f>
        <v>0</v>
      </c>
      <c r="BH147" s="135">
        <f>IF(N147="sníž. přenesená",J147,0)</f>
        <v>0</v>
      </c>
      <c r="BI147" s="135">
        <f>IF(N147="nulová",J147,0)</f>
        <v>0</v>
      </c>
      <c r="BJ147" s="15" t="s">
        <v>78</v>
      </c>
      <c r="BK147" s="135">
        <f>ROUND(I147*H147,2)</f>
        <v>0</v>
      </c>
      <c r="BL147" s="15" t="s">
        <v>107</v>
      </c>
      <c r="BM147" s="134" t="s">
        <v>152</v>
      </c>
    </row>
    <row r="148" spans="2:65" s="11" customFormat="1" ht="20.85" customHeight="1">
      <c r="B148" s="111"/>
      <c r="D148" s="112" t="s">
        <v>72</v>
      </c>
      <c r="E148" s="120">
        <v>4</v>
      </c>
      <c r="F148" s="120" t="s">
        <v>153</v>
      </c>
      <c r="J148" s="121">
        <f>BK148</f>
        <v>0</v>
      </c>
      <c r="L148" s="111"/>
      <c r="M148" s="115"/>
      <c r="P148" s="116">
        <f>SUM(P149:P150)</f>
        <v>0.54239999999999999</v>
      </c>
      <c r="R148" s="116">
        <f>SUM(R149:R150)</f>
        <v>0</v>
      </c>
      <c r="T148" s="117">
        <f>SUM(T149:T150)</f>
        <v>0</v>
      </c>
      <c r="AR148" s="112" t="s">
        <v>78</v>
      </c>
      <c r="AT148" s="118" t="s">
        <v>72</v>
      </c>
      <c r="AU148" s="118" t="s">
        <v>80</v>
      </c>
      <c r="AY148" s="112" t="s">
        <v>103</v>
      </c>
      <c r="BK148" s="119">
        <f>SUM(BK149:BK150)</f>
        <v>0</v>
      </c>
    </row>
    <row r="149" spans="2:65" s="1" customFormat="1" ht="24.2" customHeight="1">
      <c r="B149" s="122"/>
      <c r="C149" s="123">
        <v>12</v>
      </c>
      <c r="D149" s="123" t="s">
        <v>105</v>
      </c>
      <c r="E149" s="124" t="s">
        <v>154</v>
      </c>
      <c r="F149" s="125" t="s">
        <v>155</v>
      </c>
      <c r="G149" s="126" t="s">
        <v>116</v>
      </c>
      <c r="H149" s="127">
        <v>0.32</v>
      </c>
      <c r="I149" s="128"/>
      <c r="J149" s="128">
        <f>ROUND(I149*H149,2)</f>
        <v>0</v>
      </c>
      <c r="K149" s="129"/>
      <c r="L149" s="27"/>
      <c r="M149" s="130" t="s">
        <v>1</v>
      </c>
      <c r="N149" s="131" t="s">
        <v>38</v>
      </c>
      <c r="O149" s="132">
        <v>1.6950000000000001</v>
      </c>
      <c r="P149" s="132">
        <f>O149*H149</f>
        <v>0.54239999999999999</v>
      </c>
      <c r="Q149" s="132">
        <v>0</v>
      </c>
      <c r="R149" s="132">
        <f>Q149*H149</f>
        <v>0</v>
      </c>
      <c r="S149" s="132">
        <v>0</v>
      </c>
      <c r="T149" s="133">
        <f>S149*H149</f>
        <v>0</v>
      </c>
      <c r="AR149" s="134" t="s">
        <v>107</v>
      </c>
      <c r="AT149" s="134" t="s">
        <v>105</v>
      </c>
      <c r="AU149" s="134" t="s">
        <v>108</v>
      </c>
      <c r="AY149" s="15" t="s">
        <v>103</v>
      </c>
      <c r="BE149" s="135">
        <f>IF(N149="základní",J149,0)</f>
        <v>0</v>
      </c>
      <c r="BF149" s="135">
        <f>IF(N149="snížená",J149,0)</f>
        <v>0</v>
      </c>
      <c r="BG149" s="135">
        <f>IF(N149="zákl. přenesená",J149,0)</f>
        <v>0</v>
      </c>
      <c r="BH149" s="135">
        <f>IF(N149="sníž. přenesená",J149,0)</f>
        <v>0</v>
      </c>
      <c r="BI149" s="135">
        <f>IF(N149="nulová",J149,0)</f>
        <v>0</v>
      </c>
      <c r="BJ149" s="15" t="s">
        <v>78</v>
      </c>
      <c r="BK149" s="135">
        <f>ROUND(I149*H149,2)</f>
        <v>0</v>
      </c>
      <c r="BL149" s="15" t="s">
        <v>107</v>
      </c>
      <c r="BM149" s="134" t="s">
        <v>156</v>
      </c>
    </row>
    <row r="150" spans="2:65" s="12" customFormat="1">
      <c r="B150" s="136"/>
      <c r="D150" s="137" t="s">
        <v>110</v>
      </c>
      <c r="E150" s="138" t="s">
        <v>1</v>
      </c>
      <c r="F150" s="139" t="s">
        <v>157</v>
      </c>
      <c r="H150" s="140">
        <v>0.32</v>
      </c>
      <c r="L150" s="136"/>
      <c r="M150" s="141"/>
      <c r="T150" s="142"/>
      <c r="AT150" s="138" t="s">
        <v>110</v>
      </c>
      <c r="AU150" s="138" t="s">
        <v>108</v>
      </c>
      <c r="AV150" s="12" t="s">
        <v>80</v>
      </c>
      <c r="AW150" s="12" t="s">
        <v>30</v>
      </c>
      <c r="AX150" s="12" t="s">
        <v>78</v>
      </c>
      <c r="AY150" s="138" t="s">
        <v>103</v>
      </c>
    </row>
    <row r="151" spans="2:65" s="11" customFormat="1" ht="20.85" customHeight="1">
      <c r="B151" s="111"/>
      <c r="D151" s="112" t="s">
        <v>72</v>
      </c>
      <c r="E151" s="120">
        <v>5</v>
      </c>
      <c r="F151" s="120" t="s">
        <v>158</v>
      </c>
      <c r="J151" s="121">
        <f>BK151</f>
        <v>0</v>
      </c>
      <c r="L151" s="111"/>
      <c r="M151" s="115"/>
      <c r="P151" s="116">
        <f>SUM(P152:P164)</f>
        <v>138.76</v>
      </c>
      <c r="R151" s="116">
        <f>SUM(R152:R164)</f>
        <v>140.358</v>
      </c>
      <c r="T151" s="117">
        <f>SUM(T152:T164)</f>
        <v>0</v>
      </c>
      <c r="AR151" s="112" t="s">
        <v>78</v>
      </c>
      <c r="AT151" s="118" t="s">
        <v>72</v>
      </c>
      <c r="AU151" s="118" t="s">
        <v>80</v>
      </c>
      <c r="AY151" s="112" t="s">
        <v>103</v>
      </c>
      <c r="BK151" s="119">
        <f>SUM(BK152:BK164)</f>
        <v>0</v>
      </c>
    </row>
    <row r="152" spans="2:65" s="1" customFormat="1" ht="33" customHeight="1">
      <c r="B152" s="122"/>
      <c r="C152" s="123">
        <v>13</v>
      </c>
      <c r="D152" s="123" t="s">
        <v>105</v>
      </c>
      <c r="E152" s="124" t="s">
        <v>159</v>
      </c>
      <c r="F152" s="125" t="s">
        <v>160</v>
      </c>
      <c r="G152" s="126" t="s">
        <v>106</v>
      </c>
      <c r="H152" s="127">
        <v>785</v>
      </c>
      <c r="I152" s="128"/>
      <c r="J152" s="128">
        <f>ROUND(I152*H152,2)</f>
        <v>0</v>
      </c>
      <c r="K152" s="129"/>
      <c r="L152" s="27"/>
      <c r="M152" s="130" t="s">
        <v>1</v>
      </c>
      <c r="N152" s="131" t="s">
        <v>38</v>
      </c>
      <c r="O152" s="132">
        <v>2.4E-2</v>
      </c>
      <c r="P152" s="132">
        <f>O152*H152</f>
        <v>18.84</v>
      </c>
      <c r="Q152" s="132">
        <v>0</v>
      </c>
      <c r="R152" s="132">
        <f>Q152*H152</f>
        <v>0</v>
      </c>
      <c r="S152" s="132">
        <v>0</v>
      </c>
      <c r="T152" s="133">
        <f>S152*H152</f>
        <v>0</v>
      </c>
      <c r="AR152" s="134" t="s">
        <v>107</v>
      </c>
      <c r="AT152" s="134" t="s">
        <v>105</v>
      </c>
      <c r="AU152" s="134" t="s">
        <v>108</v>
      </c>
      <c r="AY152" s="15" t="s">
        <v>103</v>
      </c>
      <c r="BE152" s="135">
        <f>IF(N152="základní",J152,0)</f>
        <v>0</v>
      </c>
      <c r="BF152" s="135">
        <f>IF(N152="snížená",J152,0)</f>
        <v>0</v>
      </c>
      <c r="BG152" s="135">
        <f>IF(N152="zákl. přenesená",J152,0)</f>
        <v>0</v>
      </c>
      <c r="BH152" s="135">
        <f>IF(N152="sníž. přenesená",J152,0)</f>
        <v>0</v>
      </c>
      <c r="BI152" s="135">
        <f>IF(N152="nulová",J152,0)</f>
        <v>0</v>
      </c>
      <c r="BJ152" s="15" t="s">
        <v>78</v>
      </c>
      <c r="BK152" s="135">
        <f>ROUND(I152*H152,2)</f>
        <v>0</v>
      </c>
      <c r="BL152" s="15" t="s">
        <v>107</v>
      </c>
      <c r="BM152" s="134" t="s">
        <v>161</v>
      </c>
    </row>
    <row r="153" spans="2:65" s="12" customFormat="1">
      <c r="B153" s="136"/>
      <c r="D153" s="137" t="s">
        <v>110</v>
      </c>
      <c r="E153" s="138" t="s">
        <v>1</v>
      </c>
      <c r="F153" s="139" t="s">
        <v>286</v>
      </c>
      <c r="H153" s="140">
        <v>785</v>
      </c>
      <c r="L153" s="136"/>
      <c r="M153" s="141"/>
      <c r="T153" s="142"/>
      <c r="AT153" s="138" t="s">
        <v>110</v>
      </c>
      <c r="AU153" s="138" t="s">
        <v>108</v>
      </c>
      <c r="AV153" s="12" t="s">
        <v>80</v>
      </c>
      <c r="AW153" s="12" t="s">
        <v>30</v>
      </c>
      <c r="AX153" s="12" t="s">
        <v>78</v>
      </c>
      <c r="AY153" s="138" t="s">
        <v>103</v>
      </c>
    </row>
    <row r="154" spans="2:65" s="1" customFormat="1" ht="37.9" customHeight="1">
      <c r="B154" s="122"/>
      <c r="C154" s="123">
        <v>14</v>
      </c>
      <c r="D154" s="123" t="s">
        <v>105</v>
      </c>
      <c r="E154" s="124" t="s">
        <v>162</v>
      </c>
      <c r="F154" s="125" t="s">
        <v>163</v>
      </c>
      <c r="G154" s="126" t="s">
        <v>106</v>
      </c>
      <c r="H154" s="127">
        <v>785</v>
      </c>
      <c r="I154" s="128"/>
      <c r="J154" s="128">
        <f>ROUND(I154*H154,2)</f>
        <v>0</v>
      </c>
      <c r="K154" s="129"/>
      <c r="L154" s="27"/>
      <c r="M154" s="130" t="s">
        <v>1</v>
      </c>
      <c r="N154" s="131" t="s">
        <v>38</v>
      </c>
      <c r="O154" s="132">
        <v>7.0000000000000007E-2</v>
      </c>
      <c r="P154" s="132">
        <f>O154*H154</f>
        <v>54.95</v>
      </c>
      <c r="Q154" s="132">
        <v>0</v>
      </c>
      <c r="R154" s="132">
        <f>Q154*H154</f>
        <v>0</v>
      </c>
      <c r="S154" s="132">
        <v>0</v>
      </c>
      <c r="T154" s="133">
        <f>S154*H154</f>
        <v>0</v>
      </c>
      <c r="AR154" s="134" t="s">
        <v>107</v>
      </c>
      <c r="AT154" s="134" t="s">
        <v>105</v>
      </c>
      <c r="AU154" s="134" t="s">
        <v>108</v>
      </c>
      <c r="AY154" s="15" t="s">
        <v>103</v>
      </c>
      <c r="BE154" s="135">
        <f>IF(N154="základní",J154,0)</f>
        <v>0</v>
      </c>
      <c r="BF154" s="135">
        <f>IF(N154="snížená",J154,0)</f>
        <v>0</v>
      </c>
      <c r="BG154" s="135">
        <f>IF(N154="zákl. přenesená",J154,0)</f>
        <v>0</v>
      </c>
      <c r="BH154" s="135">
        <f>IF(N154="sníž. přenesená",J154,0)</f>
        <v>0</v>
      </c>
      <c r="BI154" s="135">
        <f>IF(N154="nulová",J154,0)</f>
        <v>0</v>
      </c>
      <c r="BJ154" s="15" t="s">
        <v>78</v>
      </c>
      <c r="BK154" s="135">
        <f>ROUND(I154*H154,2)</f>
        <v>0</v>
      </c>
      <c r="BL154" s="15" t="s">
        <v>107</v>
      </c>
      <c r="BM154" s="134" t="s">
        <v>164</v>
      </c>
    </row>
    <row r="155" spans="2:65" s="1" customFormat="1" ht="48.75">
      <c r="B155" s="27"/>
      <c r="D155" s="137" t="s">
        <v>126</v>
      </c>
      <c r="F155" s="143" t="s">
        <v>165</v>
      </c>
      <c r="L155" s="27"/>
      <c r="M155" s="144"/>
      <c r="T155" s="51"/>
      <c r="AT155" s="15" t="s">
        <v>126</v>
      </c>
      <c r="AU155" s="15" t="s">
        <v>108</v>
      </c>
    </row>
    <row r="156" spans="2:65" s="1" customFormat="1" ht="16.5" customHeight="1">
      <c r="B156" s="122"/>
      <c r="C156" s="151">
        <v>15</v>
      </c>
      <c r="D156" s="151" t="s">
        <v>145</v>
      </c>
      <c r="E156" s="152" t="s">
        <v>166</v>
      </c>
      <c r="F156" s="153" t="s">
        <v>167</v>
      </c>
      <c r="G156" s="154" t="s">
        <v>133</v>
      </c>
      <c r="H156" s="155">
        <v>10.833</v>
      </c>
      <c r="I156" s="156"/>
      <c r="J156" s="156">
        <f>ROUND(I156*H156,2)</f>
        <v>0</v>
      </c>
      <c r="K156" s="157"/>
      <c r="L156" s="158"/>
      <c r="M156" s="159" t="s">
        <v>1</v>
      </c>
      <c r="N156" s="160" t="s">
        <v>38</v>
      </c>
      <c r="O156" s="132">
        <v>0</v>
      </c>
      <c r="P156" s="132">
        <f>O156*H156</f>
        <v>0</v>
      </c>
      <c r="Q156" s="132">
        <v>1</v>
      </c>
      <c r="R156" s="132">
        <f>Q156*H156</f>
        <v>10.833</v>
      </c>
      <c r="S156" s="132">
        <v>0</v>
      </c>
      <c r="T156" s="133">
        <f>S156*H156</f>
        <v>0</v>
      </c>
      <c r="AR156" s="134" t="s">
        <v>130</v>
      </c>
      <c r="AT156" s="134" t="s">
        <v>145</v>
      </c>
      <c r="AU156" s="134" t="s">
        <v>108</v>
      </c>
      <c r="AY156" s="15" t="s">
        <v>103</v>
      </c>
      <c r="BE156" s="135">
        <f>IF(N156="základní",J156,0)</f>
        <v>0</v>
      </c>
      <c r="BF156" s="135">
        <f>IF(N156="snížená",J156,0)</f>
        <v>0</v>
      </c>
      <c r="BG156" s="135">
        <f>IF(N156="zákl. přenesená",J156,0)</f>
        <v>0</v>
      </c>
      <c r="BH156" s="135">
        <f>IF(N156="sníž. přenesená",J156,0)</f>
        <v>0</v>
      </c>
      <c r="BI156" s="135">
        <f>IF(N156="nulová",J156,0)</f>
        <v>0</v>
      </c>
      <c r="BJ156" s="15" t="s">
        <v>78</v>
      </c>
      <c r="BK156" s="135">
        <f>ROUND(I156*H156,2)</f>
        <v>0</v>
      </c>
      <c r="BL156" s="15" t="s">
        <v>107</v>
      </c>
      <c r="BM156" s="134" t="s">
        <v>168</v>
      </c>
    </row>
    <row r="157" spans="2:65" s="1" customFormat="1" ht="29.25">
      <c r="B157" s="27"/>
      <c r="D157" s="137" t="s">
        <v>126</v>
      </c>
      <c r="F157" s="143" t="s">
        <v>169</v>
      </c>
      <c r="L157" s="27"/>
      <c r="M157" s="144"/>
      <c r="T157" s="51"/>
      <c r="AT157" s="15" t="s">
        <v>126</v>
      </c>
      <c r="AU157" s="15" t="s">
        <v>108</v>
      </c>
    </row>
    <row r="158" spans="2:65" s="1" customFormat="1" ht="16.5" customHeight="1">
      <c r="B158" s="122"/>
      <c r="C158" s="151">
        <v>16</v>
      </c>
      <c r="D158" s="151" t="s">
        <v>145</v>
      </c>
      <c r="E158" s="152" t="s">
        <v>170</v>
      </c>
      <c r="F158" s="153" t="s">
        <v>278</v>
      </c>
      <c r="G158" s="154" t="s">
        <v>133</v>
      </c>
      <c r="H158" s="155">
        <v>129.52500000000001</v>
      </c>
      <c r="I158" s="156"/>
      <c r="J158" s="156">
        <f>ROUND(I158*H158,2)</f>
        <v>0</v>
      </c>
      <c r="K158" s="157"/>
      <c r="L158" s="158"/>
      <c r="M158" s="159" t="s">
        <v>1</v>
      </c>
      <c r="N158" s="160" t="s">
        <v>38</v>
      </c>
      <c r="O158" s="132">
        <v>0</v>
      </c>
      <c r="P158" s="132">
        <f>O158*H158</f>
        <v>0</v>
      </c>
      <c r="Q158" s="132">
        <v>1</v>
      </c>
      <c r="R158" s="132">
        <f>Q158*H158</f>
        <v>129.52500000000001</v>
      </c>
      <c r="S158" s="132">
        <v>0</v>
      </c>
      <c r="T158" s="133">
        <f>S158*H158</f>
        <v>0</v>
      </c>
      <c r="AR158" s="134" t="s">
        <v>130</v>
      </c>
      <c r="AT158" s="134" t="s">
        <v>145</v>
      </c>
      <c r="AU158" s="134" t="s">
        <v>108</v>
      </c>
      <c r="AY158" s="15" t="s">
        <v>103</v>
      </c>
      <c r="BE158" s="135">
        <f>IF(N158="základní",J158,0)</f>
        <v>0</v>
      </c>
      <c r="BF158" s="135">
        <f>IF(N158="snížená",J158,0)</f>
        <v>0</v>
      </c>
      <c r="BG158" s="135">
        <f>IF(N158="zákl. přenesená",J158,0)</f>
        <v>0</v>
      </c>
      <c r="BH158" s="135">
        <f>IF(N158="sníž. přenesená",J158,0)</f>
        <v>0</v>
      </c>
      <c r="BI158" s="135">
        <f>IF(N158="nulová",J158,0)</f>
        <v>0</v>
      </c>
      <c r="BJ158" s="15" t="s">
        <v>78</v>
      </c>
      <c r="BK158" s="135">
        <f>ROUND(I158*H158,2)</f>
        <v>0</v>
      </c>
      <c r="BL158" s="15" t="s">
        <v>107</v>
      </c>
      <c r="BM158" s="134" t="s">
        <v>171</v>
      </c>
    </row>
    <row r="159" spans="2:65" s="1" customFormat="1" ht="29.25">
      <c r="B159" s="27"/>
      <c r="D159" s="137" t="s">
        <v>126</v>
      </c>
      <c r="F159" s="143" t="s">
        <v>284</v>
      </c>
      <c r="L159" s="27"/>
      <c r="M159" s="144"/>
      <c r="T159" s="51"/>
      <c r="AT159" s="15" t="s">
        <v>126</v>
      </c>
      <c r="AU159" s="15" t="s">
        <v>108</v>
      </c>
    </row>
    <row r="160" spans="2:65" s="12" customFormat="1">
      <c r="B160" s="136"/>
      <c r="D160" s="137" t="s">
        <v>110</v>
      </c>
      <c r="E160" s="138" t="s">
        <v>1</v>
      </c>
      <c r="F160" s="139" t="s">
        <v>285</v>
      </c>
      <c r="H160" s="140">
        <v>129.52500000000001</v>
      </c>
      <c r="L160" s="136"/>
      <c r="M160" s="141"/>
      <c r="T160" s="142"/>
      <c r="AT160" s="138" t="s">
        <v>110</v>
      </c>
      <c r="AU160" s="138" t="s">
        <v>108</v>
      </c>
      <c r="AV160" s="12" t="s">
        <v>80</v>
      </c>
      <c r="AW160" s="12" t="s">
        <v>30</v>
      </c>
      <c r="AX160" s="12" t="s">
        <v>78</v>
      </c>
      <c r="AY160" s="138" t="s">
        <v>103</v>
      </c>
    </row>
    <row r="161" spans="2:65" s="1" customFormat="1" ht="24.2" customHeight="1">
      <c r="B161" s="122"/>
      <c r="C161" s="123">
        <v>17</v>
      </c>
      <c r="D161" s="123" t="s">
        <v>105</v>
      </c>
      <c r="E161" s="124" t="s">
        <v>172</v>
      </c>
      <c r="F161" s="125" t="s">
        <v>173</v>
      </c>
      <c r="G161" s="126" t="s">
        <v>106</v>
      </c>
      <c r="H161" s="127">
        <v>785</v>
      </c>
      <c r="I161" s="128"/>
      <c r="J161" s="128">
        <f>ROUND(I161*H161,2)</f>
        <v>0</v>
      </c>
      <c r="K161" s="129"/>
      <c r="L161" s="27"/>
      <c r="M161" s="130" t="s">
        <v>1</v>
      </c>
      <c r="N161" s="131" t="s">
        <v>38</v>
      </c>
      <c r="O161" s="132">
        <v>4.0000000000000001E-3</v>
      </c>
      <c r="P161" s="132">
        <f>O161*H161</f>
        <v>3.14</v>
      </c>
      <c r="Q161" s="132">
        <v>0</v>
      </c>
      <c r="R161" s="132">
        <f>Q161*H161</f>
        <v>0</v>
      </c>
      <c r="S161" s="132">
        <v>0</v>
      </c>
      <c r="T161" s="133">
        <f>S161*H161</f>
        <v>0</v>
      </c>
      <c r="AR161" s="134" t="s">
        <v>107</v>
      </c>
      <c r="AT161" s="134" t="s">
        <v>105</v>
      </c>
      <c r="AU161" s="134" t="s">
        <v>108</v>
      </c>
      <c r="AY161" s="15" t="s">
        <v>103</v>
      </c>
      <c r="BE161" s="135">
        <f>IF(N161="základní",J161,0)</f>
        <v>0</v>
      </c>
      <c r="BF161" s="135">
        <f>IF(N161="snížená",J161,0)</f>
        <v>0</v>
      </c>
      <c r="BG161" s="135">
        <f>IF(N161="zákl. přenesená",J161,0)</f>
        <v>0</v>
      </c>
      <c r="BH161" s="135">
        <f>IF(N161="sníž. přenesená",J161,0)</f>
        <v>0</v>
      </c>
      <c r="BI161" s="135">
        <f>IF(N161="nulová",J161,0)</f>
        <v>0</v>
      </c>
      <c r="BJ161" s="15" t="s">
        <v>78</v>
      </c>
      <c r="BK161" s="135">
        <f>ROUND(I161*H161,2)</f>
        <v>0</v>
      </c>
      <c r="BL161" s="15" t="s">
        <v>107</v>
      </c>
      <c r="BM161" s="134" t="s">
        <v>174</v>
      </c>
    </row>
    <row r="162" spans="2:65" s="1" customFormat="1" ht="21.75" customHeight="1">
      <c r="B162" s="122"/>
      <c r="C162" s="123">
        <v>18</v>
      </c>
      <c r="D162" s="123" t="s">
        <v>105</v>
      </c>
      <c r="E162" s="124" t="s">
        <v>175</v>
      </c>
      <c r="F162" s="125" t="s">
        <v>176</v>
      </c>
      <c r="G162" s="126" t="s">
        <v>106</v>
      </c>
      <c r="H162" s="127">
        <v>825</v>
      </c>
      <c r="I162" s="128"/>
      <c r="J162" s="128">
        <f>ROUND(I162*H162,2)</f>
        <v>0</v>
      </c>
      <c r="K162" s="129"/>
      <c r="L162" s="27"/>
      <c r="M162" s="130" t="s">
        <v>1</v>
      </c>
      <c r="N162" s="131" t="s">
        <v>38</v>
      </c>
      <c r="O162" s="132">
        <v>2E-3</v>
      </c>
      <c r="P162" s="132">
        <f>O162*H162</f>
        <v>1.6500000000000001</v>
      </c>
      <c r="Q162" s="132">
        <v>0</v>
      </c>
      <c r="R162" s="132">
        <f>Q162*H162</f>
        <v>0</v>
      </c>
      <c r="S162" s="132">
        <v>0</v>
      </c>
      <c r="T162" s="133">
        <f>S162*H162</f>
        <v>0</v>
      </c>
      <c r="AR162" s="134" t="s">
        <v>107</v>
      </c>
      <c r="AT162" s="134" t="s">
        <v>105</v>
      </c>
      <c r="AU162" s="134" t="s">
        <v>108</v>
      </c>
      <c r="AY162" s="15" t="s">
        <v>103</v>
      </c>
      <c r="BE162" s="135">
        <f>IF(N162="základní",J162,0)</f>
        <v>0</v>
      </c>
      <c r="BF162" s="135">
        <f>IF(N162="snížená",J162,0)</f>
        <v>0</v>
      </c>
      <c r="BG162" s="135">
        <f>IF(N162="zákl. přenesená",J162,0)</f>
        <v>0</v>
      </c>
      <c r="BH162" s="135">
        <f>IF(N162="sníž. přenesená",J162,0)</f>
        <v>0</v>
      </c>
      <c r="BI162" s="135">
        <f>IF(N162="nulová",J162,0)</f>
        <v>0</v>
      </c>
      <c r="BJ162" s="15" t="s">
        <v>78</v>
      </c>
      <c r="BK162" s="135">
        <f>ROUND(I162*H162,2)</f>
        <v>0</v>
      </c>
      <c r="BL162" s="15" t="s">
        <v>107</v>
      </c>
      <c r="BM162" s="134" t="s">
        <v>177</v>
      </c>
    </row>
    <row r="163" spans="2:65" s="1" customFormat="1" ht="33" customHeight="1">
      <c r="B163" s="122"/>
      <c r="C163" s="123">
        <v>19</v>
      </c>
      <c r="D163" s="123" t="s">
        <v>105</v>
      </c>
      <c r="E163" s="124" t="s">
        <v>178</v>
      </c>
      <c r="F163" s="125" t="s">
        <v>291</v>
      </c>
      <c r="G163" s="126" t="s">
        <v>106</v>
      </c>
      <c r="H163" s="127">
        <v>825</v>
      </c>
      <c r="I163" s="128"/>
      <c r="J163" s="128">
        <f>ROUND(I163*H163,2)</f>
        <v>0</v>
      </c>
      <c r="K163" s="129"/>
      <c r="L163" s="27"/>
      <c r="M163" s="130" t="s">
        <v>1</v>
      </c>
      <c r="N163" s="131" t="s">
        <v>38</v>
      </c>
      <c r="O163" s="132">
        <v>1.2999999999999999E-2</v>
      </c>
      <c r="P163" s="132">
        <f>O163*H163</f>
        <v>10.725</v>
      </c>
      <c r="Q163" s="132">
        <v>0</v>
      </c>
      <c r="R163" s="132">
        <f>Q163*H163</f>
        <v>0</v>
      </c>
      <c r="S163" s="132">
        <v>0</v>
      </c>
      <c r="T163" s="133">
        <f>S163*H163</f>
        <v>0</v>
      </c>
      <c r="AR163" s="134" t="s">
        <v>107</v>
      </c>
      <c r="AT163" s="134" t="s">
        <v>105</v>
      </c>
      <c r="AU163" s="134" t="s">
        <v>108</v>
      </c>
      <c r="AY163" s="15" t="s">
        <v>103</v>
      </c>
      <c r="BE163" s="135">
        <f>IF(N163="základní",J163,0)</f>
        <v>0</v>
      </c>
      <c r="BF163" s="135">
        <f>IF(N163="snížená",J163,0)</f>
        <v>0</v>
      </c>
      <c r="BG163" s="135">
        <f>IF(N163="zákl. přenesená",J163,0)</f>
        <v>0</v>
      </c>
      <c r="BH163" s="135">
        <f>IF(N163="sníž. přenesená",J163,0)</f>
        <v>0</v>
      </c>
      <c r="BI163" s="135">
        <f>IF(N163="nulová",J163,0)</f>
        <v>0</v>
      </c>
      <c r="BJ163" s="15" t="s">
        <v>78</v>
      </c>
      <c r="BK163" s="135">
        <f>ROUND(I163*H163,2)</f>
        <v>0</v>
      </c>
      <c r="BL163" s="15" t="s">
        <v>107</v>
      </c>
      <c r="BM163" s="134" t="s">
        <v>179</v>
      </c>
    </row>
    <row r="164" spans="2:65" s="1" customFormat="1" ht="24.2" customHeight="1">
      <c r="B164" s="122"/>
      <c r="C164" s="123">
        <v>20</v>
      </c>
      <c r="D164" s="123" t="s">
        <v>105</v>
      </c>
      <c r="E164" s="124" t="s">
        <v>180</v>
      </c>
      <c r="F164" s="125" t="s">
        <v>290</v>
      </c>
      <c r="G164" s="126" t="s">
        <v>106</v>
      </c>
      <c r="H164" s="127">
        <v>785</v>
      </c>
      <c r="I164" s="128"/>
      <c r="J164" s="128">
        <f>ROUND(I164*H164,2)</f>
        <v>0</v>
      </c>
      <c r="K164" s="129"/>
      <c r="L164" s="27"/>
      <c r="M164" s="130" t="s">
        <v>1</v>
      </c>
      <c r="N164" s="131" t="s">
        <v>38</v>
      </c>
      <c r="O164" s="132">
        <v>6.3E-2</v>
      </c>
      <c r="P164" s="132">
        <f>O164*H164</f>
        <v>49.454999999999998</v>
      </c>
      <c r="Q164" s="132">
        <v>0</v>
      </c>
      <c r="R164" s="132">
        <f>Q164*H164</f>
        <v>0</v>
      </c>
      <c r="S164" s="132">
        <v>0</v>
      </c>
      <c r="T164" s="133">
        <f>S164*H164</f>
        <v>0</v>
      </c>
      <c r="AR164" s="134" t="s">
        <v>107</v>
      </c>
      <c r="AT164" s="134" t="s">
        <v>105</v>
      </c>
      <c r="AU164" s="134" t="s">
        <v>108</v>
      </c>
      <c r="AY164" s="15" t="s">
        <v>103</v>
      </c>
      <c r="BE164" s="135">
        <f>IF(N164="základní",J164,0)</f>
        <v>0</v>
      </c>
      <c r="BF164" s="135">
        <f>IF(N164="snížená",J164,0)</f>
        <v>0</v>
      </c>
      <c r="BG164" s="135">
        <f>IF(N164="zákl. přenesená",J164,0)</f>
        <v>0</v>
      </c>
      <c r="BH164" s="135">
        <f>IF(N164="sníž. přenesená",J164,0)</f>
        <v>0</v>
      </c>
      <c r="BI164" s="135">
        <f>IF(N164="nulová",J164,0)</f>
        <v>0</v>
      </c>
      <c r="BJ164" s="15" t="s">
        <v>78</v>
      </c>
      <c r="BK164" s="135">
        <f>ROUND(I164*H164,2)</f>
        <v>0</v>
      </c>
      <c r="BL164" s="15" t="s">
        <v>107</v>
      </c>
      <c r="BM164" s="134" t="s">
        <v>181</v>
      </c>
    </row>
    <row r="165" spans="2:65" s="11" customFormat="1" ht="20.85" customHeight="1">
      <c r="B165" s="111"/>
      <c r="D165" s="112" t="s">
        <v>72</v>
      </c>
      <c r="E165" s="120">
        <v>8</v>
      </c>
      <c r="F165" s="120" t="s">
        <v>182</v>
      </c>
      <c r="J165" s="121">
        <f>BK165</f>
        <v>0</v>
      </c>
      <c r="L165" s="111"/>
      <c r="M165" s="115"/>
      <c r="P165" s="116">
        <f>SUM(P166:P183)</f>
        <v>18.048000000000002</v>
      </c>
      <c r="R165" s="116">
        <f>SUM(R166:R183)</f>
        <v>2.9255203999999999</v>
      </c>
      <c r="T165" s="117">
        <f>SUM(T166:T183)</f>
        <v>0</v>
      </c>
      <c r="AR165" s="112" t="s">
        <v>78</v>
      </c>
      <c r="AT165" s="118" t="s">
        <v>72</v>
      </c>
      <c r="AU165" s="118" t="s">
        <v>80</v>
      </c>
      <c r="AY165" s="112" t="s">
        <v>103</v>
      </c>
      <c r="BK165" s="119">
        <f>SUM(BK166:BK183)</f>
        <v>0</v>
      </c>
    </row>
    <row r="166" spans="2:65" s="1" customFormat="1" ht="24.2" customHeight="1">
      <c r="B166" s="122"/>
      <c r="C166" s="123">
        <v>21</v>
      </c>
      <c r="D166" s="123" t="s">
        <v>105</v>
      </c>
      <c r="E166" s="124" t="s">
        <v>183</v>
      </c>
      <c r="F166" s="125" t="s">
        <v>184</v>
      </c>
      <c r="G166" s="126" t="s">
        <v>112</v>
      </c>
      <c r="H166" s="127">
        <v>4</v>
      </c>
      <c r="I166" s="128"/>
      <c r="J166" s="128">
        <f>ROUND(I166*H166,2)</f>
        <v>0</v>
      </c>
      <c r="K166" s="129"/>
      <c r="L166" s="27"/>
      <c r="M166" s="130" t="s">
        <v>1</v>
      </c>
      <c r="N166" s="131" t="s">
        <v>38</v>
      </c>
      <c r="O166" s="132">
        <v>0.29199999999999998</v>
      </c>
      <c r="P166" s="132">
        <f>O166*H166</f>
        <v>1.1679999999999999</v>
      </c>
      <c r="Q166" s="132">
        <v>1.0000000000000001E-5</v>
      </c>
      <c r="R166" s="132">
        <f>Q166*H166</f>
        <v>4.0000000000000003E-5</v>
      </c>
      <c r="S166" s="132">
        <v>0</v>
      </c>
      <c r="T166" s="133">
        <f>S166*H166</f>
        <v>0</v>
      </c>
      <c r="AR166" s="134" t="s">
        <v>107</v>
      </c>
      <c r="AT166" s="134" t="s">
        <v>105</v>
      </c>
      <c r="AU166" s="134" t="s">
        <v>108</v>
      </c>
      <c r="AY166" s="15" t="s">
        <v>103</v>
      </c>
      <c r="BE166" s="135">
        <f>IF(N166="základní",J166,0)</f>
        <v>0</v>
      </c>
      <c r="BF166" s="135">
        <f>IF(N166="snížená",J166,0)</f>
        <v>0</v>
      </c>
      <c r="BG166" s="135">
        <f>IF(N166="zákl. přenesená",J166,0)</f>
        <v>0</v>
      </c>
      <c r="BH166" s="135">
        <f>IF(N166="sníž. přenesená",J166,0)</f>
        <v>0</v>
      </c>
      <c r="BI166" s="135">
        <f>IF(N166="nulová",J166,0)</f>
        <v>0</v>
      </c>
      <c r="BJ166" s="15" t="s">
        <v>78</v>
      </c>
      <c r="BK166" s="135">
        <f>ROUND(I166*H166,2)</f>
        <v>0</v>
      </c>
      <c r="BL166" s="15" t="s">
        <v>107</v>
      </c>
      <c r="BM166" s="134" t="s">
        <v>185</v>
      </c>
    </row>
    <row r="167" spans="2:65" s="1" customFormat="1" ht="24.2" customHeight="1">
      <c r="B167" s="122"/>
      <c r="C167" s="151">
        <v>22</v>
      </c>
      <c r="D167" s="151" t="s">
        <v>145</v>
      </c>
      <c r="E167" s="152" t="s">
        <v>186</v>
      </c>
      <c r="F167" s="153" t="s">
        <v>187</v>
      </c>
      <c r="G167" s="154" t="s">
        <v>112</v>
      </c>
      <c r="H167" s="155">
        <v>4.12</v>
      </c>
      <c r="I167" s="156"/>
      <c r="J167" s="156">
        <f>ROUND(I167*H167,2)</f>
        <v>0</v>
      </c>
      <c r="K167" s="157"/>
      <c r="L167" s="158"/>
      <c r="M167" s="159" t="s">
        <v>1</v>
      </c>
      <c r="N167" s="160" t="s">
        <v>38</v>
      </c>
      <c r="O167" s="132">
        <v>0</v>
      </c>
      <c r="P167" s="132">
        <f>O167*H167</f>
        <v>0</v>
      </c>
      <c r="Q167" s="132">
        <v>2.6700000000000001E-3</v>
      </c>
      <c r="R167" s="132">
        <f>Q167*H167</f>
        <v>1.10004E-2</v>
      </c>
      <c r="S167" s="132">
        <v>0</v>
      </c>
      <c r="T167" s="133">
        <f>S167*H167</f>
        <v>0</v>
      </c>
      <c r="AR167" s="134" t="s">
        <v>130</v>
      </c>
      <c r="AT167" s="134" t="s">
        <v>145</v>
      </c>
      <c r="AU167" s="134" t="s">
        <v>108</v>
      </c>
      <c r="AY167" s="15" t="s">
        <v>103</v>
      </c>
      <c r="BE167" s="135">
        <f>IF(N167="základní",J167,0)</f>
        <v>0</v>
      </c>
      <c r="BF167" s="135">
        <f>IF(N167="snížená",J167,0)</f>
        <v>0</v>
      </c>
      <c r="BG167" s="135">
        <f>IF(N167="zákl. přenesená",J167,0)</f>
        <v>0</v>
      </c>
      <c r="BH167" s="135">
        <f>IF(N167="sníž. přenesená",J167,0)</f>
        <v>0</v>
      </c>
      <c r="BI167" s="135">
        <f>IF(N167="nulová",J167,0)</f>
        <v>0</v>
      </c>
      <c r="BJ167" s="15" t="s">
        <v>78</v>
      </c>
      <c r="BK167" s="135">
        <f>ROUND(I167*H167,2)</f>
        <v>0</v>
      </c>
      <c r="BL167" s="15" t="s">
        <v>107</v>
      </c>
      <c r="BM167" s="134" t="s">
        <v>188</v>
      </c>
    </row>
    <row r="168" spans="2:65" s="12" customFormat="1">
      <c r="B168" s="136"/>
      <c r="D168" s="137" t="s">
        <v>110</v>
      </c>
      <c r="F168" s="139" t="s">
        <v>189</v>
      </c>
      <c r="H168" s="140">
        <v>4.12</v>
      </c>
      <c r="L168" s="136"/>
      <c r="M168" s="141"/>
      <c r="T168" s="142"/>
      <c r="AT168" s="138" t="s">
        <v>110</v>
      </c>
      <c r="AU168" s="138" t="s">
        <v>108</v>
      </c>
      <c r="AV168" s="12" t="s">
        <v>80</v>
      </c>
      <c r="AW168" s="12" t="s">
        <v>3</v>
      </c>
      <c r="AX168" s="12" t="s">
        <v>78</v>
      </c>
      <c r="AY168" s="138" t="s">
        <v>103</v>
      </c>
    </row>
    <row r="169" spans="2:65" s="1" customFormat="1" ht="24.2" customHeight="1">
      <c r="B169" s="122"/>
      <c r="C169" s="123">
        <v>23</v>
      </c>
      <c r="D169" s="123" t="s">
        <v>105</v>
      </c>
      <c r="E169" s="124"/>
      <c r="F169" s="125" t="s">
        <v>287</v>
      </c>
      <c r="G169" s="126" t="s">
        <v>190</v>
      </c>
      <c r="H169" s="127">
        <v>2</v>
      </c>
      <c r="I169" s="128"/>
      <c r="J169" s="128">
        <f>ROUND(I169*H169,2)</f>
        <v>0</v>
      </c>
      <c r="K169" s="129"/>
      <c r="L169" s="27"/>
      <c r="M169" s="130" t="s">
        <v>1</v>
      </c>
      <c r="N169" s="131" t="s">
        <v>38</v>
      </c>
      <c r="O169" s="132">
        <v>1.337</v>
      </c>
      <c r="P169" s="132">
        <f>O169*H169</f>
        <v>2.6739999999999999</v>
      </c>
      <c r="Q169" s="132">
        <v>1.2E-4</v>
      </c>
      <c r="R169" s="132">
        <f>Q169*H169</f>
        <v>2.4000000000000001E-4</v>
      </c>
      <c r="S169" s="132">
        <v>0</v>
      </c>
      <c r="T169" s="133">
        <f>S169*H169</f>
        <v>0</v>
      </c>
      <c r="AR169" s="134" t="s">
        <v>107</v>
      </c>
      <c r="AT169" s="134" t="s">
        <v>105</v>
      </c>
      <c r="AU169" s="134" t="s">
        <v>108</v>
      </c>
      <c r="AY169" s="15" t="s">
        <v>103</v>
      </c>
      <c r="BE169" s="135">
        <f>IF(N169="základní",J169,0)</f>
        <v>0</v>
      </c>
      <c r="BF169" s="135">
        <f>IF(N169="snížená",J169,0)</f>
        <v>0</v>
      </c>
      <c r="BG169" s="135">
        <f>IF(N169="zákl. přenesená",J169,0)</f>
        <v>0</v>
      </c>
      <c r="BH169" s="135">
        <f>IF(N169="sníž. přenesená",J169,0)</f>
        <v>0</v>
      </c>
      <c r="BI169" s="135">
        <f>IF(N169="nulová",J169,0)</f>
        <v>0</v>
      </c>
      <c r="BJ169" s="15" t="s">
        <v>78</v>
      </c>
      <c r="BK169" s="135">
        <f>ROUND(I169*H169,2)</f>
        <v>0</v>
      </c>
      <c r="BL169" s="15" t="s">
        <v>107</v>
      </c>
      <c r="BM169" s="134" t="s">
        <v>191</v>
      </c>
    </row>
    <row r="170" spans="2:65" s="1" customFormat="1">
      <c r="B170" s="27"/>
      <c r="D170" s="137" t="s">
        <v>126</v>
      </c>
      <c r="F170" s="143"/>
      <c r="L170" s="27"/>
      <c r="M170" s="144"/>
      <c r="T170" s="51"/>
      <c r="AT170" s="15" t="s">
        <v>126</v>
      </c>
      <c r="AU170" s="15" t="s">
        <v>108</v>
      </c>
    </row>
    <row r="171" spans="2:65" s="1" customFormat="1" ht="24.2" customHeight="1">
      <c r="B171" s="122"/>
      <c r="C171" s="151">
        <v>24</v>
      </c>
      <c r="D171" s="151" t="s">
        <v>145</v>
      </c>
      <c r="E171" s="152"/>
      <c r="F171" s="153" t="s">
        <v>288</v>
      </c>
      <c r="G171" s="154" t="s">
        <v>190</v>
      </c>
      <c r="H171" s="155">
        <v>2</v>
      </c>
      <c r="I171" s="156"/>
      <c r="J171" s="156">
        <f t="shared" ref="J171:J183" si="0">ROUND(I171*H171,2)</f>
        <v>0</v>
      </c>
      <c r="K171" s="157"/>
      <c r="L171" s="158"/>
      <c r="M171" s="159" t="s">
        <v>1</v>
      </c>
      <c r="N171" s="160" t="s">
        <v>38</v>
      </c>
      <c r="O171" s="132">
        <v>0</v>
      </c>
      <c r="P171" s="132">
        <f t="shared" ref="P171:P183" si="1">O171*H171</f>
        <v>0</v>
      </c>
      <c r="Q171" s="132">
        <v>2.5000000000000001E-3</v>
      </c>
      <c r="R171" s="132">
        <f t="shared" ref="R171:R183" si="2">Q171*H171</f>
        <v>5.0000000000000001E-3</v>
      </c>
      <c r="S171" s="132">
        <v>0</v>
      </c>
      <c r="T171" s="133">
        <f t="shared" ref="T171:T183" si="3">S171*H171</f>
        <v>0</v>
      </c>
      <c r="AR171" s="134" t="s">
        <v>130</v>
      </c>
      <c r="AT171" s="134" t="s">
        <v>145</v>
      </c>
      <c r="AU171" s="134" t="s">
        <v>108</v>
      </c>
      <c r="AY171" s="15" t="s">
        <v>103</v>
      </c>
      <c r="BE171" s="135">
        <f t="shared" ref="BE171:BE183" si="4">IF(N171="základní",J171,0)</f>
        <v>0</v>
      </c>
      <c r="BF171" s="135">
        <f t="shared" ref="BF171:BF183" si="5">IF(N171="snížená",J171,0)</f>
        <v>0</v>
      </c>
      <c r="BG171" s="135">
        <f t="shared" ref="BG171:BG183" si="6">IF(N171="zákl. přenesená",J171,0)</f>
        <v>0</v>
      </c>
      <c r="BH171" s="135">
        <f t="shared" ref="BH171:BH183" si="7">IF(N171="sníž. přenesená",J171,0)</f>
        <v>0</v>
      </c>
      <c r="BI171" s="135">
        <f t="shared" ref="BI171:BI183" si="8">IF(N171="nulová",J171,0)</f>
        <v>0</v>
      </c>
      <c r="BJ171" s="15" t="s">
        <v>78</v>
      </c>
      <c r="BK171" s="135">
        <f t="shared" ref="BK171:BK183" si="9">ROUND(I171*H171,2)</f>
        <v>0</v>
      </c>
      <c r="BL171" s="15" t="s">
        <v>107</v>
      </c>
      <c r="BM171" s="134" t="s">
        <v>192</v>
      </c>
    </row>
    <row r="172" spans="2:65" s="1" customFormat="1" ht="24.2" customHeight="1">
      <c r="B172" s="122"/>
      <c r="C172" s="123">
        <v>25</v>
      </c>
      <c r="D172" s="123" t="s">
        <v>105</v>
      </c>
      <c r="E172" s="124" t="s">
        <v>193</v>
      </c>
      <c r="F172" s="125" t="s">
        <v>194</v>
      </c>
      <c r="G172" s="126" t="s">
        <v>190</v>
      </c>
      <c r="H172" s="127">
        <v>2</v>
      </c>
      <c r="I172" s="128"/>
      <c r="J172" s="128">
        <f t="shared" si="0"/>
        <v>0</v>
      </c>
      <c r="K172" s="129"/>
      <c r="L172" s="27"/>
      <c r="M172" s="130" t="s">
        <v>1</v>
      </c>
      <c r="N172" s="131" t="s">
        <v>38</v>
      </c>
      <c r="O172" s="132">
        <v>2.11</v>
      </c>
      <c r="P172" s="132">
        <f t="shared" si="1"/>
        <v>4.22</v>
      </c>
      <c r="Q172" s="132">
        <v>0.12422</v>
      </c>
      <c r="R172" s="132">
        <f t="shared" si="2"/>
        <v>0.24843999999999999</v>
      </c>
      <c r="S172" s="132">
        <v>0</v>
      </c>
      <c r="T172" s="133">
        <f t="shared" si="3"/>
        <v>0</v>
      </c>
      <c r="AR172" s="134" t="s">
        <v>107</v>
      </c>
      <c r="AT172" s="134" t="s">
        <v>105</v>
      </c>
      <c r="AU172" s="134" t="s">
        <v>108</v>
      </c>
      <c r="AY172" s="15" t="s">
        <v>103</v>
      </c>
      <c r="BE172" s="135">
        <f t="shared" si="4"/>
        <v>0</v>
      </c>
      <c r="BF172" s="135">
        <f t="shared" si="5"/>
        <v>0</v>
      </c>
      <c r="BG172" s="135">
        <f t="shared" si="6"/>
        <v>0</v>
      </c>
      <c r="BH172" s="135">
        <f t="shared" si="7"/>
        <v>0</v>
      </c>
      <c r="BI172" s="135">
        <f t="shared" si="8"/>
        <v>0</v>
      </c>
      <c r="BJ172" s="15" t="s">
        <v>78</v>
      </c>
      <c r="BK172" s="135">
        <f t="shared" si="9"/>
        <v>0</v>
      </c>
      <c r="BL172" s="15" t="s">
        <v>107</v>
      </c>
      <c r="BM172" s="134" t="s">
        <v>195</v>
      </c>
    </row>
    <row r="173" spans="2:65" s="1" customFormat="1" ht="21.75" customHeight="1">
      <c r="B173" s="122"/>
      <c r="C173" s="151">
        <v>26</v>
      </c>
      <c r="D173" s="151" t="s">
        <v>145</v>
      </c>
      <c r="E173" s="152" t="s">
        <v>196</v>
      </c>
      <c r="F173" s="153" t="s">
        <v>197</v>
      </c>
      <c r="G173" s="154" t="s">
        <v>190</v>
      </c>
      <c r="H173" s="155">
        <v>2</v>
      </c>
      <c r="I173" s="156"/>
      <c r="J173" s="156">
        <f t="shared" si="0"/>
        <v>0</v>
      </c>
      <c r="K173" s="157"/>
      <c r="L173" s="158"/>
      <c r="M173" s="159" t="s">
        <v>1</v>
      </c>
      <c r="N173" s="160" t="s">
        <v>38</v>
      </c>
      <c r="O173" s="132">
        <v>0</v>
      </c>
      <c r="P173" s="132">
        <f t="shared" si="1"/>
        <v>0</v>
      </c>
      <c r="Q173" s="132">
        <v>6.7000000000000004E-2</v>
      </c>
      <c r="R173" s="132">
        <f t="shared" si="2"/>
        <v>0.13400000000000001</v>
      </c>
      <c r="S173" s="132">
        <v>0</v>
      </c>
      <c r="T173" s="133">
        <f t="shared" si="3"/>
        <v>0</v>
      </c>
      <c r="AR173" s="134" t="s">
        <v>130</v>
      </c>
      <c r="AT173" s="134" t="s">
        <v>145</v>
      </c>
      <c r="AU173" s="134" t="s">
        <v>108</v>
      </c>
      <c r="AY173" s="15" t="s">
        <v>103</v>
      </c>
      <c r="BE173" s="135">
        <f t="shared" si="4"/>
        <v>0</v>
      </c>
      <c r="BF173" s="135">
        <f t="shared" si="5"/>
        <v>0</v>
      </c>
      <c r="BG173" s="135">
        <f t="shared" si="6"/>
        <v>0</v>
      </c>
      <c r="BH173" s="135">
        <f t="shared" si="7"/>
        <v>0</v>
      </c>
      <c r="BI173" s="135">
        <f t="shared" si="8"/>
        <v>0</v>
      </c>
      <c r="BJ173" s="15" t="s">
        <v>78</v>
      </c>
      <c r="BK173" s="135">
        <f t="shared" si="9"/>
        <v>0</v>
      </c>
      <c r="BL173" s="15" t="s">
        <v>107</v>
      </c>
      <c r="BM173" s="134" t="s">
        <v>198</v>
      </c>
    </row>
    <row r="174" spans="2:65" s="1" customFormat="1" ht="24.2" customHeight="1">
      <c r="B174" s="122"/>
      <c r="C174" s="123">
        <v>27</v>
      </c>
      <c r="D174" s="123" t="s">
        <v>105</v>
      </c>
      <c r="E174" s="124" t="s">
        <v>199</v>
      </c>
      <c r="F174" s="125" t="s">
        <v>200</v>
      </c>
      <c r="G174" s="126" t="s">
        <v>190</v>
      </c>
      <c r="H174" s="127">
        <v>2</v>
      </c>
      <c r="I174" s="128"/>
      <c r="J174" s="128">
        <f t="shared" si="0"/>
        <v>0</v>
      </c>
      <c r="K174" s="129"/>
      <c r="L174" s="27"/>
      <c r="M174" s="130" t="s">
        <v>1</v>
      </c>
      <c r="N174" s="131" t="s">
        <v>38</v>
      </c>
      <c r="O174" s="132">
        <v>1.131</v>
      </c>
      <c r="P174" s="132">
        <f t="shared" si="1"/>
        <v>2.262</v>
      </c>
      <c r="Q174" s="132">
        <v>2.972E-2</v>
      </c>
      <c r="R174" s="132">
        <f t="shared" si="2"/>
        <v>5.944E-2</v>
      </c>
      <c r="S174" s="132">
        <v>0</v>
      </c>
      <c r="T174" s="133">
        <f t="shared" si="3"/>
        <v>0</v>
      </c>
      <c r="AR174" s="134" t="s">
        <v>107</v>
      </c>
      <c r="AT174" s="134" t="s">
        <v>105</v>
      </c>
      <c r="AU174" s="134" t="s">
        <v>108</v>
      </c>
      <c r="AY174" s="15" t="s">
        <v>103</v>
      </c>
      <c r="BE174" s="135">
        <f t="shared" si="4"/>
        <v>0</v>
      </c>
      <c r="BF174" s="135">
        <f t="shared" si="5"/>
        <v>0</v>
      </c>
      <c r="BG174" s="135">
        <f t="shared" si="6"/>
        <v>0</v>
      </c>
      <c r="BH174" s="135">
        <f t="shared" si="7"/>
        <v>0</v>
      </c>
      <c r="BI174" s="135">
        <f t="shared" si="8"/>
        <v>0</v>
      </c>
      <c r="BJ174" s="15" t="s">
        <v>78</v>
      </c>
      <c r="BK174" s="135">
        <f t="shared" si="9"/>
        <v>0</v>
      </c>
      <c r="BL174" s="15" t="s">
        <v>107</v>
      </c>
      <c r="BM174" s="134" t="s">
        <v>201</v>
      </c>
    </row>
    <row r="175" spans="2:65" s="1" customFormat="1" ht="21.75" customHeight="1">
      <c r="B175" s="122"/>
      <c r="C175" s="151">
        <v>28</v>
      </c>
      <c r="D175" s="151" t="s">
        <v>145</v>
      </c>
      <c r="E175" s="152" t="s">
        <v>202</v>
      </c>
      <c r="F175" s="153" t="s">
        <v>203</v>
      </c>
      <c r="G175" s="154" t="s">
        <v>190</v>
      </c>
      <c r="H175" s="155">
        <v>2</v>
      </c>
      <c r="I175" s="156"/>
      <c r="J175" s="156">
        <f t="shared" si="0"/>
        <v>0</v>
      </c>
      <c r="K175" s="157"/>
      <c r="L175" s="158"/>
      <c r="M175" s="159" t="s">
        <v>1</v>
      </c>
      <c r="N175" s="160" t="s">
        <v>38</v>
      </c>
      <c r="O175" s="132">
        <v>0</v>
      </c>
      <c r="P175" s="132">
        <f t="shared" si="1"/>
        <v>0</v>
      </c>
      <c r="Q175" s="132">
        <v>0.04</v>
      </c>
      <c r="R175" s="132">
        <f t="shared" si="2"/>
        <v>0.08</v>
      </c>
      <c r="S175" s="132">
        <v>0</v>
      </c>
      <c r="T175" s="133">
        <f t="shared" si="3"/>
        <v>0</v>
      </c>
      <c r="AR175" s="134" t="s">
        <v>130</v>
      </c>
      <c r="AT175" s="134" t="s">
        <v>145</v>
      </c>
      <c r="AU175" s="134" t="s">
        <v>108</v>
      </c>
      <c r="AY175" s="15" t="s">
        <v>103</v>
      </c>
      <c r="BE175" s="135">
        <f t="shared" si="4"/>
        <v>0</v>
      </c>
      <c r="BF175" s="135">
        <f t="shared" si="5"/>
        <v>0</v>
      </c>
      <c r="BG175" s="135">
        <f t="shared" si="6"/>
        <v>0</v>
      </c>
      <c r="BH175" s="135">
        <f t="shared" si="7"/>
        <v>0</v>
      </c>
      <c r="BI175" s="135">
        <f t="shared" si="8"/>
        <v>0</v>
      </c>
      <c r="BJ175" s="15" t="s">
        <v>78</v>
      </c>
      <c r="BK175" s="135">
        <f t="shared" si="9"/>
        <v>0</v>
      </c>
      <c r="BL175" s="15" t="s">
        <v>107</v>
      </c>
      <c r="BM175" s="134" t="s">
        <v>204</v>
      </c>
    </row>
    <row r="176" spans="2:65" s="1" customFormat="1" ht="24.2" customHeight="1">
      <c r="B176" s="122"/>
      <c r="C176" s="123">
        <v>29</v>
      </c>
      <c r="D176" s="123" t="s">
        <v>105</v>
      </c>
      <c r="E176" s="124" t="s">
        <v>205</v>
      </c>
      <c r="F176" s="125" t="s">
        <v>206</v>
      </c>
      <c r="G176" s="126" t="s">
        <v>190</v>
      </c>
      <c r="H176" s="127">
        <v>2</v>
      </c>
      <c r="I176" s="128"/>
      <c r="J176" s="128">
        <f t="shared" si="0"/>
        <v>0</v>
      </c>
      <c r="K176" s="129"/>
      <c r="L176" s="27"/>
      <c r="M176" s="130" t="s">
        <v>1</v>
      </c>
      <c r="N176" s="131" t="s">
        <v>38</v>
      </c>
      <c r="O176" s="132">
        <v>1.798</v>
      </c>
      <c r="P176" s="132">
        <f t="shared" si="1"/>
        <v>3.5960000000000001</v>
      </c>
      <c r="Q176" s="132">
        <v>2.972E-2</v>
      </c>
      <c r="R176" s="132">
        <f t="shared" si="2"/>
        <v>5.944E-2</v>
      </c>
      <c r="S176" s="132">
        <v>0</v>
      </c>
      <c r="T176" s="133">
        <f t="shared" si="3"/>
        <v>0</v>
      </c>
      <c r="AR176" s="134" t="s">
        <v>107</v>
      </c>
      <c r="AT176" s="134" t="s">
        <v>105</v>
      </c>
      <c r="AU176" s="134" t="s">
        <v>108</v>
      </c>
      <c r="AY176" s="15" t="s">
        <v>103</v>
      </c>
      <c r="BE176" s="135">
        <f t="shared" si="4"/>
        <v>0</v>
      </c>
      <c r="BF176" s="135">
        <f t="shared" si="5"/>
        <v>0</v>
      </c>
      <c r="BG176" s="135">
        <f t="shared" si="6"/>
        <v>0</v>
      </c>
      <c r="BH176" s="135">
        <f t="shared" si="7"/>
        <v>0</v>
      </c>
      <c r="BI176" s="135">
        <f t="shared" si="8"/>
        <v>0</v>
      </c>
      <c r="BJ176" s="15" t="s">
        <v>78</v>
      </c>
      <c r="BK176" s="135">
        <f t="shared" si="9"/>
        <v>0</v>
      </c>
      <c r="BL176" s="15" t="s">
        <v>107</v>
      </c>
      <c r="BM176" s="134" t="s">
        <v>207</v>
      </c>
    </row>
    <row r="177" spans="2:65" s="1" customFormat="1" ht="24.2" customHeight="1">
      <c r="B177" s="122"/>
      <c r="C177" s="151">
        <v>30</v>
      </c>
      <c r="D177" s="151" t="s">
        <v>145</v>
      </c>
      <c r="E177" s="152" t="s">
        <v>208</v>
      </c>
      <c r="F177" s="153" t="s">
        <v>209</v>
      </c>
      <c r="G177" s="154" t="s">
        <v>190</v>
      </c>
      <c r="H177" s="155">
        <v>2</v>
      </c>
      <c r="I177" s="156"/>
      <c r="J177" s="156">
        <f t="shared" si="0"/>
        <v>0</v>
      </c>
      <c r="K177" s="157"/>
      <c r="L177" s="158"/>
      <c r="M177" s="159" t="s">
        <v>1</v>
      </c>
      <c r="N177" s="160" t="s">
        <v>38</v>
      </c>
      <c r="O177" s="132">
        <v>0</v>
      </c>
      <c r="P177" s="132">
        <f t="shared" si="1"/>
        <v>0</v>
      </c>
      <c r="Q177" s="132">
        <v>0.09</v>
      </c>
      <c r="R177" s="132">
        <f t="shared" si="2"/>
        <v>0.18</v>
      </c>
      <c r="S177" s="132">
        <v>0</v>
      </c>
      <c r="T177" s="133">
        <f t="shared" si="3"/>
        <v>0</v>
      </c>
      <c r="AR177" s="134" t="s">
        <v>130</v>
      </c>
      <c r="AT177" s="134" t="s">
        <v>145</v>
      </c>
      <c r="AU177" s="134" t="s">
        <v>108</v>
      </c>
      <c r="AY177" s="15" t="s">
        <v>103</v>
      </c>
      <c r="BE177" s="135">
        <f t="shared" si="4"/>
        <v>0</v>
      </c>
      <c r="BF177" s="135">
        <f t="shared" si="5"/>
        <v>0</v>
      </c>
      <c r="BG177" s="135">
        <f t="shared" si="6"/>
        <v>0</v>
      </c>
      <c r="BH177" s="135">
        <f t="shared" si="7"/>
        <v>0</v>
      </c>
      <c r="BI177" s="135">
        <f t="shared" si="8"/>
        <v>0</v>
      </c>
      <c r="BJ177" s="15" t="s">
        <v>78</v>
      </c>
      <c r="BK177" s="135">
        <f t="shared" si="9"/>
        <v>0</v>
      </c>
      <c r="BL177" s="15" t="s">
        <v>107</v>
      </c>
      <c r="BM177" s="134" t="s">
        <v>210</v>
      </c>
    </row>
    <row r="178" spans="2:65" s="1" customFormat="1" ht="16.5" customHeight="1">
      <c r="B178" s="122"/>
      <c r="C178" s="151">
        <v>31</v>
      </c>
      <c r="D178" s="151" t="s">
        <v>145</v>
      </c>
      <c r="E178" s="152" t="s">
        <v>211</v>
      </c>
      <c r="F178" s="153" t="s">
        <v>212</v>
      </c>
      <c r="G178" s="154" t="s">
        <v>190</v>
      </c>
      <c r="H178" s="155">
        <v>2</v>
      </c>
      <c r="I178" s="156"/>
      <c r="J178" s="156">
        <f t="shared" si="0"/>
        <v>0</v>
      </c>
      <c r="K178" s="157"/>
      <c r="L178" s="158"/>
      <c r="M178" s="159" t="s">
        <v>1</v>
      </c>
      <c r="N178" s="160" t="s">
        <v>38</v>
      </c>
      <c r="O178" s="132">
        <v>0</v>
      </c>
      <c r="P178" s="132">
        <f t="shared" si="1"/>
        <v>0</v>
      </c>
      <c r="Q178" s="132">
        <v>0.10299999999999999</v>
      </c>
      <c r="R178" s="132">
        <f t="shared" si="2"/>
        <v>0.20599999999999999</v>
      </c>
      <c r="S178" s="132">
        <v>0</v>
      </c>
      <c r="T178" s="133">
        <f t="shared" si="3"/>
        <v>0</v>
      </c>
      <c r="AR178" s="134" t="s">
        <v>130</v>
      </c>
      <c r="AT178" s="134" t="s">
        <v>145</v>
      </c>
      <c r="AU178" s="134" t="s">
        <v>108</v>
      </c>
      <c r="AY178" s="15" t="s">
        <v>103</v>
      </c>
      <c r="BE178" s="135">
        <f t="shared" si="4"/>
        <v>0</v>
      </c>
      <c r="BF178" s="135">
        <f t="shared" si="5"/>
        <v>0</v>
      </c>
      <c r="BG178" s="135">
        <f t="shared" si="6"/>
        <v>0</v>
      </c>
      <c r="BH178" s="135">
        <f t="shared" si="7"/>
        <v>0</v>
      </c>
      <c r="BI178" s="135">
        <f t="shared" si="8"/>
        <v>0</v>
      </c>
      <c r="BJ178" s="15" t="s">
        <v>78</v>
      </c>
      <c r="BK178" s="135">
        <f t="shared" si="9"/>
        <v>0</v>
      </c>
      <c r="BL178" s="15" t="s">
        <v>107</v>
      </c>
      <c r="BM178" s="134" t="s">
        <v>213</v>
      </c>
    </row>
    <row r="179" spans="2:65" s="1" customFormat="1" ht="24.2" customHeight="1">
      <c r="B179" s="122"/>
      <c r="C179" s="123">
        <v>32</v>
      </c>
      <c r="D179" s="123" t="s">
        <v>105</v>
      </c>
      <c r="E179" s="124" t="s">
        <v>214</v>
      </c>
      <c r="F179" s="125" t="s">
        <v>215</v>
      </c>
      <c r="G179" s="126" t="s">
        <v>190</v>
      </c>
      <c r="H179" s="127">
        <v>2</v>
      </c>
      <c r="I179" s="128"/>
      <c r="J179" s="128">
        <f t="shared" si="0"/>
        <v>0</v>
      </c>
      <c r="K179" s="129"/>
      <c r="L179" s="27"/>
      <c r="M179" s="130" t="s">
        <v>1</v>
      </c>
      <c r="N179" s="131" t="s">
        <v>38</v>
      </c>
      <c r="O179" s="132">
        <v>2.0640000000000001</v>
      </c>
      <c r="P179" s="132">
        <f t="shared" si="1"/>
        <v>4.1280000000000001</v>
      </c>
      <c r="Q179" s="132">
        <v>0.21734000000000001</v>
      </c>
      <c r="R179" s="132">
        <f t="shared" si="2"/>
        <v>0.43468000000000001</v>
      </c>
      <c r="S179" s="132">
        <v>0</v>
      </c>
      <c r="T179" s="133">
        <f t="shared" si="3"/>
        <v>0</v>
      </c>
      <c r="AR179" s="134" t="s">
        <v>107</v>
      </c>
      <c r="AT179" s="134" t="s">
        <v>105</v>
      </c>
      <c r="AU179" s="134" t="s">
        <v>108</v>
      </c>
      <c r="AY179" s="15" t="s">
        <v>103</v>
      </c>
      <c r="BE179" s="135">
        <f t="shared" si="4"/>
        <v>0</v>
      </c>
      <c r="BF179" s="135">
        <f t="shared" si="5"/>
        <v>0</v>
      </c>
      <c r="BG179" s="135">
        <f t="shared" si="6"/>
        <v>0</v>
      </c>
      <c r="BH179" s="135">
        <f t="shared" si="7"/>
        <v>0</v>
      </c>
      <c r="BI179" s="135">
        <f t="shared" si="8"/>
        <v>0</v>
      </c>
      <c r="BJ179" s="15" t="s">
        <v>78</v>
      </c>
      <c r="BK179" s="135">
        <f t="shared" si="9"/>
        <v>0</v>
      </c>
      <c r="BL179" s="15" t="s">
        <v>107</v>
      </c>
      <c r="BM179" s="134" t="s">
        <v>216</v>
      </c>
    </row>
    <row r="180" spans="2:65" s="1" customFormat="1" ht="24.2" customHeight="1">
      <c r="B180" s="122"/>
      <c r="C180" s="151">
        <v>33</v>
      </c>
      <c r="D180" s="151" t="s">
        <v>145</v>
      </c>
      <c r="E180" s="152" t="s">
        <v>217</v>
      </c>
      <c r="F180" s="153" t="s">
        <v>218</v>
      </c>
      <c r="G180" s="154" t="s">
        <v>190</v>
      </c>
      <c r="H180" s="155">
        <v>2</v>
      </c>
      <c r="I180" s="156"/>
      <c r="J180" s="156">
        <f t="shared" si="0"/>
        <v>0</v>
      </c>
      <c r="K180" s="157"/>
      <c r="L180" s="158"/>
      <c r="M180" s="159" t="s">
        <v>1</v>
      </c>
      <c r="N180" s="160" t="s">
        <v>38</v>
      </c>
      <c r="O180" s="132">
        <v>0</v>
      </c>
      <c r="P180" s="132">
        <f t="shared" si="1"/>
        <v>0</v>
      </c>
      <c r="Q180" s="132">
        <v>0.108</v>
      </c>
      <c r="R180" s="132">
        <f t="shared" si="2"/>
        <v>0.216</v>
      </c>
      <c r="S180" s="132">
        <v>0</v>
      </c>
      <c r="T180" s="133">
        <f t="shared" si="3"/>
        <v>0</v>
      </c>
      <c r="AR180" s="134" t="s">
        <v>130</v>
      </c>
      <c r="AT180" s="134" t="s">
        <v>145</v>
      </c>
      <c r="AU180" s="134" t="s">
        <v>108</v>
      </c>
      <c r="AY180" s="15" t="s">
        <v>103</v>
      </c>
      <c r="BE180" s="135">
        <f t="shared" si="4"/>
        <v>0</v>
      </c>
      <c r="BF180" s="135">
        <f t="shared" si="5"/>
        <v>0</v>
      </c>
      <c r="BG180" s="135">
        <f t="shared" si="6"/>
        <v>0</v>
      </c>
      <c r="BH180" s="135">
        <f t="shared" si="7"/>
        <v>0</v>
      </c>
      <c r="BI180" s="135">
        <f t="shared" si="8"/>
        <v>0</v>
      </c>
      <c r="BJ180" s="15" t="s">
        <v>78</v>
      </c>
      <c r="BK180" s="135">
        <f t="shared" si="9"/>
        <v>0</v>
      </c>
      <c r="BL180" s="15" t="s">
        <v>107</v>
      </c>
      <c r="BM180" s="134" t="s">
        <v>219</v>
      </c>
    </row>
    <row r="181" spans="2:65" s="1" customFormat="1" ht="24.2" customHeight="1">
      <c r="B181" s="122"/>
      <c r="C181" s="151">
        <v>34</v>
      </c>
      <c r="D181" s="151" t="s">
        <v>145</v>
      </c>
      <c r="E181" s="152" t="s">
        <v>220</v>
      </c>
      <c r="F181" s="153" t="s">
        <v>221</v>
      </c>
      <c r="G181" s="154" t="s">
        <v>190</v>
      </c>
      <c r="H181" s="155">
        <v>2</v>
      </c>
      <c r="I181" s="156"/>
      <c r="J181" s="156">
        <f t="shared" si="0"/>
        <v>0</v>
      </c>
      <c r="K181" s="157"/>
      <c r="L181" s="158"/>
      <c r="M181" s="159" t="s">
        <v>1</v>
      </c>
      <c r="N181" s="160" t="s">
        <v>38</v>
      </c>
      <c r="O181" s="132">
        <v>0</v>
      </c>
      <c r="P181" s="132">
        <f t="shared" si="1"/>
        <v>0</v>
      </c>
      <c r="Q181" s="132">
        <v>6.0000000000000001E-3</v>
      </c>
      <c r="R181" s="132">
        <f t="shared" si="2"/>
        <v>1.2E-2</v>
      </c>
      <c r="S181" s="132">
        <v>0</v>
      </c>
      <c r="T181" s="133">
        <f t="shared" si="3"/>
        <v>0</v>
      </c>
      <c r="AR181" s="134" t="s">
        <v>130</v>
      </c>
      <c r="AT181" s="134" t="s">
        <v>145</v>
      </c>
      <c r="AU181" s="134" t="s">
        <v>108</v>
      </c>
      <c r="AY181" s="15" t="s">
        <v>103</v>
      </c>
      <c r="BE181" s="135">
        <f t="shared" si="4"/>
        <v>0</v>
      </c>
      <c r="BF181" s="135">
        <f t="shared" si="5"/>
        <v>0</v>
      </c>
      <c r="BG181" s="135">
        <f t="shared" si="6"/>
        <v>0</v>
      </c>
      <c r="BH181" s="135">
        <f t="shared" si="7"/>
        <v>0</v>
      </c>
      <c r="BI181" s="135">
        <f t="shared" si="8"/>
        <v>0</v>
      </c>
      <c r="BJ181" s="15" t="s">
        <v>78</v>
      </c>
      <c r="BK181" s="135">
        <f t="shared" si="9"/>
        <v>0</v>
      </c>
      <c r="BL181" s="15" t="s">
        <v>107</v>
      </c>
      <c r="BM181" s="134" t="s">
        <v>222</v>
      </c>
    </row>
    <row r="182" spans="2:65" s="1" customFormat="1" ht="24.2" customHeight="1">
      <c r="B182" s="122"/>
      <c r="C182" s="123">
        <v>35</v>
      </c>
      <c r="D182" s="123" t="s">
        <v>105</v>
      </c>
      <c r="E182" s="124" t="s">
        <v>223</v>
      </c>
      <c r="F182" s="125" t="s">
        <v>293</v>
      </c>
      <c r="G182" s="126" t="s">
        <v>190</v>
      </c>
      <c r="H182" s="127">
        <v>3</v>
      </c>
      <c r="I182" s="128"/>
      <c r="J182" s="128">
        <f t="shared" si="0"/>
        <v>0</v>
      </c>
      <c r="K182" s="129"/>
      <c r="L182" s="27"/>
      <c r="M182" s="130" t="s">
        <v>1</v>
      </c>
      <c r="N182" s="131" t="s">
        <v>38</v>
      </c>
      <c r="O182" s="132">
        <v>0</v>
      </c>
      <c r="P182" s="132">
        <f t="shared" si="1"/>
        <v>0</v>
      </c>
      <c r="Q182" s="132">
        <v>0.32272000000000001</v>
      </c>
      <c r="R182" s="132">
        <f t="shared" si="2"/>
        <v>0.96816000000000002</v>
      </c>
      <c r="S182" s="132">
        <v>0</v>
      </c>
      <c r="T182" s="133">
        <f t="shared" si="3"/>
        <v>0</v>
      </c>
      <c r="AR182" s="134" t="s">
        <v>107</v>
      </c>
      <c r="AT182" s="134" t="s">
        <v>105</v>
      </c>
      <c r="AU182" s="134" t="s">
        <v>108</v>
      </c>
      <c r="AY182" s="15" t="s">
        <v>103</v>
      </c>
      <c r="BE182" s="135">
        <f t="shared" si="4"/>
        <v>0</v>
      </c>
      <c r="BF182" s="135">
        <f t="shared" si="5"/>
        <v>0</v>
      </c>
      <c r="BG182" s="135">
        <f t="shared" si="6"/>
        <v>0</v>
      </c>
      <c r="BH182" s="135">
        <f t="shared" si="7"/>
        <v>0</v>
      </c>
      <c r="BI182" s="135">
        <f t="shared" si="8"/>
        <v>0</v>
      </c>
      <c r="BJ182" s="15" t="s">
        <v>78</v>
      </c>
      <c r="BK182" s="135">
        <f t="shared" si="9"/>
        <v>0</v>
      </c>
      <c r="BL182" s="15" t="s">
        <v>107</v>
      </c>
      <c r="BM182" s="134" t="s">
        <v>224</v>
      </c>
    </row>
    <row r="183" spans="2:65" s="1" customFormat="1" ht="33" customHeight="1">
      <c r="B183" s="122"/>
      <c r="C183" s="123">
        <v>36</v>
      </c>
      <c r="D183" s="123" t="s">
        <v>105</v>
      </c>
      <c r="E183" s="124" t="s">
        <v>225</v>
      </c>
      <c r="F183" s="125" t="s">
        <v>226</v>
      </c>
      <c r="G183" s="126" t="s">
        <v>190</v>
      </c>
      <c r="H183" s="127">
        <v>1</v>
      </c>
      <c r="I183" s="128"/>
      <c r="J183" s="128">
        <f t="shared" si="0"/>
        <v>0</v>
      </c>
      <c r="K183" s="129"/>
      <c r="L183" s="27"/>
      <c r="M183" s="130" t="s">
        <v>1</v>
      </c>
      <c r="N183" s="131" t="s">
        <v>38</v>
      </c>
      <c r="O183" s="132">
        <v>0</v>
      </c>
      <c r="P183" s="132">
        <f t="shared" si="1"/>
        <v>0</v>
      </c>
      <c r="Q183" s="132">
        <v>0.31108000000000002</v>
      </c>
      <c r="R183" s="132">
        <f t="shared" si="2"/>
        <v>0.31108000000000002</v>
      </c>
      <c r="S183" s="132">
        <v>0</v>
      </c>
      <c r="T183" s="133">
        <f t="shared" si="3"/>
        <v>0</v>
      </c>
      <c r="AR183" s="134" t="s">
        <v>107</v>
      </c>
      <c r="AT183" s="134" t="s">
        <v>105</v>
      </c>
      <c r="AU183" s="134" t="s">
        <v>108</v>
      </c>
      <c r="AY183" s="15" t="s">
        <v>103</v>
      </c>
      <c r="BE183" s="135">
        <f t="shared" si="4"/>
        <v>0</v>
      </c>
      <c r="BF183" s="135">
        <f t="shared" si="5"/>
        <v>0</v>
      </c>
      <c r="BG183" s="135">
        <f t="shared" si="6"/>
        <v>0</v>
      </c>
      <c r="BH183" s="135">
        <f t="shared" si="7"/>
        <v>0</v>
      </c>
      <c r="BI183" s="135">
        <f t="shared" si="8"/>
        <v>0</v>
      </c>
      <c r="BJ183" s="15" t="s">
        <v>78</v>
      </c>
      <c r="BK183" s="135">
        <f t="shared" si="9"/>
        <v>0</v>
      </c>
      <c r="BL183" s="15" t="s">
        <v>107</v>
      </c>
      <c r="BM183" s="134" t="s">
        <v>227</v>
      </c>
    </row>
    <row r="184" spans="2:65" s="11" customFormat="1" ht="20.85" customHeight="1">
      <c r="B184" s="111"/>
      <c r="D184" s="112" t="s">
        <v>72</v>
      </c>
      <c r="E184" s="120">
        <v>9</v>
      </c>
      <c r="F184" s="120" t="s">
        <v>228</v>
      </c>
      <c r="J184" s="121">
        <f>BK184</f>
        <v>0</v>
      </c>
      <c r="L184" s="111"/>
      <c r="M184" s="115"/>
      <c r="P184" s="116">
        <f>SUM(P185:P191)</f>
        <v>68.813000000000002</v>
      </c>
      <c r="R184" s="116">
        <f>SUM(R185:R191)</f>
        <v>28.701910000000002</v>
      </c>
      <c r="T184" s="117">
        <f>SUM(T185:T191)</f>
        <v>0</v>
      </c>
      <c r="AR184" s="112" t="s">
        <v>78</v>
      </c>
      <c r="AT184" s="118" t="s">
        <v>72</v>
      </c>
      <c r="AU184" s="118" t="s">
        <v>80</v>
      </c>
      <c r="AY184" s="112" t="s">
        <v>103</v>
      </c>
      <c r="BK184" s="119">
        <f>SUM(BK185:BK191)</f>
        <v>0</v>
      </c>
    </row>
    <row r="185" spans="2:65" s="1" customFormat="1" ht="33" customHeight="1">
      <c r="B185" s="122"/>
      <c r="C185" s="123">
        <v>37</v>
      </c>
      <c r="D185" s="123" t="s">
        <v>105</v>
      </c>
      <c r="E185" s="124" t="s">
        <v>229</v>
      </c>
      <c r="F185" s="125" t="s">
        <v>230</v>
      </c>
      <c r="G185" s="126" t="s">
        <v>112</v>
      </c>
      <c r="H185" s="127">
        <v>145</v>
      </c>
      <c r="I185" s="128"/>
      <c r="J185" s="128">
        <f>ROUND(I185*H185,2)</f>
        <v>0</v>
      </c>
      <c r="K185" s="129"/>
      <c r="L185" s="27"/>
      <c r="M185" s="130" t="s">
        <v>1</v>
      </c>
      <c r="N185" s="131" t="s">
        <v>38</v>
      </c>
      <c r="O185" s="132">
        <v>0.26800000000000002</v>
      </c>
      <c r="P185" s="132">
        <f>O185*H185</f>
        <v>38.86</v>
      </c>
      <c r="Q185" s="132">
        <v>0.15540000000000001</v>
      </c>
      <c r="R185" s="132">
        <f>Q185*H185</f>
        <v>22.533000000000001</v>
      </c>
      <c r="S185" s="132">
        <v>0</v>
      </c>
      <c r="T185" s="133">
        <f>S185*H185</f>
        <v>0</v>
      </c>
      <c r="AR185" s="134" t="s">
        <v>107</v>
      </c>
      <c r="AT185" s="134" t="s">
        <v>105</v>
      </c>
      <c r="AU185" s="134" t="s">
        <v>108</v>
      </c>
      <c r="AY185" s="15" t="s">
        <v>103</v>
      </c>
      <c r="BE185" s="135">
        <f>IF(N185="základní",J185,0)</f>
        <v>0</v>
      </c>
      <c r="BF185" s="135">
        <f>IF(N185="snížená",J185,0)</f>
        <v>0</v>
      </c>
      <c r="BG185" s="135">
        <f>IF(N185="zákl. přenesená",J185,0)</f>
        <v>0</v>
      </c>
      <c r="BH185" s="135">
        <f>IF(N185="sníž. přenesená",J185,0)</f>
        <v>0</v>
      </c>
      <c r="BI185" s="135">
        <f>IF(N185="nulová",J185,0)</f>
        <v>0</v>
      </c>
      <c r="BJ185" s="15" t="s">
        <v>78</v>
      </c>
      <c r="BK185" s="135">
        <f>ROUND(I185*H185,2)</f>
        <v>0</v>
      </c>
      <c r="BL185" s="15" t="s">
        <v>107</v>
      </c>
      <c r="BM185" s="134" t="s">
        <v>231</v>
      </c>
    </row>
    <row r="186" spans="2:65" s="1" customFormat="1" ht="16.5" customHeight="1">
      <c r="B186" s="122"/>
      <c r="C186" s="151">
        <v>38</v>
      </c>
      <c r="D186" s="151" t="s">
        <v>145</v>
      </c>
      <c r="E186" s="152" t="s">
        <v>232</v>
      </c>
      <c r="F186" s="153" t="s">
        <v>233</v>
      </c>
      <c r="G186" s="154" t="s">
        <v>112</v>
      </c>
      <c r="H186" s="155">
        <v>110</v>
      </c>
      <c r="I186" s="156"/>
      <c r="J186" s="156">
        <f>ROUND(I186*H186,2)</f>
        <v>0</v>
      </c>
      <c r="K186" s="157"/>
      <c r="L186" s="158"/>
      <c r="M186" s="159" t="s">
        <v>1</v>
      </c>
      <c r="N186" s="160" t="s">
        <v>38</v>
      </c>
      <c r="O186" s="132">
        <v>0</v>
      </c>
      <c r="P186" s="132">
        <f>O186*H186</f>
        <v>0</v>
      </c>
      <c r="Q186" s="132">
        <v>5.6000000000000001E-2</v>
      </c>
      <c r="R186" s="132">
        <f>Q186*H186</f>
        <v>6.16</v>
      </c>
      <c r="S186" s="132">
        <v>0</v>
      </c>
      <c r="T186" s="133">
        <f>S186*H186</f>
        <v>0</v>
      </c>
      <c r="AR186" s="134" t="s">
        <v>130</v>
      </c>
      <c r="AT186" s="134" t="s">
        <v>145</v>
      </c>
      <c r="AU186" s="134" t="s">
        <v>108</v>
      </c>
      <c r="AY186" s="15" t="s">
        <v>103</v>
      </c>
      <c r="BE186" s="135">
        <f>IF(N186="základní",J186,0)</f>
        <v>0</v>
      </c>
      <c r="BF186" s="135">
        <f>IF(N186="snížená",J186,0)</f>
        <v>0</v>
      </c>
      <c r="BG186" s="135">
        <f>IF(N186="zákl. přenesená",J186,0)</f>
        <v>0</v>
      </c>
      <c r="BH186" s="135">
        <f>IF(N186="sníž. přenesená",J186,0)</f>
        <v>0</v>
      </c>
      <c r="BI186" s="135">
        <f>IF(N186="nulová",J186,0)</f>
        <v>0</v>
      </c>
      <c r="BJ186" s="15" t="s">
        <v>78</v>
      </c>
      <c r="BK186" s="135">
        <f>ROUND(I186*H186,2)</f>
        <v>0</v>
      </c>
      <c r="BL186" s="15" t="s">
        <v>107</v>
      </c>
      <c r="BM186" s="134" t="s">
        <v>234</v>
      </c>
    </row>
    <row r="187" spans="2:65" s="12" customFormat="1">
      <c r="B187" s="136"/>
      <c r="D187" s="137" t="s">
        <v>110</v>
      </c>
      <c r="F187" s="139"/>
      <c r="H187" s="140"/>
      <c r="L187" s="136"/>
      <c r="M187" s="141"/>
      <c r="T187" s="142"/>
      <c r="AT187" s="138" t="s">
        <v>110</v>
      </c>
      <c r="AU187" s="138" t="s">
        <v>108</v>
      </c>
      <c r="AV187" s="12" t="s">
        <v>80</v>
      </c>
      <c r="AW187" s="12" t="s">
        <v>3</v>
      </c>
      <c r="AX187" s="12" t="s">
        <v>78</v>
      </c>
      <c r="AY187" s="138" t="s">
        <v>103</v>
      </c>
    </row>
    <row r="188" spans="2:65" s="1" customFormat="1" ht="24.2" customHeight="1">
      <c r="B188" s="122"/>
      <c r="C188" s="123">
        <v>39</v>
      </c>
      <c r="D188" s="123" t="s">
        <v>105</v>
      </c>
      <c r="E188" s="124" t="s">
        <v>235</v>
      </c>
      <c r="F188" s="125" t="s">
        <v>236</v>
      </c>
      <c r="G188" s="126" t="s">
        <v>112</v>
      </c>
      <c r="H188" s="127">
        <v>81</v>
      </c>
      <c r="I188" s="128"/>
      <c r="J188" s="128">
        <f>ROUND(I188*H188,2)</f>
        <v>0</v>
      </c>
      <c r="K188" s="129"/>
      <c r="L188" s="27"/>
      <c r="M188" s="130" t="s">
        <v>1</v>
      </c>
      <c r="N188" s="131" t="s">
        <v>38</v>
      </c>
      <c r="O188" s="132">
        <v>0.113</v>
      </c>
      <c r="P188" s="132">
        <f>O188*H188</f>
        <v>9.1530000000000005</v>
      </c>
      <c r="Q188" s="132">
        <v>0</v>
      </c>
      <c r="R188" s="132">
        <f>Q188*H188</f>
        <v>0</v>
      </c>
      <c r="S188" s="132">
        <v>0</v>
      </c>
      <c r="T188" s="133">
        <f>S188*H188</f>
        <v>0</v>
      </c>
      <c r="AR188" s="134" t="s">
        <v>107</v>
      </c>
      <c r="AT188" s="134" t="s">
        <v>105</v>
      </c>
      <c r="AU188" s="134" t="s">
        <v>108</v>
      </c>
      <c r="AY188" s="15" t="s">
        <v>103</v>
      </c>
      <c r="BE188" s="135">
        <f>IF(N188="základní",J188,0)</f>
        <v>0</v>
      </c>
      <c r="BF188" s="135">
        <f>IF(N188="snížená",J188,0)</f>
        <v>0</v>
      </c>
      <c r="BG188" s="135">
        <f>IF(N188="zákl. přenesená",J188,0)</f>
        <v>0</v>
      </c>
      <c r="BH188" s="135">
        <f>IF(N188="sníž. přenesená",J188,0)</f>
        <v>0</v>
      </c>
      <c r="BI188" s="135">
        <f>IF(N188="nulová",J188,0)</f>
        <v>0</v>
      </c>
      <c r="BJ188" s="15" t="s">
        <v>78</v>
      </c>
      <c r="BK188" s="135">
        <f>ROUND(I188*H188,2)</f>
        <v>0</v>
      </c>
      <c r="BL188" s="15" t="s">
        <v>107</v>
      </c>
      <c r="BM188" s="134" t="s">
        <v>237</v>
      </c>
    </row>
    <row r="189" spans="2:65" s="1" customFormat="1" ht="24.2" customHeight="1">
      <c r="B189" s="122"/>
      <c r="C189" s="123">
        <v>40</v>
      </c>
      <c r="D189" s="123" t="s">
        <v>105</v>
      </c>
      <c r="E189" s="124" t="s">
        <v>238</v>
      </c>
      <c r="F189" s="125" t="s">
        <v>239</v>
      </c>
      <c r="G189" s="126" t="s">
        <v>112</v>
      </c>
      <c r="H189" s="127">
        <v>81</v>
      </c>
      <c r="I189" s="128"/>
      <c r="J189" s="128">
        <f>ROUND(I189*H189,2)</f>
        <v>0</v>
      </c>
      <c r="K189" s="129"/>
      <c r="L189" s="27"/>
      <c r="M189" s="130" t="s">
        <v>1</v>
      </c>
      <c r="N189" s="131" t="s">
        <v>38</v>
      </c>
      <c r="O189" s="132">
        <v>0.19500000000000001</v>
      </c>
      <c r="P189" s="132">
        <f>O189*H189</f>
        <v>15.795</v>
      </c>
      <c r="Q189" s="132">
        <v>1.1E-4</v>
      </c>
      <c r="R189" s="132">
        <f>Q189*H189</f>
        <v>8.9099999999999995E-3</v>
      </c>
      <c r="S189" s="132">
        <v>0</v>
      </c>
      <c r="T189" s="133">
        <f>S189*H189</f>
        <v>0</v>
      </c>
      <c r="AR189" s="134" t="s">
        <v>107</v>
      </c>
      <c r="AT189" s="134" t="s">
        <v>105</v>
      </c>
      <c r="AU189" s="134" t="s">
        <v>108</v>
      </c>
      <c r="AY189" s="15" t="s">
        <v>103</v>
      </c>
      <c r="BE189" s="135">
        <f>IF(N189="základní",J189,0)</f>
        <v>0</v>
      </c>
      <c r="BF189" s="135">
        <f>IF(N189="snížená",J189,0)</f>
        <v>0</v>
      </c>
      <c r="BG189" s="135">
        <f>IF(N189="zákl. přenesená",J189,0)</f>
        <v>0</v>
      </c>
      <c r="BH189" s="135">
        <f>IF(N189="sníž. přenesená",J189,0)</f>
        <v>0</v>
      </c>
      <c r="BI189" s="135">
        <f>IF(N189="nulová",J189,0)</f>
        <v>0</v>
      </c>
      <c r="BJ189" s="15" t="s">
        <v>78</v>
      </c>
      <c r="BK189" s="135">
        <f>ROUND(I189*H189,2)</f>
        <v>0</v>
      </c>
      <c r="BL189" s="15" t="s">
        <v>107</v>
      </c>
      <c r="BM189" s="134" t="s">
        <v>240</v>
      </c>
    </row>
    <row r="190" spans="2:65" s="1" customFormat="1" ht="24.2" customHeight="1">
      <c r="B190" s="122"/>
      <c r="C190" s="123">
        <v>41</v>
      </c>
      <c r="D190" s="123" t="s">
        <v>105</v>
      </c>
      <c r="E190" s="124" t="s">
        <v>241</v>
      </c>
      <c r="F190" s="125" t="s">
        <v>242</v>
      </c>
      <c r="G190" s="126" t="s">
        <v>112</v>
      </c>
      <c r="H190" s="127">
        <v>5</v>
      </c>
      <c r="I190" s="128"/>
      <c r="J190" s="128">
        <f>ROUND(I190*H190,2)</f>
        <v>0</v>
      </c>
      <c r="K190" s="129"/>
      <c r="L190" s="27"/>
      <c r="M190" s="130" t="s">
        <v>1</v>
      </c>
      <c r="N190" s="131" t="s">
        <v>38</v>
      </c>
      <c r="O190" s="132">
        <v>0.19600000000000001</v>
      </c>
      <c r="P190" s="132">
        <f>O190*H190</f>
        <v>0.98</v>
      </c>
      <c r="Q190" s="132">
        <v>0</v>
      </c>
      <c r="R190" s="132">
        <f>Q190*H190</f>
        <v>0</v>
      </c>
      <c r="S190" s="132">
        <v>0</v>
      </c>
      <c r="T190" s="133">
        <f>S190*H190</f>
        <v>0</v>
      </c>
      <c r="AR190" s="134" t="s">
        <v>107</v>
      </c>
      <c r="AT190" s="134" t="s">
        <v>105</v>
      </c>
      <c r="AU190" s="134" t="s">
        <v>108</v>
      </c>
      <c r="AY190" s="15" t="s">
        <v>103</v>
      </c>
      <c r="BE190" s="135">
        <f>IF(N190="základní",J190,0)</f>
        <v>0</v>
      </c>
      <c r="BF190" s="135">
        <f>IF(N190="snížená",J190,0)</f>
        <v>0</v>
      </c>
      <c r="BG190" s="135">
        <f>IF(N190="zákl. přenesená",J190,0)</f>
        <v>0</v>
      </c>
      <c r="BH190" s="135">
        <f>IF(N190="sníž. přenesená",J190,0)</f>
        <v>0</v>
      </c>
      <c r="BI190" s="135">
        <f>IF(N190="nulová",J190,0)</f>
        <v>0</v>
      </c>
      <c r="BJ190" s="15" t="s">
        <v>78</v>
      </c>
      <c r="BK190" s="135">
        <f>ROUND(I190*H190,2)</f>
        <v>0</v>
      </c>
      <c r="BL190" s="15" t="s">
        <v>107</v>
      </c>
      <c r="BM190" s="134" t="s">
        <v>243</v>
      </c>
    </row>
    <row r="191" spans="2:65" s="1" customFormat="1" ht="24.2" customHeight="1">
      <c r="B191" s="122"/>
      <c r="C191" s="123">
        <v>42</v>
      </c>
      <c r="D191" s="123" t="s">
        <v>105</v>
      </c>
      <c r="E191" s="124"/>
      <c r="F191" s="153" t="s">
        <v>289</v>
      </c>
      <c r="G191" s="126" t="s">
        <v>112</v>
      </c>
      <c r="H191" s="127">
        <v>35</v>
      </c>
      <c r="I191" s="128"/>
      <c r="J191" s="128">
        <f>ROUND(I191*H191,2)</f>
        <v>0</v>
      </c>
      <c r="K191" s="129"/>
      <c r="L191" s="27"/>
      <c r="M191" s="130" t="s">
        <v>1</v>
      </c>
      <c r="N191" s="131" t="s">
        <v>38</v>
      </c>
      <c r="O191" s="132">
        <v>0.115</v>
      </c>
      <c r="P191" s="132">
        <f>O191*H191</f>
        <v>4.0250000000000004</v>
      </c>
      <c r="Q191" s="132">
        <v>0</v>
      </c>
      <c r="R191" s="132">
        <f>Q191*H191</f>
        <v>0</v>
      </c>
      <c r="S191" s="132">
        <v>0</v>
      </c>
      <c r="T191" s="133">
        <f>S191*H191</f>
        <v>0</v>
      </c>
      <c r="AR191" s="134" t="s">
        <v>107</v>
      </c>
      <c r="AT191" s="134" t="s">
        <v>105</v>
      </c>
      <c r="AU191" s="134" t="s">
        <v>108</v>
      </c>
      <c r="AY191" s="15" t="s">
        <v>103</v>
      </c>
      <c r="BE191" s="135">
        <f>IF(N191="základní",J191,0)</f>
        <v>0</v>
      </c>
      <c r="BF191" s="135">
        <f>IF(N191="snížená",J191,0)</f>
        <v>0</v>
      </c>
      <c r="BG191" s="135">
        <f>IF(N191="zákl. přenesená",J191,0)</f>
        <v>0</v>
      </c>
      <c r="BH191" s="135">
        <f>IF(N191="sníž. přenesená",J191,0)</f>
        <v>0</v>
      </c>
      <c r="BI191" s="135">
        <f>IF(N191="nulová",J191,0)</f>
        <v>0</v>
      </c>
      <c r="BJ191" s="15" t="s">
        <v>78</v>
      </c>
      <c r="BK191" s="135">
        <f>ROUND(I191*H191,2)</f>
        <v>0</v>
      </c>
      <c r="BL191" s="15" t="s">
        <v>107</v>
      </c>
      <c r="BM191" s="134" t="s">
        <v>244</v>
      </c>
    </row>
    <row r="192" spans="2:65" s="11" customFormat="1" ht="20.85" customHeight="1">
      <c r="B192" s="111"/>
      <c r="D192" s="112" t="s">
        <v>72</v>
      </c>
      <c r="E192" s="120">
        <v>6</v>
      </c>
      <c r="F192" s="120" t="s">
        <v>245</v>
      </c>
      <c r="J192" s="121">
        <f>BK192</f>
        <v>0</v>
      </c>
      <c r="L192" s="111"/>
      <c r="M192" s="115"/>
      <c r="P192" s="116">
        <f>SUM(P193:P197)</f>
        <v>2.0409199999999998</v>
      </c>
      <c r="R192" s="116">
        <f>SUM(R193:R197)</f>
        <v>0</v>
      </c>
      <c r="T192" s="117">
        <f>SUM(T193:T197)</f>
        <v>0</v>
      </c>
      <c r="AR192" s="112" t="s">
        <v>78</v>
      </c>
      <c r="AT192" s="118" t="s">
        <v>72</v>
      </c>
      <c r="AU192" s="118" t="s">
        <v>80</v>
      </c>
      <c r="AY192" s="112" t="s">
        <v>103</v>
      </c>
      <c r="BK192" s="119">
        <f>SUM(BK193:BK197)</f>
        <v>0</v>
      </c>
    </row>
    <row r="193" spans="2:65" s="1" customFormat="1" ht="37.9" customHeight="1">
      <c r="B193" s="122"/>
      <c r="C193" s="123">
        <v>43</v>
      </c>
      <c r="D193" s="123" t="s">
        <v>105</v>
      </c>
      <c r="E193" s="124" t="s">
        <v>246</v>
      </c>
      <c r="F193" s="125" t="s">
        <v>247</v>
      </c>
      <c r="G193" s="126" t="s">
        <v>133</v>
      </c>
      <c r="H193" s="127">
        <v>10.36</v>
      </c>
      <c r="I193" s="128"/>
      <c r="J193" s="128">
        <f>ROUND(I193*H193,2)</f>
        <v>0</v>
      </c>
      <c r="K193" s="129"/>
      <c r="L193" s="27"/>
      <c r="M193" s="130" t="s">
        <v>1</v>
      </c>
      <c r="N193" s="131" t="s">
        <v>38</v>
      </c>
      <c r="O193" s="132">
        <v>0</v>
      </c>
      <c r="P193" s="132">
        <f>O193*H193</f>
        <v>0</v>
      </c>
      <c r="Q193" s="132">
        <v>0</v>
      </c>
      <c r="R193" s="132">
        <f>Q193*H193</f>
        <v>0</v>
      </c>
      <c r="S193" s="132">
        <v>0</v>
      </c>
      <c r="T193" s="133">
        <f>S193*H193</f>
        <v>0</v>
      </c>
      <c r="AR193" s="134" t="s">
        <v>107</v>
      </c>
      <c r="AT193" s="134" t="s">
        <v>105</v>
      </c>
      <c r="AU193" s="134" t="s">
        <v>108</v>
      </c>
      <c r="AY193" s="15" t="s">
        <v>103</v>
      </c>
      <c r="BE193" s="135">
        <f>IF(N193="základní",J193,0)</f>
        <v>0</v>
      </c>
      <c r="BF193" s="135">
        <f>IF(N193="snížená",J193,0)</f>
        <v>0</v>
      </c>
      <c r="BG193" s="135">
        <f>IF(N193="zákl. přenesená",J193,0)</f>
        <v>0</v>
      </c>
      <c r="BH193" s="135">
        <f>IF(N193="sníž. přenesená",J193,0)</f>
        <v>0</v>
      </c>
      <c r="BI193" s="135">
        <f>IF(N193="nulová",J193,0)</f>
        <v>0</v>
      </c>
      <c r="BJ193" s="15" t="s">
        <v>78</v>
      </c>
      <c r="BK193" s="135">
        <f>ROUND(I193*H193,2)</f>
        <v>0</v>
      </c>
      <c r="BL193" s="15" t="s">
        <v>107</v>
      </c>
      <c r="BM193" s="134" t="s">
        <v>248</v>
      </c>
    </row>
    <row r="194" spans="2:65" s="1" customFormat="1" ht="21.75" customHeight="1">
      <c r="B194" s="122"/>
      <c r="C194" s="123">
        <v>44</v>
      </c>
      <c r="D194" s="123" t="s">
        <v>105</v>
      </c>
      <c r="E194" s="124" t="s">
        <v>249</v>
      </c>
      <c r="F194" s="125" t="s">
        <v>250</v>
      </c>
      <c r="G194" s="126" t="s">
        <v>133</v>
      </c>
      <c r="H194" s="127">
        <v>10.36</v>
      </c>
      <c r="I194" s="128"/>
      <c r="J194" s="128">
        <f>ROUND(I194*H194,2)</f>
        <v>0</v>
      </c>
      <c r="K194" s="129"/>
      <c r="L194" s="27"/>
      <c r="M194" s="130" t="s">
        <v>1</v>
      </c>
      <c r="N194" s="131" t="s">
        <v>38</v>
      </c>
      <c r="O194" s="132">
        <v>0.03</v>
      </c>
      <c r="P194" s="132">
        <f>O194*H194</f>
        <v>0.31079999999999997</v>
      </c>
      <c r="Q194" s="132">
        <v>0</v>
      </c>
      <c r="R194" s="132">
        <f>Q194*H194</f>
        <v>0</v>
      </c>
      <c r="S194" s="132">
        <v>0</v>
      </c>
      <c r="T194" s="133">
        <f>S194*H194</f>
        <v>0</v>
      </c>
      <c r="AR194" s="134" t="s">
        <v>107</v>
      </c>
      <c r="AT194" s="134" t="s">
        <v>105</v>
      </c>
      <c r="AU194" s="134" t="s">
        <v>108</v>
      </c>
      <c r="AY194" s="15" t="s">
        <v>103</v>
      </c>
      <c r="BE194" s="135">
        <f>IF(N194="základní",J194,0)</f>
        <v>0</v>
      </c>
      <c r="BF194" s="135">
        <f>IF(N194="snížená",J194,0)</f>
        <v>0</v>
      </c>
      <c r="BG194" s="135">
        <f>IF(N194="zákl. přenesená",J194,0)</f>
        <v>0</v>
      </c>
      <c r="BH194" s="135">
        <f>IF(N194="sníž. přenesená",J194,0)</f>
        <v>0</v>
      </c>
      <c r="BI194" s="135">
        <f>IF(N194="nulová",J194,0)</f>
        <v>0</v>
      </c>
      <c r="BJ194" s="15" t="s">
        <v>78</v>
      </c>
      <c r="BK194" s="135">
        <f>ROUND(I194*H194,2)</f>
        <v>0</v>
      </c>
      <c r="BL194" s="15" t="s">
        <v>107</v>
      </c>
      <c r="BM194" s="134" t="s">
        <v>251</v>
      </c>
    </row>
    <row r="195" spans="2:65" s="1" customFormat="1" ht="24.2" customHeight="1">
      <c r="B195" s="122"/>
      <c r="C195" s="123">
        <v>45</v>
      </c>
      <c r="D195" s="123" t="s">
        <v>105</v>
      </c>
      <c r="E195" s="124" t="s">
        <v>252</v>
      </c>
      <c r="F195" s="125" t="s">
        <v>253</v>
      </c>
      <c r="G195" s="126" t="s">
        <v>133</v>
      </c>
      <c r="H195" s="127">
        <v>41.44</v>
      </c>
      <c r="I195" s="128"/>
      <c r="J195" s="128">
        <f>ROUND(I195*H195,2)</f>
        <v>0</v>
      </c>
      <c r="K195" s="129"/>
      <c r="L195" s="27"/>
      <c r="M195" s="130" t="s">
        <v>1</v>
      </c>
      <c r="N195" s="131" t="s">
        <v>38</v>
      </c>
      <c r="O195" s="132">
        <v>2E-3</v>
      </c>
      <c r="P195" s="132">
        <f>O195*H195</f>
        <v>8.2879999999999995E-2</v>
      </c>
      <c r="Q195" s="132">
        <v>0</v>
      </c>
      <c r="R195" s="132">
        <f>Q195*H195</f>
        <v>0</v>
      </c>
      <c r="S195" s="132">
        <v>0</v>
      </c>
      <c r="T195" s="133">
        <f>S195*H195</f>
        <v>0</v>
      </c>
      <c r="AR195" s="134" t="s">
        <v>107</v>
      </c>
      <c r="AT195" s="134" t="s">
        <v>105</v>
      </c>
      <c r="AU195" s="134" t="s">
        <v>108</v>
      </c>
      <c r="AY195" s="15" t="s">
        <v>103</v>
      </c>
      <c r="BE195" s="135">
        <f>IF(N195="základní",J195,0)</f>
        <v>0</v>
      </c>
      <c r="BF195" s="135">
        <f>IF(N195="snížená",J195,0)</f>
        <v>0</v>
      </c>
      <c r="BG195" s="135">
        <f>IF(N195="zákl. přenesená",J195,0)</f>
        <v>0</v>
      </c>
      <c r="BH195" s="135">
        <f>IF(N195="sníž. přenesená",J195,0)</f>
        <v>0</v>
      </c>
      <c r="BI195" s="135">
        <f>IF(N195="nulová",J195,0)</f>
        <v>0</v>
      </c>
      <c r="BJ195" s="15" t="s">
        <v>78</v>
      </c>
      <c r="BK195" s="135">
        <f>ROUND(I195*H195,2)</f>
        <v>0</v>
      </c>
      <c r="BL195" s="15" t="s">
        <v>107</v>
      </c>
      <c r="BM195" s="134" t="s">
        <v>254</v>
      </c>
    </row>
    <row r="196" spans="2:65" s="12" customFormat="1">
      <c r="B196" s="136"/>
      <c r="D196" s="137" t="s">
        <v>110</v>
      </c>
      <c r="F196" s="139" t="s">
        <v>303</v>
      </c>
      <c r="H196" s="140">
        <v>41.44</v>
      </c>
      <c r="L196" s="136"/>
      <c r="M196" s="141"/>
      <c r="T196" s="142"/>
      <c r="AT196" s="138" t="s">
        <v>110</v>
      </c>
      <c r="AU196" s="138" t="s">
        <v>108</v>
      </c>
      <c r="AV196" s="12" t="s">
        <v>80</v>
      </c>
      <c r="AW196" s="12" t="s">
        <v>3</v>
      </c>
      <c r="AX196" s="12" t="s">
        <v>78</v>
      </c>
      <c r="AY196" s="138" t="s">
        <v>103</v>
      </c>
    </row>
    <row r="197" spans="2:65" s="1" customFormat="1" ht="24.2" customHeight="1">
      <c r="B197" s="122"/>
      <c r="C197" s="123">
        <v>46</v>
      </c>
      <c r="D197" s="123" t="s">
        <v>105</v>
      </c>
      <c r="E197" s="124" t="s">
        <v>255</v>
      </c>
      <c r="F197" s="125" t="s">
        <v>256</v>
      </c>
      <c r="G197" s="126" t="s">
        <v>133</v>
      </c>
      <c r="H197" s="127">
        <v>10.36</v>
      </c>
      <c r="I197" s="128"/>
      <c r="J197" s="128">
        <f>ROUND(I197*H197,2)</f>
        <v>0</v>
      </c>
      <c r="K197" s="129"/>
      <c r="L197" s="27"/>
      <c r="M197" s="130" t="s">
        <v>1</v>
      </c>
      <c r="N197" s="131" t="s">
        <v>38</v>
      </c>
      <c r="O197" s="132">
        <v>0.159</v>
      </c>
      <c r="P197" s="132">
        <f>O197*H197</f>
        <v>1.64724</v>
      </c>
      <c r="Q197" s="132">
        <v>0</v>
      </c>
      <c r="R197" s="132">
        <f>Q197*H197</f>
        <v>0</v>
      </c>
      <c r="S197" s="132">
        <v>0</v>
      </c>
      <c r="T197" s="133">
        <f>S197*H197</f>
        <v>0</v>
      </c>
      <c r="AR197" s="134" t="s">
        <v>107</v>
      </c>
      <c r="AT197" s="134" t="s">
        <v>105</v>
      </c>
      <c r="AU197" s="134" t="s">
        <v>108</v>
      </c>
      <c r="AY197" s="15" t="s">
        <v>103</v>
      </c>
      <c r="BE197" s="135">
        <f>IF(N197="základní",J197,0)</f>
        <v>0</v>
      </c>
      <c r="BF197" s="135">
        <f>IF(N197="snížená",J197,0)</f>
        <v>0</v>
      </c>
      <c r="BG197" s="135">
        <f>IF(N197="zákl. přenesená",J197,0)</f>
        <v>0</v>
      </c>
      <c r="BH197" s="135">
        <f>IF(N197="sníž. přenesená",J197,0)</f>
        <v>0</v>
      </c>
      <c r="BI197" s="135">
        <f>IF(N197="nulová",J197,0)</f>
        <v>0</v>
      </c>
      <c r="BJ197" s="15" t="s">
        <v>78</v>
      </c>
      <c r="BK197" s="135">
        <f>ROUND(I197*H197,2)</f>
        <v>0</v>
      </c>
      <c r="BL197" s="15" t="s">
        <v>107</v>
      </c>
      <c r="BM197" s="134" t="s">
        <v>257</v>
      </c>
    </row>
    <row r="198" spans="2:65" s="11" customFormat="1" ht="12" hidden="1" customHeight="1">
      <c r="B198" s="111"/>
      <c r="C198" s="165"/>
      <c r="D198" s="166"/>
      <c r="E198" s="167"/>
      <c r="F198" s="167"/>
      <c r="G198" s="165"/>
      <c r="H198" s="165"/>
      <c r="I198" s="165"/>
      <c r="J198" s="168"/>
      <c r="L198" s="111"/>
      <c r="M198" s="115"/>
      <c r="P198" s="116">
        <f>P199+P202</f>
        <v>0</v>
      </c>
      <c r="R198" s="116">
        <f>R199+R202</f>
        <v>0</v>
      </c>
      <c r="T198" s="117">
        <f>T199+T202</f>
        <v>0</v>
      </c>
      <c r="AR198" s="112" t="s">
        <v>78</v>
      </c>
      <c r="AT198" s="118" t="s">
        <v>72</v>
      </c>
      <c r="AU198" s="118" t="s">
        <v>78</v>
      </c>
      <c r="AY198" s="112" t="s">
        <v>103</v>
      </c>
      <c r="BK198" s="119">
        <f>BK199+BK202</f>
        <v>0</v>
      </c>
    </row>
    <row r="199" spans="2:65" s="11" customFormat="1" ht="12" hidden="1" customHeight="1">
      <c r="B199" s="111"/>
      <c r="D199" s="112"/>
      <c r="E199" s="120"/>
      <c r="F199" s="120"/>
      <c r="J199" s="121"/>
      <c r="L199" s="111"/>
      <c r="M199" s="115"/>
      <c r="P199" s="116">
        <f>SUM(P200:P201)</f>
        <v>0</v>
      </c>
      <c r="R199" s="116">
        <f>SUM(R200:R201)</f>
        <v>0</v>
      </c>
      <c r="T199" s="117">
        <f>SUM(T200:T201)</f>
        <v>0</v>
      </c>
      <c r="AR199" s="112" t="s">
        <v>78</v>
      </c>
      <c r="AT199" s="118" t="s">
        <v>72</v>
      </c>
      <c r="AU199" s="118" t="s">
        <v>80</v>
      </c>
      <c r="AY199" s="112" t="s">
        <v>103</v>
      </c>
      <c r="BK199" s="119">
        <f>SUM(BK200:BK201)</f>
        <v>0</v>
      </c>
    </row>
    <row r="200" spans="2:65" s="12" customFormat="1" ht="12" hidden="1" customHeight="1">
      <c r="B200" s="136"/>
      <c r="D200" s="137"/>
      <c r="E200" s="138"/>
      <c r="F200" s="139"/>
      <c r="H200" s="140"/>
      <c r="L200" s="136"/>
      <c r="M200" s="141"/>
      <c r="T200" s="142"/>
      <c r="AT200" s="138" t="s">
        <v>110</v>
      </c>
      <c r="AU200" s="138" t="s">
        <v>108</v>
      </c>
      <c r="AV200" s="12" t="s">
        <v>80</v>
      </c>
      <c r="AW200" s="12" t="s">
        <v>30</v>
      </c>
      <c r="AX200" s="12" t="s">
        <v>78</v>
      </c>
      <c r="AY200" s="138" t="s">
        <v>103</v>
      </c>
    </row>
    <row r="201" spans="2:65" s="12" customFormat="1" ht="12" hidden="1" customHeight="1">
      <c r="B201" s="136"/>
      <c r="D201" s="137"/>
      <c r="E201" s="138"/>
      <c r="F201" s="139"/>
      <c r="H201" s="140"/>
      <c r="L201" s="136"/>
      <c r="M201" s="141"/>
      <c r="T201" s="142"/>
      <c r="AT201" s="138" t="s">
        <v>110</v>
      </c>
      <c r="AU201" s="138" t="s">
        <v>108</v>
      </c>
      <c r="AV201" s="12" t="s">
        <v>80</v>
      </c>
      <c r="AW201" s="12" t="s">
        <v>30</v>
      </c>
      <c r="AX201" s="12" t="s">
        <v>78</v>
      </c>
      <c r="AY201" s="138" t="s">
        <v>103</v>
      </c>
    </row>
    <row r="202" spans="2:65" s="11" customFormat="1" ht="12" hidden="1" customHeight="1">
      <c r="B202" s="111"/>
      <c r="D202" s="112"/>
      <c r="E202" s="120"/>
      <c r="F202" s="120"/>
      <c r="J202" s="121"/>
      <c r="L202" s="111"/>
      <c r="M202" s="115"/>
      <c r="P202" s="116">
        <f>P203</f>
        <v>0</v>
      </c>
      <c r="R202" s="116">
        <f>R203</f>
        <v>0</v>
      </c>
      <c r="T202" s="117">
        <f>T203</f>
        <v>0</v>
      </c>
      <c r="AR202" s="112" t="s">
        <v>78</v>
      </c>
      <c r="AT202" s="118" t="s">
        <v>72</v>
      </c>
      <c r="AU202" s="118" t="s">
        <v>80</v>
      </c>
      <c r="AY202" s="112" t="s">
        <v>103</v>
      </c>
      <c r="BK202" s="119">
        <f>BK203</f>
        <v>0</v>
      </c>
    </row>
    <row r="203" spans="2:65" s="1" customFormat="1" ht="12" hidden="1" customHeight="1">
      <c r="B203" s="122"/>
      <c r="C203" s="123"/>
      <c r="D203" s="123"/>
      <c r="E203" s="124"/>
      <c r="F203" s="125"/>
      <c r="G203" s="126"/>
      <c r="H203" s="127"/>
      <c r="I203" s="128"/>
      <c r="J203" s="128"/>
      <c r="K203" s="129"/>
      <c r="L203" s="27"/>
      <c r="M203" s="130" t="s">
        <v>1</v>
      </c>
      <c r="N203" s="131" t="s">
        <v>38</v>
      </c>
      <c r="O203" s="132">
        <v>9.4E-2</v>
      </c>
      <c r="P203" s="132">
        <f>O203*H203</f>
        <v>0</v>
      </c>
      <c r="Q203" s="132">
        <v>0</v>
      </c>
      <c r="R203" s="132">
        <f>Q203*H203</f>
        <v>0</v>
      </c>
      <c r="S203" s="132">
        <v>0</v>
      </c>
      <c r="T203" s="133">
        <f>S203*H203</f>
        <v>0</v>
      </c>
      <c r="AR203" s="134" t="s">
        <v>107</v>
      </c>
      <c r="AT203" s="134" t="s">
        <v>105</v>
      </c>
      <c r="AU203" s="134" t="s">
        <v>108</v>
      </c>
      <c r="AY203" s="15" t="s">
        <v>103</v>
      </c>
      <c r="BE203" s="135">
        <f>IF(N203="základní",J203,0)</f>
        <v>0</v>
      </c>
      <c r="BF203" s="135">
        <f>IF(N203="snížená",J203,0)</f>
        <v>0</v>
      </c>
      <c r="BG203" s="135">
        <f>IF(N203="zákl. přenesená",J203,0)</f>
        <v>0</v>
      </c>
      <c r="BH203" s="135">
        <f>IF(N203="sníž. přenesená",J203,0)</f>
        <v>0</v>
      </c>
      <c r="BI203" s="135">
        <f>IF(N203="nulová",J203,0)</f>
        <v>0</v>
      </c>
      <c r="BJ203" s="15" t="s">
        <v>78</v>
      </c>
      <c r="BK203" s="135">
        <f>ROUND(I203*H203,2)</f>
        <v>0</v>
      </c>
      <c r="BL203" s="15" t="s">
        <v>107</v>
      </c>
      <c r="BM203" s="134" t="s">
        <v>258</v>
      </c>
    </row>
    <row r="204" spans="2:65" s="11" customFormat="1" ht="12" hidden="1" customHeight="1">
      <c r="B204" s="111"/>
      <c r="D204" s="112"/>
      <c r="E204" s="120"/>
      <c r="F204" s="120"/>
      <c r="J204" s="121"/>
      <c r="L204" s="111"/>
      <c r="M204" s="115"/>
      <c r="P204" s="116">
        <f>P205+P213</f>
        <v>0</v>
      </c>
      <c r="R204" s="116">
        <f>R205+R213</f>
        <v>0</v>
      </c>
      <c r="T204" s="117">
        <f>T205+T213</f>
        <v>0</v>
      </c>
      <c r="AR204" s="112" t="s">
        <v>78</v>
      </c>
      <c r="AT204" s="118" t="s">
        <v>72</v>
      </c>
      <c r="AU204" s="118" t="s">
        <v>78</v>
      </c>
      <c r="AY204" s="112" t="s">
        <v>103</v>
      </c>
      <c r="BK204" s="119">
        <f>BK205+BK213</f>
        <v>0</v>
      </c>
    </row>
    <row r="205" spans="2:65" s="11" customFormat="1" ht="12" hidden="1" customHeight="1">
      <c r="B205" s="111"/>
      <c r="D205" s="112"/>
      <c r="E205" s="120"/>
      <c r="F205" s="120"/>
      <c r="J205" s="121"/>
      <c r="L205" s="111"/>
      <c r="M205" s="115"/>
      <c r="P205" s="116">
        <f>SUM(P206:P212)</f>
        <v>0</v>
      </c>
      <c r="R205" s="116">
        <f>SUM(R206:R212)</f>
        <v>0</v>
      </c>
      <c r="T205" s="117">
        <f>SUM(T206:T212)</f>
        <v>0</v>
      </c>
      <c r="AR205" s="112" t="s">
        <v>78</v>
      </c>
      <c r="AT205" s="118" t="s">
        <v>72</v>
      </c>
      <c r="AU205" s="118" t="s">
        <v>80</v>
      </c>
      <c r="AY205" s="112" t="s">
        <v>103</v>
      </c>
      <c r="BK205" s="119">
        <f>SUM(BK206:BK212)</f>
        <v>0</v>
      </c>
    </row>
    <row r="206" spans="2:65" s="1" customFormat="1" ht="12" hidden="1" customHeight="1">
      <c r="B206" s="122"/>
      <c r="C206" s="123"/>
      <c r="D206" s="123"/>
      <c r="E206" s="124"/>
      <c r="F206" s="125"/>
      <c r="G206" s="126"/>
      <c r="H206" s="127"/>
      <c r="I206" s="128"/>
      <c r="J206" s="128"/>
      <c r="K206" s="129"/>
      <c r="L206" s="27"/>
      <c r="M206" s="130" t="s">
        <v>1</v>
      </c>
      <c r="N206" s="131" t="s">
        <v>38</v>
      </c>
      <c r="O206" s="132">
        <v>0.28199999999999997</v>
      </c>
      <c r="P206" s="132">
        <f>O206*H206</f>
        <v>0</v>
      </c>
      <c r="Q206" s="132">
        <v>0</v>
      </c>
      <c r="R206" s="132">
        <f>Q206*H206</f>
        <v>0</v>
      </c>
      <c r="S206" s="132">
        <v>0</v>
      </c>
      <c r="T206" s="133">
        <f>S206*H206</f>
        <v>0</v>
      </c>
      <c r="AR206" s="134" t="s">
        <v>107</v>
      </c>
      <c r="AT206" s="134" t="s">
        <v>105</v>
      </c>
      <c r="AU206" s="134" t="s">
        <v>108</v>
      </c>
      <c r="AY206" s="15" t="s">
        <v>103</v>
      </c>
      <c r="BE206" s="135">
        <f>IF(N206="základní",J206,0)</f>
        <v>0</v>
      </c>
      <c r="BF206" s="135">
        <f>IF(N206="snížená",J206,0)</f>
        <v>0</v>
      </c>
      <c r="BG206" s="135">
        <f>IF(N206="zákl. přenesená",J206,0)</f>
        <v>0</v>
      </c>
      <c r="BH206" s="135">
        <f>IF(N206="sníž. přenesená",J206,0)</f>
        <v>0</v>
      </c>
      <c r="BI206" s="135">
        <f>IF(N206="nulová",J206,0)</f>
        <v>0</v>
      </c>
      <c r="BJ206" s="15" t="s">
        <v>78</v>
      </c>
      <c r="BK206" s="135">
        <f>ROUND(I206*H206,2)</f>
        <v>0</v>
      </c>
      <c r="BL206" s="15" t="s">
        <v>107</v>
      </c>
      <c r="BM206" s="134" t="s">
        <v>259</v>
      </c>
    </row>
    <row r="207" spans="2:65" s="1" customFormat="1" ht="12" hidden="1" customHeight="1">
      <c r="B207" s="122"/>
      <c r="C207" s="123"/>
      <c r="D207" s="123"/>
      <c r="E207" s="124"/>
      <c r="F207" s="125"/>
      <c r="G207" s="126"/>
      <c r="H207" s="127"/>
      <c r="I207" s="128"/>
      <c r="J207" s="128"/>
      <c r="K207" s="129"/>
      <c r="L207" s="27"/>
      <c r="M207" s="130" t="s">
        <v>1</v>
      </c>
      <c r="N207" s="131" t="s">
        <v>38</v>
      </c>
      <c r="O207" s="132">
        <v>6.3E-2</v>
      </c>
      <c r="P207" s="132">
        <f>O207*H207</f>
        <v>0</v>
      </c>
      <c r="Q207" s="132">
        <v>0</v>
      </c>
      <c r="R207" s="132">
        <f>Q207*H207</f>
        <v>0</v>
      </c>
      <c r="S207" s="132">
        <v>0</v>
      </c>
      <c r="T207" s="133">
        <f>S207*H207</f>
        <v>0</v>
      </c>
      <c r="AR207" s="134" t="s">
        <v>107</v>
      </c>
      <c r="AT207" s="134" t="s">
        <v>105</v>
      </c>
      <c r="AU207" s="134" t="s">
        <v>108</v>
      </c>
      <c r="AY207" s="15" t="s">
        <v>103</v>
      </c>
      <c r="BE207" s="135">
        <f>IF(N207="základní",J207,0)</f>
        <v>0</v>
      </c>
      <c r="BF207" s="135">
        <f>IF(N207="snížená",J207,0)</f>
        <v>0</v>
      </c>
      <c r="BG207" s="135">
        <f>IF(N207="zákl. přenesená",J207,0)</f>
        <v>0</v>
      </c>
      <c r="BH207" s="135">
        <f>IF(N207="sníž. přenesená",J207,0)</f>
        <v>0</v>
      </c>
      <c r="BI207" s="135">
        <f>IF(N207="nulová",J207,0)</f>
        <v>0</v>
      </c>
      <c r="BJ207" s="15" t="s">
        <v>78</v>
      </c>
      <c r="BK207" s="135">
        <f>ROUND(I207*H207,2)</f>
        <v>0</v>
      </c>
      <c r="BL207" s="15" t="s">
        <v>107</v>
      </c>
      <c r="BM207" s="134" t="s">
        <v>260</v>
      </c>
    </row>
    <row r="208" spans="2:65" s="1" customFormat="1" ht="12" hidden="1" customHeight="1">
      <c r="B208" s="122"/>
      <c r="C208" s="123"/>
      <c r="D208" s="123"/>
      <c r="E208" s="124"/>
      <c r="F208" s="125"/>
      <c r="G208" s="126"/>
      <c r="H208" s="127"/>
      <c r="I208" s="128"/>
      <c r="J208" s="128"/>
      <c r="K208" s="129"/>
      <c r="L208" s="27"/>
      <c r="M208" s="130" t="s">
        <v>1</v>
      </c>
      <c r="N208" s="131" t="s">
        <v>38</v>
      </c>
      <c r="O208" s="132">
        <v>0.19700000000000001</v>
      </c>
      <c r="P208" s="132">
        <f>O208*H208</f>
        <v>0</v>
      </c>
      <c r="Q208" s="132">
        <v>0</v>
      </c>
      <c r="R208" s="132">
        <f>Q208*H208</f>
        <v>0</v>
      </c>
      <c r="S208" s="132">
        <v>0</v>
      </c>
      <c r="T208" s="133">
        <f>S208*H208</f>
        <v>0</v>
      </c>
      <c r="AR208" s="134" t="s">
        <v>107</v>
      </c>
      <c r="AT208" s="134" t="s">
        <v>105</v>
      </c>
      <c r="AU208" s="134" t="s">
        <v>108</v>
      </c>
      <c r="AY208" s="15" t="s">
        <v>103</v>
      </c>
      <c r="BE208" s="135">
        <f>IF(N208="základní",J208,0)</f>
        <v>0</v>
      </c>
      <c r="BF208" s="135">
        <f>IF(N208="snížená",J208,0)</f>
        <v>0</v>
      </c>
      <c r="BG208" s="135">
        <f>IF(N208="zákl. přenesená",J208,0)</f>
        <v>0</v>
      </c>
      <c r="BH208" s="135">
        <f>IF(N208="sníž. přenesená",J208,0)</f>
        <v>0</v>
      </c>
      <c r="BI208" s="135">
        <f>IF(N208="nulová",J208,0)</f>
        <v>0</v>
      </c>
      <c r="BJ208" s="15" t="s">
        <v>78</v>
      </c>
      <c r="BK208" s="135">
        <f>ROUND(I208*H208,2)</f>
        <v>0</v>
      </c>
      <c r="BL208" s="15" t="s">
        <v>107</v>
      </c>
      <c r="BM208" s="134" t="s">
        <v>261</v>
      </c>
    </row>
    <row r="209" spans="2:65" s="1" customFormat="1" ht="12" hidden="1" customHeight="1">
      <c r="B209" s="122"/>
      <c r="C209" s="123"/>
      <c r="D209" s="123"/>
      <c r="E209" s="124"/>
      <c r="F209" s="125"/>
      <c r="G209" s="126"/>
      <c r="H209" s="127"/>
      <c r="I209" s="128"/>
      <c r="J209" s="128"/>
      <c r="K209" s="129"/>
      <c r="L209" s="27"/>
      <c r="M209" s="130" t="s">
        <v>1</v>
      </c>
      <c r="N209" s="131" t="s">
        <v>38</v>
      </c>
      <c r="O209" s="132">
        <v>0.13100000000000001</v>
      </c>
      <c r="P209" s="132">
        <f>O209*H209</f>
        <v>0</v>
      </c>
      <c r="Q209" s="132">
        <v>0</v>
      </c>
      <c r="R209" s="132">
        <f>Q209*H209</f>
        <v>0</v>
      </c>
      <c r="S209" s="132">
        <v>0</v>
      </c>
      <c r="T209" s="133">
        <f>S209*H209</f>
        <v>0</v>
      </c>
      <c r="AR209" s="134" t="s">
        <v>107</v>
      </c>
      <c r="AT209" s="134" t="s">
        <v>105</v>
      </c>
      <c r="AU209" s="134" t="s">
        <v>108</v>
      </c>
      <c r="AY209" s="15" t="s">
        <v>103</v>
      </c>
      <c r="BE209" s="135">
        <f>IF(N209="základní",J209,0)</f>
        <v>0</v>
      </c>
      <c r="BF209" s="135">
        <f>IF(N209="snížená",J209,0)</f>
        <v>0</v>
      </c>
      <c r="BG209" s="135">
        <f>IF(N209="zákl. přenesená",J209,0)</f>
        <v>0</v>
      </c>
      <c r="BH209" s="135">
        <f>IF(N209="sníž. přenesená",J209,0)</f>
        <v>0</v>
      </c>
      <c r="BI209" s="135">
        <f>IF(N209="nulová",J209,0)</f>
        <v>0</v>
      </c>
      <c r="BJ209" s="15" t="s">
        <v>78</v>
      </c>
      <c r="BK209" s="135">
        <f>ROUND(I209*H209,2)</f>
        <v>0</v>
      </c>
      <c r="BL209" s="15" t="s">
        <v>107</v>
      </c>
      <c r="BM209" s="134" t="s">
        <v>262</v>
      </c>
    </row>
    <row r="210" spans="2:65" s="1" customFormat="1" ht="12" hidden="1" customHeight="1">
      <c r="B210" s="122"/>
      <c r="C210" s="123"/>
      <c r="D210" s="123"/>
      <c r="E210" s="124"/>
      <c r="F210" s="125"/>
      <c r="G210" s="126"/>
      <c r="H210" s="127"/>
      <c r="I210" s="128"/>
      <c r="J210" s="128"/>
      <c r="K210" s="129"/>
      <c r="L210" s="27"/>
      <c r="M210" s="130" t="s">
        <v>1</v>
      </c>
      <c r="N210" s="131" t="s">
        <v>38</v>
      </c>
      <c r="O210" s="132">
        <v>0</v>
      </c>
      <c r="P210" s="132">
        <f>O210*H210</f>
        <v>0</v>
      </c>
      <c r="Q210" s="132">
        <v>0</v>
      </c>
      <c r="R210" s="132">
        <f>Q210*H210</f>
        <v>0</v>
      </c>
      <c r="S210" s="132">
        <v>0</v>
      </c>
      <c r="T210" s="133">
        <f>S210*H210</f>
        <v>0</v>
      </c>
      <c r="AR210" s="134" t="s">
        <v>107</v>
      </c>
      <c r="AT210" s="134" t="s">
        <v>105</v>
      </c>
      <c r="AU210" s="134" t="s">
        <v>108</v>
      </c>
      <c r="AY210" s="15" t="s">
        <v>103</v>
      </c>
      <c r="BE210" s="135">
        <f>IF(N210="základní",J210,0)</f>
        <v>0</v>
      </c>
      <c r="BF210" s="135">
        <f>IF(N210="snížená",J210,0)</f>
        <v>0</v>
      </c>
      <c r="BG210" s="135">
        <f>IF(N210="zákl. přenesená",J210,0)</f>
        <v>0</v>
      </c>
      <c r="BH210" s="135">
        <f>IF(N210="sníž. přenesená",J210,0)</f>
        <v>0</v>
      </c>
      <c r="BI210" s="135">
        <f>IF(N210="nulová",J210,0)</f>
        <v>0</v>
      </c>
      <c r="BJ210" s="15" t="s">
        <v>78</v>
      </c>
      <c r="BK210" s="135">
        <f>ROUND(I210*H210,2)</f>
        <v>0</v>
      </c>
      <c r="BL210" s="15" t="s">
        <v>107</v>
      </c>
      <c r="BM210" s="134" t="s">
        <v>263</v>
      </c>
    </row>
    <row r="211" spans="2:65" s="12" customFormat="1" ht="12" hidden="1" customHeight="1">
      <c r="B211" s="136"/>
      <c r="D211" s="137"/>
      <c r="E211" s="138"/>
      <c r="F211" s="139"/>
      <c r="H211" s="140"/>
      <c r="L211" s="136"/>
      <c r="M211" s="141"/>
      <c r="T211" s="142"/>
      <c r="AT211" s="138" t="s">
        <v>110</v>
      </c>
      <c r="AU211" s="138" t="s">
        <v>108</v>
      </c>
      <c r="AV211" s="12" t="s">
        <v>80</v>
      </c>
      <c r="AW211" s="12" t="s">
        <v>30</v>
      </c>
      <c r="AX211" s="12" t="s">
        <v>78</v>
      </c>
      <c r="AY211" s="138" t="s">
        <v>103</v>
      </c>
    </row>
    <row r="212" spans="2:65" s="12" customFormat="1" ht="12" hidden="1" customHeight="1">
      <c r="B212" s="136"/>
      <c r="D212" s="137"/>
      <c r="E212" s="138"/>
      <c r="F212" s="139"/>
      <c r="H212" s="140"/>
      <c r="L212" s="136"/>
      <c r="M212" s="141"/>
      <c r="T212" s="142"/>
      <c r="AT212" s="138" t="s">
        <v>110</v>
      </c>
      <c r="AU212" s="138" t="s">
        <v>108</v>
      </c>
      <c r="AV212" s="12" t="s">
        <v>80</v>
      </c>
      <c r="AW212" s="12" t="s">
        <v>30</v>
      </c>
      <c r="AX212" s="12" t="s">
        <v>78</v>
      </c>
      <c r="AY212" s="138" t="s">
        <v>103</v>
      </c>
    </row>
    <row r="213" spans="2:65" s="11" customFormat="1" ht="12" hidden="1" customHeight="1">
      <c r="B213" s="111"/>
      <c r="D213" s="112"/>
      <c r="E213" s="120"/>
      <c r="F213" s="120"/>
      <c r="J213" s="121"/>
      <c r="L213" s="111"/>
      <c r="M213" s="115"/>
      <c r="P213" s="116">
        <f>SUM(P214:P214)</f>
        <v>0</v>
      </c>
      <c r="R213" s="116">
        <f>SUM(R214:R214)</f>
        <v>0</v>
      </c>
      <c r="T213" s="117">
        <f>SUM(T214:T214)</f>
        <v>0</v>
      </c>
      <c r="AR213" s="112" t="s">
        <v>78</v>
      </c>
      <c r="AT213" s="118" t="s">
        <v>72</v>
      </c>
      <c r="AU213" s="118" t="s">
        <v>80</v>
      </c>
      <c r="AY213" s="112" t="s">
        <v>103</v>
      </c>
      <c r="BK213" s="119">
        <f>SUM(BK214:BK214)</f>
        <v>0</v>
      </c>
    </row>
    <row r="214" spans="2:65" s="1" customFormat="1" ht="12" hidden="1" customHeight="1">
      <c r="B214" s="122"/>
      <c r="C214" s="123"/>
      <c r="D214" s="123"/>
      <c r="E214" s="124"/>
      <c r="F214" s="125"/>
      <c r="G214" s="126"/>
      <c r="H214" s="127"/>
      <c r="I214" s="128"/>
      <c r="J214" s="128"/>
      <c r="K214" s="129"/>
      <c r="L214" s="27"/>
      <c r="M214" s="130" t="s">
        <v>1</v>
      </c>
      <c r="N214" s="131" t="s">
        <v>38</v>
      </c>
      <c r="O214" s="132">
        <v>7.8E-2</v>
      </c>
      <c r="P214" s="132">
        <f>O214*H214</f>
        <v>0</v>
      </c>
      <c r="Q214" s="132">
        <v>0</v>
      </c>
      <c r="R214" s="132">
        <f>Q214*H214</f>
        <v>0</v>
      </c>
      <c r="S214" s="132">
        <v>0</v>
      </c>
      <c r="T214" s="133">
        <f>S214*H214</f>
        <v>0</v>
      </c>
      <c r="AR214" s="134" t="s">
        <v>107</v>
      </c>
      <c r="AT214" s="134" t="s">
        <v>105</v>
      </c>
      <c r="AU214" s="134" t="s">
        <v>108</v>
      </c>
      <c r="AY214" s="15" t="s">
        <v>103</v>
      </c>
      <c r="BE214" s="135">
        <f>IF(N214="základní",J214,0)</f>
        <v>0</v>
      </c>
      <c r="BF214" s="135">
        <f>IF(N214="snížená",J214,0)</f>
        <v>0</v>
      </c>
      <c r="BG214" s="135">
        <f>IF(N214="zákl. přenesená",J214,0)</f>
        <v>0</v>
      </c>
      <c r="BH214" s="135">
        <f>IF(N214="sníž. přenesená",J214,0)</f>
        <v>0</v>
      </c>
      <c r="BI214" s="135">
        <f>IF(N214="nulová",J214,0)</f>
        <v>0</v>
      </c>
      <c r="BJ214" s="15" t="s">
        <v>78</v>
      </c>
      <c r="BK214" s="135">
        <f>ROUND(I214*H214,2)</f>
        <v>0</v>
      </c>
      <c r="BL214" s="15" t="s">
        <v>107</v>
      </c>
      <c r="BM214" s="134" t="s">
        <v>264</v>
      </c>
    </row>
    <row r="215" spans="2:65" s="11" customFormat="1" ht="22.9" customHeight="1">
      <c r="B215" s="111"/>
      <c r="D215" s="112"/>
      <c r="E215" s="120">
        <v>997</v>
      </c>
      <c r="F215" s="120" t="s">
        <v>265</v>
      </c>
      <c r="J215" s="121">
        <f>BK215</f>
        <v>0</v>
      </c>
      <c r="L215" s="111"/>
      <c r="M215" s="115"/>
      <c r="P215" s="116">
        <f>SUM(P216:P220)</f>
        <v>0</v>
      </c>
      <c r="R215" s="116">
        <f>SUM(R216:R220)</f>
        <v>0</v>
      </c>
      <c r="T215" s="117">
        <f>SUM(T216:T220)</f>
        <v>0</v>
      </c>
      <c r="AR215" s="112" t="s">
        <v>78</v>
      </c>
      <c r="AT215" s="118" t="s">
        <v>72</v>
      </c>
      <c r="AU215" s="118" t="s">
        <v>78</v>
      </c>
      <c r="AY215" s="112" t="s">
        <v>103</v>
      </c>
      <c r="BK215" s="119">
        <f>SUM(BK216:BK220)</f>
        <v>0</v>
      </c>
    </row>
    <row r="216" spans="2:65" s="1" customFormat="1" ht="16.5" customHeight="1">
      <c r="B216" s="122"/>
      <c r="C216" s="123">
        <v>47</v>
      </c>
      <c r="D216" s="123" t="s">
        <v>105</v>
      </c>
      <c r="E216" s="124" t="s">
        <v>266</v>
      </c>
      <c r="F216" s="125" t="s">
        <v>295</v>
      </c>
      <c r="G216" s="126" t="s">
        <v>267</v>
      </c>
      <c r="H216" s="127">
        <v>1</v>
      </c>
      <c r="I216" s="128"/>
      <c r="J216" s="128">
        <f>ROUND(I216*H216,2)</f>
        <v>0</v>
      </c>
      <c r="K216" s="129"/>
      <c r="L216" s="27"/>
      <c r="M216" s="130" t="s">
        <v>1</v>
      </c>
      <c r="N216" s="131" t="s">
        <v>38</v>
      </c>
      <c r="O216" s="132">
        <v>0</v>
      </c>
      <c r="P216" s="132">
        <f>O216*H216</f>
        <v>0</v>
      </c>
      <c r="Q216" s="132">
        <v>0</v>
      </c>
      <c r="R216" s="132">
        <f>Q216*H216</f>
        <v>0</v>
      </c>
      <c r="S216" s="132">
        <v>0</v>
      </c>
      <c r="T216" s="133">
        <f>S216*H216</f>
        <v>0</v>
      </c>
      <c r="AR216" s="134" t="s">
        <v>268</v>
      </c>
      <c r="AT216" s="134" t="s">
        <v>105</v>
      </c>
      <c r="AU216" s="134" t="s">
        <v>80</v>
      </c>
      <c r="AY216" s="15" t="s">
        <v>103</v>
      </c>
      <c r="BE216" s="135">
        <f>IF(N216="základní",J216,0)</f>
        <v>0</v>
      </c>
      <c r="BF216" s="135">
        <f>IF(N216="snížená",J216,0)</f>
        <v>0</v>
      </c>
      <c r="BG216" s="135">
        <f>IF(N216="zákl. přenesená",J216,0)</f>
        <v>0</v>
      </c>
      <c r="BH216" s="135">
        <f>IF(N216="sníž. přenesená",J216,0)</f>
        <v>0</v>
      </c>
      <c r="BI216" s="135">
        <f>IF(N216="nulová",J216,0)</f>
        <v>0</v>
      </c>
      <c r="BJ216" s="15" t="s">
        <v>78</v>
      </c>
      <c r="BK216" s="135">
        <f>ROUND(I216*H216,2)</f>
        <v>0</v>
      </c>
      <c r="BL216" s="15" t="s">
        <v>268</v>
      </c>
      <c r="BM216" s="134" t="s">
        <v>269</v>
      </c>
    </row>
    <row r="217" spans="2:65" s="1" customFormat="1" ht="16.5" customHeight="1">
      <c r="B217" s="122"/>
      <c r="C217" s="123">
        <v>48</v>
      </c>
      <c r="D217" s="123" t="s">
        <v>105</v>
      </c>
      <c r="E217" s="124" t="s">
        <v>270</v>
      </c>
      <c r="F217" s="125" t="s">
        <v>271</v>
      </c>
      <c r="G217" s="126" t="s">
        <v>267</v>
      </c>
      <c r="H217" s="127">
        <v>1</v>
      </c>
      <c r="I217" s="128"/>
      <c r="J217" s="128">
        <f>ROUND(I217*H217,2)</f>
        <v>0</v>
      </c>
      <c r="K217" s="129"/>
      <c r="L217" s="27"/>
      <c r="M217" s="130" t="s">
        <v>1</v>
      </c>
      <c r="N217" s="131" t="s">
        <v>38</v>
      </c>
      <c r="O217" s="132">
        <v>0</v>
      </c>
      <c r="P217" s="132">
        <f>O217*H217</f>
        <v>0</v>
      </c>
      <c r="Q217" s="132">
        <v>0</v>
      </c>
      <c r="R217" s="132">
        <f>Q217*H217</f>
        <v>0</v>
      </c>
      <c r="S217" s="132">
        <v>0</v>
      </c>
      <c r="T217" s="133">
        <f>S217*H217</f>
        <v>0</v>
      </c>
      <c r="AR217" s="134" t="s">
        <v>107</v>
      </c>
      <c r="AT217" s="134" t="s">
        <v>105</v>
      </c>
      <c r="AU217" s="134" t="s">
        <v>80</v>
      </c>
      <c r="AY217" s="15" t="s">
        <v>103</v>
      </c>
      <c r="BE217" s="135">
        <f>IF(N217="základní",J217,0)</f>
        <v>0</v>
      </c>
      <c r="BF217" s="135">
        <f>IF(N217="snížená",J217,0)</f>
        <v>0</v>
      </c>
      <c r="BG217" s="135">
        <f>IF(N217="zákl. přenesená",J217,0)</f>
        <v>0</v>
      </c>
      <c r="BH217" s="135">
        <f>IF(N217="sníž. přenesená",J217,0)</f>
        <v>0</v>
      </c>
      <c r="BI217" s="135">
        <f>IF(N217="nulová",J217,0)</f>
        <v>0</v>
      </c>
      <c r="BJ217" s="15" t="s">
        <v>78</v>
      </c>
      <c r="BK217" s="135">
        <f>ROUND(I217*H217,2)</f>
        <v>0</v>
      </c>
      <c r="BL217" s="15" t="s">
        <v>107</v>
      </c>
      <c r="BM217" s="134" t="s">
        <v>272</v>
      </c>
    </row>
    <row r="218" spans="2:65" s="1" customFormat="1">
      <c r="B218" s="27"/>
      <c r="D218" s="137"/>
      <c r="F218" s="143"/>
      <c r="L218" s="27"/>
      <c r="M218" s="144"/>
      <c r="T218" s="51"/>
      <c r="AT218" s="15" t="s">
        <v>126</v>
      </c>
      <c r="AU218" s="15" t="s">
        <v>80</v>
      </c>
    </row>
    <row r="219" spans="2:65" s="1" customFormat="1" ht="37.9" customHeight="1">
      <c r="B219" s="122"/>
      <c r="C219" s="123">
        <v>49</v>
      </c>
      <c r="D219" s="123" t="s">
        <v>105</v>
      </c>
      <c r="E219" s="124" t="s">
        <v>273</v>
      </c>
      <c r="F219" s="125" t="s">
        <v>274</v>
      </c>
      <c r="G219" s="126" t="s">
        <v>267</v>
      </c>
      <c r="H219" s="127">
        <v>1</v>
      </c>
      <c r="I219" s="128"/>
      <c r="J219" s="128">
        <f>ROUND(I219*H219,2)</f>
        <v>0</v>
      </c>
      <c r="K219" s="129"/>
      <c r="L219" s="27"/>
      <c r="M219" s="130" t="s">
        <v>1</v>
      </c>
      <c r="N219" s="131" t="s">
        <v>38</v>
      </c>
      <c r="O219" s="132">
        <v>0</v>
      </c>
      <c r="P219" s="132">
        <f>O219*H219</f>
        <v>0</v>
      </c>
      <c r="Q219" s="132">
        <v>0</v>
      </c>
      <c r="R219" s="132">
        <f>Q219*H219</f>
        <v>0</v>
      </c>
      <c r="S219" s="132">
        <v>0</v>
      </c>
      <c r="T219" s="133">
        <f>S219*H219</f>
        <v>0</v>
      </c>
      <c r="AR219" s="134" t="s">
        <v>107</v>
      </c>
      <c r="AT219" s="134" t="s">
        <v>105</v>
      </c>
      <c r="AU219" s="134" t="s">
        <v>80</v>
      </c>
      <c r="AY219" s="15" t="s">
        <v>103</v>
      </c>
      <c r="BE219" s="135">
        <f>IF(N219="základní",J219,0)</f>
        <v>0</v>
      </c>
      <c r="BF219" s="135">
        <f>IF(N219="snížená",J219,0)</f>
        <v>0</v>
      </c>
      <c r="BG219" s="135">
        <f>IF(N219="zákl. přenesená",J219,0)</f>
        <v>0</v>
      </c>
      <c r="BH219" s="135">
        <f>IF(N219="sníž. přenesená",J219,0)</f>
        <v>0</v>
      </c>
      <c r="BI219" s="135">
        <f>IF(N219="nulová",J219,0)</f>
        <v>0</v>
      </c>
      <c r="BJ219" s="15" t="s">
        <v>78</v>
      </c>
      <c r="BK219" s="135">
        <f>ROUND(I219*H219,2)</f>
        <v>0</v>
      </c>
      <c r="BL219" s="15" t="s">
        <v>107</v>
      </c>
      <c r="BM219" s="134" t="s">
        <v>275</v>
      </c>
    </row>
    <row r="220" spans="2:65" s="1" customFormat="1" ht="16.5" customHeight="1">
      <c r="B220" s="122"/>
      <c r="C220" s="123">
        <v>50</v>
      </c>
      <c r="D220" s="123" t="s">
        <v>105</v>
      </c>
      <c r="E220" s="124" t="s">
        <v>276</v>
      </c>
      <c r="F220" s="125" t="s">
        <v>296</v>
      </c>
      <c r="G220" s="126" t="s">
        <v>267</v>
      </c>
      <c r="H220" s="127">
        <v>1</v>
      </c>
      <c r="I220" s="128"/>
      <c r="J220" s="128">
        <f>ROUND(I220*H220,2)</f>
        <v>0</v>
      </c>
      <c r="K220" s="129"/>
      <c r="L220" s="27"/>
      <c r="M220" s="161" t="s">
        <v>1</v>
      </c>
      <c r="N220" s="162" t="s">
        <v>38</v>
      </c>
      <c r="O220" s="163">
        <v>0</v>
      </c>
      <c r="P220" s="163">
        <f>O220*H220</f>
        <v>0</v>
      </c>
      <c r="Q220" s="163">
        <v>0</v>
      </c>
      <c r="R220" s="163">
        <f>Q220*H220</f>
        <v>0</v>
      </c>
      <c r="S220" s="163">
        <v>0</v>
      </c>
      <c r="T220" s="164">
        <f>S220*H220</f>
        <v>0</v>
      </c>
      <c r="AR220" s="134" t="s">
        <v>268</v>
      </c>
      <c r="AT220" s="134" t="s">
        <v>105</v>
      </c>
      <c r="AU220" s="134" t="s">
        <v>80</v>
      </c>
      <c r="AY220" s="15" t="s">
        <v>103</v>
      </c>
      <c r="BE220" s="135">
        <f>IF(N220="základní",J220,0)</f>
        <v>0</v>
      </c>
      <c r="BF220" s="135">
        <f>IF(N220="snížená",J220,0)</f>
        <v>0</v>
      </c>
      <c r="BG220" s="135">
        <f>IF(N220="zákl. přenesená",J220,0)</f>
        <v>0</v>
      </c>
      <c r="BH220" s="135">
        <f>IF(N220="sníž. přenesená",J220,0)</f>
        <v>0</v>
      </c>
      <c r="BI220" s="135">
        <f>IF(N220="nulová",J220,0)</f>
        <v>0</v>
      </c>
      <c r="BJ220" s="15" t="s">
        <v>78</v>
      </c>
      <c r="BK220" s="135">
        <f>ROUND(I220*H220,2)</f>
        <v>0</v>
      </c>
      <c r="BL220" s="15" t="s">
        <v>268</v>
      </c>
      <c r="BM220" s="134" t="s">
        <v>277</v>
      </c>
    </row>
    <row r="221" spans="2:65" s="1" customFormat="1" ht="6.95" customHeight="1">
      <c r="B221" s="39"/>
      <c r="C221" s="40"/>
      <c r="D221" s="40"/>
      <c r="E221" s="40"/>
      <c r="F221" s="40"/>
      <c r="G221" s="40"/>
      <c r="H221" s="40"/>
      <c r="I221" s="40"/>
      <c r="J221" s="40"/>
      <c r="K221" s="40"/>
      <c r="L221" s="27"/>
    </row>
  </sheetData>
  <autoFilter ref="C120:K220" xr:uid="{00000000-0009-0000-0000-000001000000}"/>
  <mergeCells count="6">
    <mergeCell ref="E113:H113"/>
    <mergeCell ref="L2:V2"/>
    <mergeCell ref="E7:H7"/>
    <mergeCell ref="E16:H16"/>
    <mergeCell ref="E25:H25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2024001 - Oprava povrchu ...</vt:lpstr>
      <vt:lpstr>'2024001 - Oprava povrchu ...'!Názvy_tisku</vt:lpstr>
      <vt:lpstr>'Rekapitulace stavby'!Názvy_tisku</vt:lpstr>
      <vt:lpstr>'2024001 - Oprava povrchu 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NONAME\Petr</dc:creator>
  <cp:lastModifiedBy>Navrátil Marek</cp:lastModifiedBy>
  <dcterms:created xsi:type="dcterms:W3CDTF">2024-06-14T04:22:14Z</dcterms:created>
  <dcterms:modified xsi:type="dcterms:W3CDTF">2024-07-16T05:03:45Z</dcterms:modified>
</cp:coreProperties>
</file>