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7"/>
  <workbookPr/>
  <mc:AlternateContent xmlns:mc="http://schemas.openxmlformats.org/markup-compatibility/2006">
    <mc:Choice Requires="x15">
      <x15ac:absPath xmlns:x15ac="http://schemas.microsoft.com/office/spreadsheetml/2010/11/ac" url="D:\Zákazky\STARZ\2024\Tribúna\"/>
    </mc:Choice>
  </mc:AlternateContent>
  <xr:revisionPtr revIDLastSave="0" documentId="13_ncr:1_{7A4B25FF-9AD2-4F1B-9F8E-271235035A71}" xr6:coauthVersionLast="47" xr6:coauthVersionMax="47" xr10:uidLastSave="{00000000-0000-0000-0000-000000000000}"/>
  <bookViews>
    <workbookView xWindow="1320" yWindow="792" windowWidth="21720" windowHeight="13608" xr2:uid="{00000000-000D-0000-FFFF-FFFF00000000}"/>
  </bookViews>
  <sheets>
    <sheet name="Rekapitulácia stavby" sheetId="1" r:id="rId1"/>
    <sheet name="01 - Oprava tribúny" sheetId="2" r:id="rId2"/>
    <sheet name="Zoznam figúr" sheetId="3" r:id="rId3"/>
  </sheets>
  <definedNames>
    <definedName name="_xlnm._FilterDatabase" localSheetId="1" hidden="1">'01 - Oprava tribúny'!$C$135:$K$250</definedName>
    <definedName name="_xlnm.Print_Titles" localSheetId="1">'01 - Oprava tribúny'!$135:$135</definedName>
    <definedName name="_xlnm.Print_Titles" localSheetId="0">'Rekapitulácia stavby'!$92:$92</definedName>
    <definedName name="_xlnm.Print_Titles" localSheetId="2">'Zoznam figúr'!$9:$9</definedName>
    <definedName name="_xlnm.Print_Area" localSheetId="1">'01 - Oprava tribúny'!$C$4:$J$76,'01 - Oprava tribúny'!$C$82:$J$117,'01 - Oprava tribúny'!$C$123:$J$250</definedName>
    <definedName name="_xlnm.Print_Area" localSheetId="0">'Rekapitulácia stavby'!$D$4:$AO$76,'Rekapitulácia stavby'!$C$82:$AQ$96</definedName>
    <definedName name="_xlnm.Print_Area" localSheetId="2">'Zoznam figúr'!$C$4:$G$77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3" l="1"/>
  <c r="J39" i="2"/>
  <c r="J38" i="2"/>
  <c r="AY95" i="1"/>
  <c r="J37" i="2"/>
  <c r="AX95" i="1"/>
  <c r="BI250" i="2"/>
  <c r="BH250" i="2"/>
  <c r="BG250" i="2"/>
  <c r="BE250" i="2"/>
  <c r="T250" i="2"/>
  <c r="R250" i="2"/>
  <c r="P250" i="2"/>
  <c r="BI248" i="2"/>
  <c r="BH248" i="2"/>
  <c r="BG248" i="2"/>
  <c r="BE248" i="2"/>
  <c r="T248" i="2"/>
  <c r="R248" i="2"/>
  <c r="P248" i="2"/>
  <c r="BI246" i="2"/>
  <c r="BH246" i="2"/>
  <c r="BG246" i="2"/>
  <c r="BE246" i="2"/>
  <c r="T246" i="2"/>
  <c r="R246" i="2"/>
  <c r="P246" i="2"/>
  <c r="BI244" i="2"/>
  <c r="BH244" i="2"/>
  <c r="BG244" i="2"/>
  <c r="BE244" i="2"/>
  <c r="T244" i="2"/>
  <c r="R244" i="2"/>
  <c r="P244" i="2"/>
  <c r="BI242" i="2"/>
  <c r="BH242" i="2"/>
  <c r="BG242" i="2"/>
  <c r="BE242" i="2"/>
  <c r="T242" i="2"/>
  <c r="R242" i="2"/>
  <c r="P242" i="2"/>
  <c r="BI240" i="2"/>
  <c r="BH240" i="2"/>
  <c r="BG240" i="2"/>
  <c r="BE240" i="2"/>
  <c r="T240" i="2"/>
  <c r="R240" i="2"/>
  <c r="P240" i="2"/>
  <c r="BI237" i="2"/>
  <c r="BH237" i="2"/>
  <c r="BG237" i="2"/>
  <c r="BE237" i="2"/>
  <c r="T237" i="2"/>
  <c r="R237" i="2"/>
  <c r="P237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1" i="2"/>
  <c r="BH231" i="2"/>
  <c r="BG231" i="2"/>
  <c r="BE231" i="2"/>
  <c r="T231" i="2"/>
  <c r="R231" i="2"/>
  <c r="P231" i="2"/>
  <c r="BI229" i="2"/>
  <c r="BH229" i="2"/>
  <c r="BG229" i="2"/>
  <c r="BE229" i="2"/>
  <c r="T229" i="2"/>
  <c r="R229" i="2"/>
  <c r="P229" i="2"/>
  <c r="BI225" i="2"/>
  <c r="BH225" i="2"/>
  <c r="BG225" i="2"/>
  <c r="BE225" i="2"/>
  <c r="T225" i="2"/>
  <c r="R225" i="2"/>
  <c r="P225" i="2"/>
  <c r="BI223" i="2"/>
  <c r="BH223" i="2"/>
  <c r="BG223" i="2"/>
  <c r="BE223" i="2"/>
  <c r="T223" i="2"/>
  <c r="R223" i="2"/>
  <c r="P223" i="2"/>
  <c r="BI211" i="2"/>
  <c r="BH211" i="2"/>
  <c r="BG211" i="2"/>
  <c r="BE211" i="2"/>
  <c r="T211" i="2"/>
  <c r="R211" i="2"/>
  <c r="P211" i="2"/>
  <c r="BI207" i="2"/>
  <c r="BH207" i="2"/>
  <c r="BG207" i="2"/>
  <c r="BE207" i="2"/>
  <c r="T207" i="2"/>
  <c r="R207" i="2"/>
  <c r="P207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2" i="2"/>
  <c r="BH202" i="2"/>
  <c r="BG202" i="2"/>
  <c r="BE202" i="2"/>
  <c r="T202" i="2"/>
  <c r="R202" i="2"/>
  <c r="P202" i="2"/>
  <c r="BI200" i="2"/>
  <c r="BH200" i="2"/>
  <c r="BG200" i="2"/>
  <c r="BE200" i="2"/>
  <c r="T200" i="2"/>
  <c r="R200" i="2"/>
  <c r="P200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0" i="2"/>
  <c r="BH190" i="2"/>
  <c r="BG190" i="2"/>
  <c r="BE190" i="2"/>
  <c r="T190" i="2"/>
  <c r="R190" i="2"/>
  <c r="P190" i="2"/>
  <c r="BI187" i="2"/>
  <c r="BH187" i="2"/>
  <c r="BG187" i="2"/>
  <c r="BE187" i="2"/>
  <c r="T187" i="2"/>
  <c r="T186" i="2" s="1"/>
  <c r="R187" i="2"/>
  <c r="R186" i="2"/>
  <c r="P187" i="2"/>
  <c r="P186" i="2" s="1"/>
  <c r="BI185" i="2"/>
  <c r="BH185" i="2"/>
  <c r="BG185" i="2"/>
  <c r="BE185" i="2"/>
  <c r="T185" i="2"/>
  <c r="R185" i="2"/>
  <c r="P185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3" i="2"/>
  <c r="BH173" i="2"/>
  <c r="BG173" i="2"/>
  <c r="BE173" i="2"/>
  <c r="T173" i="2"/>
  <c r="R173" i="2"/>
  <c r="P173" i="2"/>
  <c r="BI169" i="2"/>
  <c r="BH169" i="2"/>
  <c r="BG169" i="2"/>
  <c r="BE169" i="2"/>
  <c r="T169" i="2"/>
  <c r="R169" i="2"/>
  <c r="P169" i="2"/>
  <c r="BI167" i="2"/>
  <c r="BH167" i="2"/>
  <c r="BG167" i="2"/>
  <c r="BE167" i="2"/>
  <c r="T167" i="2"/>
  <c r="R167" i="2"/>
  <c r="P167" i="2"/>
  <c r="BI165" i="2"/>
  <c r="BH165" i="2"/>
  <c r="BG165" i="2"/>
  <c r="BE165" i="2"/>
  <c r="T165" i="2"/>
  <c r="R165" i="2"/>
  <c r="P165" i="2"/>
  <c r="BI161" i="2"/>
  <c r="BH161" i="2"/>
  <c r="BG161" i="2"/>
  <c r="BE161" i="2"/>
  <c r="T161" i="2"/>
  <c r="R161" i="2"/>
  <c r="P161" i="2"/>
  <c r="BI158" i="2"/>
  <c r="BH158" i="2"/>
  <c r="BG158" i="2"/>
  <c r="BE158" i="2"/>
  <c r="T158" i="2"/>
  <c r="R158" i="2"/>
  <c r="P158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1" i="2"/>
  <c r="BH151" i="2"/>
  <c r="BG151" i="2"/>
  <c r="BE151" i="2"/>
  <c r="T151" i="2"/>
  <c r="R151" i="2"/>
  <c r="P151" i="2"/>
  <c r="BI147" i="2"/>
  <c r="BH147" i="2"/>
  <c r="BG147" i="2"/>
  <c r="BE147" i="2"/>
  <c r="T147" i="2"/>
  <c r="R147" i="2"/>
  <c r="P147" i="2"/>
  <c r="BI144" i="2"/>
  <c r="BH144" i="2"/>
  <c r="BG144" i="2"/>
  <c r="BE144" i="2"/>
  <c r="T144" i="2"/>
  <c r="R144" i="2"/>
  <c r="P144" i="2"/>
  <c r="BI141" i="2"/>
  <c r="BH141" i="2"/>
  <c r="BG141" i="2"/>
  <c r="BE141" i="2"/>
  <c r="T141" i="2"/>
  <c r="R141" i="2"/>
  <c r="P141" i="2"/>
  <c r="BI139" i="2"/>
  <c r="BH139" i="2"/>
  <c r="BG139" i="2"/>
  <c r="BE139" i="2"/>
  <c r="T139" i="2"/>
  <c r="R139" i="2"/>
  <c r="P139" i="2"/>
  <c r="J133" i="2"/>
  <c r="F130" i="2"/>
  <c r="E128" i="2"/>
  <c r="BI115" i="2"/>
  <c r="BH115" i="2"/>
  <c r="BG115" i="2"/>
  <c r="BE115" i="2"/>
  <c r="BI114" i="2"/>
  <c r="BH114" i="2"/>
  <c r="BG114" i="2"/>
  <c r="BF114" i="2"/>
  <c r="BE114" i="2"/>
  <c r="BI113" i="2"/>
  <c r="BH113" i="2"/>
  <c r="BG113" i="2"/>
  <c r="BF113" i="2"/>
  <c r="BE113" i="2"/>
  <c r="BI112" i="2"/>
  <c r="BH112" i="2"/>
  <c r="BG112" i="2"/>
  <c r="BF112" i="2"/>
  <c r="BE112" i="2"/>
  <c r="BI111" i="2"/>
  <c r="BH111" i="2"/>
  <c r="BG111" i="2"/>
  <c r="BF111" i="2"/>
  <c r="BE111" i="2"/>
  <c r="BI110" i="2"/>
  <c r="BH110" i="2"/>
  <c r="BG110" i="2"/>
  <c r="BF110" i="2"/>
  <c r="BE110" i="2"/>
  <c r="J92" i="2"/>
  <c r="F89" i="2"/>
  <c r="E87" i="2"/>
  <c r="J21" i="2"/>
  <c r="E21" i="2"/>
  <c r="J132" i="2" s="1"/>
  <c r="J20" i="2"/>
  <c r="J18" i="2"/>
  <c r="E18" i="2"/>
  <c r="F92" i="2"/>
  <c r="J17" i="2"/>
  <c r="J15" i="2"/>
  <c r="E15" i="2"/>
  <c r="F132" i="2" s="1"/>
  <c r="J14" i="2"/>
  <c r="J12" i="2"/>
  <c r="J130" i="2" s="1"/>
  <c r="E7" i="2"/>
  <c r="E85" i="2" s="1"/>
  <c r="L90" i="1"/>
  <c r="AM90" i="1"/>
  <c r="AM89" i="1"/>
  <c r="L89" i="1"/>
  <c r="AM87" i="1"/>
  <c r="L87" i="1"/>
  <c r="L85" i="1"/>
  <c r="L84" i="1"/>
  <c r="J200" i="2"/>
  <c r="AS94" i="1"/>
  <c r="J207" i="2"/>
  <c r="J180" i="2"/>
  <c r="BK202" i="2"/>
  <c r="BK173" i="2"/>
  <c r="BK242" i="2"/>
  <c r="BK190" i="2"/>
  <c r="BK194" i="2"/>
  <c r="BK144" i="2"/>
  <c r="BK196" i="2"/>
  <c r="BK165" i="2"/>
  <c r="BK198" i="2"/>
  <c r="J234" i="2"/>
  <c r="BK235" i="2"/>
  <c r="J179" i="2"/>
  <c r="BK158" i="2"/>
  <c r="BK231" i="2"/>
  <c r="J237" i="2"/>
  <c r="J185" i="2"/>
  <c r="J193" i="2"/>
  <c r="J192" i="2"/>
  <c r="J196" i="2"/>
  <c r="J198" i="2"/>
  <c r="BK237" i="2"/>
  <c r="BK250" i="2"/>
  <c r="BK192" i="2"/>
  <c r="BK229" i="2"/>
  <c r="BK183" i="2"/>
  <c r="J187" i="2"/>
  <c r="BK225" i="2"/>
  <c r="J141" i="2"/>
  <c r="BK167" i="2"/>
  <c r="J240" i="2"/>
  <c r="BK161" i="2"/>
  <c r="BK180" i="2"/>
  <c r="J204" i="2"/>
  <c r="BK141" i="2"/>
  <c r="J244" i="2"/>
  <c r="BK156" i="2"/>
  <c r="J235" i="2"/>
  <c r="J151" i="2"/>
  <c r="J158" i="2"/>
  <c r="BK187" i="2"/>
  <c r="BK169" i="2"/>
  <c r="BK147" i="2"/>
  <c r="BK178" i="2"/>
  <c r="BK207" i="2"/>
  <c r="J161" i="2"/>
  <c r="J165" i="2"/>
  <c r="J190" i="2"/>
  <c r="J144" i="2"/>
  <c r="BK240" i="2"/>
  <c r="J167" i="2"/>
  <c r="BK193" i="2"/>
  <c r="BK223" i="2"/>
  <c r="J242" i="2"/>
  <c r="BK205" i="2"/>
  <c r="BK248" i="2"/>
  <c r="J202" i="2"/>
  <c r="J223" i="2"/>
  <c r="J183" i="2"/>
  <c r="J197" i="2"/>
  <c r="J169" i="2"/>
  <c r="BK182" i="2"/>
  <c r="BK197" i="2"/>
  <c r="BK179" i="2"/>
  <c r="BK211" i="2"/>
  <c r="BK155" i="2"/>
  <c r="J229" i="2"/>
  <c r="BK139" i="2"/>
  <c r="J155" i="2"/>
  <c r="J182" i="2"/>
  <c r="J248" i="2"/>
  <c r="J225" i="2"/>
  <c r="J147" i="2"/>
  <c r="BK200" i="2"/>
  <c r="J246" i="2"/>
  <c r="J250" i="2"/>
  <c r="J139" i="2"/>
  <c r="J178" i="2"/>
  <c r="BK244" i="2"/>
  <c r="J231" i="2"/>
  <c r="J194" i="2"/>
  <c r="J173" i="2"/>
  <c r="BK185" i="2"/>
  <c r="J211" i="2"/>
  <c r="J205" i="2"/>
  <c r="BK234" i="2"/>
  <c r="BK204" i="2"/>
  <c r="BK246" i="2"/>
  <c r="J156" i="2"/>
  <c r="BK151" i="2"/>
  <c r="R138" i="2" l="1"/>
  <c r="BK138" i="2"/>
  <c r="J138" i="2"/>
  <c r="J98" i="2"/>
  <c r="BK189" i="2"/>
  <c r="J189" i="2" s="1"/>
  <c r="J102" i="2" s="1"/>
  <c r="T138" i="2"/>
  <c r="BK203" i="2"/>
  <c r="J203" i="2"/>
  <c r="J104" i="2"/>
  <c r="P138" i="2"/>
  <c r="P189" i="2"/>
  <c r="P199" i="2"/>
  <c r="P203" i="2"/>
  <c r="T203" i="2"/>
  <c r="R160" i="2"/>
  <c r="BK199" i="2"/>
  <c r="J199" i="2"/>
  <c r="J103" i="2"/>
  <c r="T206" i="2"/>
  <c r="BK160" i="2"/>
  <c r="J160" i="2"/>
  <c r="J99" i="2"/>
  <c r="T189" i="2"/>
  <c r="P206" i="2"/>
  <c r="T160" i="2"/>
  <c r="R189" i="2"/>
  <c r="T199" i="2"/>
  <c r="R203" i="2"/>
  <c r="R206" i="2"/>
  <c r="R236" i="2"/>
  <c r="P160" i="2"/>
  <c r="R199" i="2"/>
  <c r="BK206" i="2"/>
  <c r="J206" i="2"/>
  <c r="J105" i="2" s="1"/>
  <c r="BK236" i="2"/>
  <c r="J236" i="2"/>
  <c r="J106" i="2"/>
  <c r="P236" i="2"/>
  <c r="T236" i="2"/>
  <c r="BK186" i="2"/>
  <c r="J186" i="2"/>
  <c r="J100" i="2"/>
  <c r="BF156" i="2"/>
  <c r="BF178" i="2"/>
  <c r="BF194" i="2"/>
  <c r="BF197" i="2"/>
  <c r="BF225" i="2"/>
  <c r="J91" i="2"/>
  <c r="BF144" i="2"/>
  <c r="BF165" i="2"/>
  <c r="BF173" i="2"/>
  <c r="BF205" i="2"/>
  <c r="BF223" i="2"/>
  <c r="BF250" i="2"/>
  <c r="BF198" i="2"/>
  <c r="BF204" i="2"/>
  <c r="BF207" i="2"/>
  <c r="BF235" i="2"/>
  <c r="BF240" i="2"/>
  <c r="E126" i="2"/>
  <c r="BF182" i="2"/>
  <c r="BF183" i="2"/>
  <c r="F133" i="2"/>
  <c r="J89" i="2"/>
  <c r="BF167" i="2"/>
  <c r="BF185" i="2"/>
  <c r="BF193" i="2"/>
  <c r="BF139" i="2"/>
  <c r="F91" i="2"/>
  <c r="BF141" i="2"/>
  <c r="BF190" i="2"/>
  <c r="BF200" i="2"/>
  <c r="BF242" i="2"/>
  <c r="BF244" i="2"/>
  <c r="BF248" i="2"/>
  <c r="BF169" i="2"/>
  <c r="BF202" i="2"/>
  <c r="BF147" i="2"/>
  <c r="BF158" i="2"/>
  <c r="BF234" i="2"/>
  <c r="BF155" i="2"/>
  <c r="BF179" i="2"/>
  <c r="BF187" i="2"/>
  <c r="BF211" i="2"/>
  <c r="BF231" i="2"/>
  <c r="BF151" i="2"/>
  <c r="BF161" i="2"/>
  <c r="BF180" i="2"/>
  <c r="BF192" i="2"/>
  <c r="BF196" i="2"/>
  <c r="BF229" i="2"/>
  <c r="BF237" i="2"/>
  <c r="BF246" i="2"/>
  <c r="F37" i="2"/>
  <c r="BB95" i="1" s="1"/>
  <c r="BB94" i="1" s="1"/>
  <c r="W31" i="1" s="1"/>
  <c r="F38" i="2"/>
  <c r="BC95" i="1" s="1"/>
  <c r="BC94" i="1" s="1"/>
  <c r="AY94" i="1" s="1"/>
  <c r="J35" i="2"/>
  <c r="AV95" i="1" s="1"/>
  <c r="F39" i="2"/>
  <c r="BD95" i="1" s="1"/>
  <c r="BD94" i="1" s="1"/>
  <c r="W33" i="1" s="1"/>
  <c r="F35" i="2"/>
  <c r="AZ95" i="1" s="1"/>
  <c r="AZ94" i="1" s="1"/>
  <c r="W29" i="1" s="1"/>
  <c r="P188" i="2" l="1"/>
  <c r="P137" i="2"/>
  <c r="P136" i="2" s="1"/>
  <c r="AU95" i="1" s="1"/>
  <c r="AU94" i="1" s="1"/>
  <c r="T137" i="2"/>
  <c r="R188" i="2"/>
  <c r="T188" i="2"/>
  <c r="R137" i="2"/>
  <c r="BK137" i="2"/>
  <c r="BK188" i="2"/>
  <c r="J188" i="2" s="1"/>
  <c r="J101" i="2" s="1"/>
  <c r="W32" i="1"/>
  <c r="AV94" i="1"/>
  <c r="AK29" i="1" s="1"/>
  <c r="AX94" i="1"/>
  <c r="R136" i="2" l="1"/>
  <c r="BK136" i="2"/>
  <c r="J136" i="2" s="1"/>
  <c r="J96" i="2" s="1"/>
  <c r="J30" i="2" s="1"/>
  <c r="J115" i="2" s="1"/>
  <c r="BF115" i="2" s="1"/>
  <c r="J36" i="2" s="1"/>
  <c r="AW95" i="1" s="1"/>
  <c r="AT95" i="1" s="1"/>
  <c r="T136" i="2"/>
  <c r="J137" i="2"/>
  <c r="J97" i="2"/>
  <c r="J109" i="2" l="1"/>
  <c r="J31" i="2" s="1"/>
  <c r="J32" i="2" s="1"/>
  <c r="AG95" i="1" s="1"/>
  <c r="AG94" i="1" s="1"/>
  <c r="AK26" i="1" s="1"/>
  <c r="F36" i="2"/>
  <c r="BA95" i="1" s="1"/>
  <c r="BA94" i="1" s="1"/>
  <c r="W30" i="1" s="1"/>
  <c r="J41" i="2" l="1"/>
  <c r="AN95" i="1"/>
  <c r="J117" i="2"/>
  <c r="AW94" i="1"/>
  <c r="AK30" i="1" s="1"/>
  <c r="AK35" i="1" s="1"/>
  <c r="AT94" i="1" l="1"/>
  <c r="AN94" i="1" s="1"/>
</calcChain>
</file>

<file path=xl/sharedStrings.xml><?xml version="1.0" encoding="utf-8"?>
<sst xmlns="http://schemas.openxmlformats.org/spreadsheetml/2006/main" count="1742" uniqueCount="381">
  <si>
    <t>Export Komplet</t>
  </si>
  <si>
    <t/>
  </si>
  <si>
    <t>2.0</t>
  </si>
  <si>
    <t>False</t>
  </si>
  <si>
    <t>{bfc74535-f6a4-46b5-a22c-0353a13abc00}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</si>
  <si>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</si>
  <si>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</si>
  <si>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</si>
  <si>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</si>
  <si>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</si>
  <si>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</si>
  <si>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</si>
  <si>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</si>
  <si>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S2024-03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</si>
  <si>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</si>
  <si>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</si>
  <si>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Krytá plaváreň Pasienky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</si>
  <si>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</si>
  <si>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</si>
  <si>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</si>
  <si>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</si>
  <si>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</si>
  <si>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</si>
  <si>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</si>
  <si>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</si>
  <si>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</si>
  <si>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</si>
  <si>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</si>
  <si>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</si>
  <si>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</si>
  <si>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</si>
  <si>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</si>
  <si>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</si>
  <si>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</si>
  <si>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</si>
  <si>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</si>
  <si>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</si>
  <si>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</si>
  <si>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</si>
  <si>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</si>
  <si>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</si>
  <si>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</si>
  <si>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</si>
  <si>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</si>
  <si>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</si>
  <si>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</si>
  <si>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</si>
  <si>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</si>
  <si>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</si>
  <si>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</si>
  <si>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</si>
  <si>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</si>
  <si>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</si>
  <si>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</si>
  <si>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</si>
  <si>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</si>
  <si>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</si>
  <si>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</si>
  <si>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</si>
  <si>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</si>
  <si>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</si>
  <si>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</si>
  <si>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</si>
  <si>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</si>
  <si>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</si>
  <si>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</si>
  <si>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</si>
  <si>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</si>
  <si>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</si>
  <si>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</si>
  <si>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</si>
  <si>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</si>
  <si>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</si>
  <si>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</si>
  <si>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</si>
  <si>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</si>
  <si>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</si>
  <si>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Oprava tribúny</t>
  </si>
  <si>
    <t>STA</t>
  </si>
  <si>
    <t>1</t>
  </si>
  <si>
    <t>{813e5817-6c59-4c85-ae1d-2996429a6425}</t>
  </si>
  <si>
    <t>schodplochzvis</t>
  </si>
  <si>
    <t>169,46</t>
  </si>
  <si>
    <t>2</t>
  </si>
  <si>
    <t>schodplochvod</t>
  </si>
  <si>
    <t>373,127</t>
  </si>
  <si>
    <t>KRYCÍ LIST ROZPOČTU</t>
  </si>
  <si>
    <t>búrdlazba</t>
  </si>
  <si>
    <t>422,627</t>
  </si>
  <si>
    <t>guma</t>
  </si>
  <si>
    <t>30,431</t>
  </si>
  <si>
    <t>kerdlschody</t>
  </si>
  <si>
    <t>542,587</t>
  </si>
  <si>
    <t>schodnástup</t>
  </si>
  <si>
    <t>100,8</t>
  </si>
  <si>
    <t>Objekt:</t>
  </si>
  <si>
    <t>01 - Oprava tribúny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</si>
  <si>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</si>
  <si>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</si>
  <si>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</si>
  <si>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</si>
  <si>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</si>
  <si>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</si>
  <si>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</si>
  <si>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</si>
  <si>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</si>
  <si>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</si>
  <si>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</si>
  <si>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</si>
  <si>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</si>
  <si>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762 - Konštrukcie tesárske</t>
  </si>
  <si>
    <t xml:space="preserve">    769 - Montáže vzduchotechnických zariadení</t>
  </si>
  <si>
    <t xml:space="preserve">    771 - Podlahy z dlaždíc</t>
  </si>
  <si>
    <t xml:space="preserve">    776 - Podlahy povlakové</t>
  </si>
  <si>
    <t>2) Ostatné náklady</t>
  </si>
  <si>
    <t>GZS</t>
  </si>
  <si>
    <t>VRN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</si>
  <si>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</si>
  <si>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</si>
  <si>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</si>
  <si>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</si>
  <si>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</si>
  <si>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</si>
  <si>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Celkové náklady za stavbu 1) + 2)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</si>
  <si>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</si>
  <si>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</si>
  <si>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</si>
  <si>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</si>
  <si>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</si>
  <si>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</si>
  <si>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</si>
  <si>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</si>
  <si>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</si>
  <si>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</si>
  <si>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</si>
  <si>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</si>
  <si>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</si>
  <si>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</si>
  <si>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</si>
  <si>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</si>
  <si>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>Úpravy povrchov, podlahy, osadenie</t>
  </si>
  <si>
    <t>K</t>
  </si>
  <si>
    <t>610991111</t>
  </si>
  <si>
    <t>Zakrývanie výplní vnútorných okenných otvorov, predmetov,  konštrukcií a plôch (ochrana pred znečistením a poškodením)</t>
  </si>
  <si>
    <t>m2</t>
  </si>
  <si>
    <t>4</t>
  </si>
  <si>
    <t>-1449478876</t>
  </si>
  <si>
    <t>VV</t>
  </si>
  <si>
    <t>100   "ochrana pred poškodením vykurovacích konvektorov, radiátorov, dlažby a pod. pri realizácií stav. prác</t>
  </si>
  <si>
    <t>612460121.S</t>
  </si>
  <si>
    <t>Príprava vnútorného podkladu stien penetráciou základnou</t>
  </si>
  <si>
    <t>-530990061</t>
  </si>
  <si>
    <t>schodplochzvis*0,25</t>
  </si>
  <si>
    <t>Súčet</t>
  </si>
  <si>
    <t>3</t>
  </si>
  <si>
    <t>612460233.S</t>
  </si>
  <si>
    <t>Vnútorná omietka stien cementová hrubá, hr. 20 mm</t>
  </si>
  <si>
    <t>495370079</t>
  </si>
  <si>
    <t>612481119.S</t>
  </si>
  <si>
    <t>Potiahnutie vnútorných stien sklotextilnou mriežkou s celoplošným prilepením</t>
  </si>
  <si>
    <t>-201095715</t>
  </si>
  <si>
    <t>0,3*2*(14,5+16+13,6)*(1,25)        "pod Cetris dosky na mieste býval. vetr. mriežok VZT</t>
  </si>
  <si>
    <t>kerdlschody*0,1                             "ostatné miesta náročnejšie opravy, rohy, kúty hrany</t>
  </si>
  <si>
    <t>5</t>
  </si>
  <si>
    <t>632001051.S</t>
  </si>
  <si>
    <t>Zhotovenie jednonásobného penetračného náteru pre potery a stierky</t>
  </si>
  <si>
    <t>834693574</t>
  </si>
  <si>
    <t>schodplochvod*0,25</t>
  </si>
  <si>
    <t>M</t>
  </si>
  <si>
    <t>585520008700.S</t>
  </si>
  <si>
    <t>Penetračný náter na nasiakavé podklady pod potery, samonivelizačné hmoty a stavebné lepidlá</t>
  </si>
  <si>
    <t>kg</t>
  </si>
  <si>
    <t>8</t>
  </si>
  <si>
    <t>140977326</t>
  </si>
  <si>
    <t>7</t>
  </si>
  <si>
    <t>632452243.S</t>
  </si>
  <si>
    <t>Cementový poter (vhodný aj ako spádový), pevnosti v tlaku 25 MPa, hr. 20 mm</t>
  </si>
  <si>
    <t>1334543145</t>
  </si>
  <si>
    <t>632452642.S</t>
  </si>
  <si>
    <t>Cementová samonivelizačná stierka, pevnosti v tlaku 25 MPa, hr. 3 mm</t>
  </si>
  <si>
    <t>-498652352</t>
  </si>
  <si>
    <t>9</t>
  </si>
  <si>
    <t>Ostatné konštrukcie a práce-búranie</t>
  </si>
  <si>
    <t>952901114.S</t>
  </si>
  <si>
    <t>Vyčistenie budov pri výške podlaží nad 4 m</t>
  </si>
  <si>
    <t>-1748205441</t>
  </si>
  <si>
    <t>schodplochvod*(1,15)</t>
  </si>
  <si>
    <t>10</t>
  </si>
  <si>
    <t>965043341.S</t>
  </si>
  <si>
    <t>Búranie podkladov pod dlažby, liatych dlažieb a mazanín,betón s poterom,teracom hr.do 100 mm, plochy nad 4 m2  -2,20000t</t>
  </si>
  <si>
    <t>m3</t>
  </si>
  <si>
    <t>848083554</t>
  </si>
  <si>
    <t>búrdlazba*0,03</t>
  </si>
  <si>
    <t>11</t>
  </si>
  <si>
    <t>965044201.S</t>
  </si>
  <si>
    <t>Brúsenie existujúcich betónových podláh, zbrúsenie hrúbky do 3 mm -0,00600t</t>
  </si>
  <si>
    <t>996285277</t>
  </si>
  <si>
    <t>12</t>
  </si>
  <si>
    <t>965081712.S</t>
  </si>
  <si>
    <t>Búranie dlažieb, bez podklad. lôžka z xylolit., alebo keramických dlaždíc hr. do 10 mm,  -0,02000t</t>
  </si>
  <si>
    <t>1229519192</t>
  </si>
  <si>
    <t>0,9*5,5*10              "pásy pod zasklen. obvod. stenami</t>
  </si>
  <si>
    <t>13</t>
  </si>
  <si>
    <t>978059531.S</t>
  </si>
  <si>
    <t>Odsekanie a odobratie obkladov stien z obkladačiek vnútorných vrátane podkladovej omietky nad 2 m2,  -0,06800t</t>
  </si>
  <si>
    <t>-1776170788</t>
  </si>
  <si>
    <t>1196,388</t>
  </si>
  <si>
    <t>-49,027</t>
  </si>
  <si>
    <t>14</t>
  </si>
  <si>
    <t>979011111.S</t>
  </si>
  <si>
    <t>Zvislá doprava sutiny a vybúraných hmôt za prvé podlažie nad alebo pod základným podlažím</t>
  </si>
  <si>
    <t>t</t>
  </si>
  <si>
    <t>-1917380264</t>
  </si>
  <si>
    <t>15</t>
  </si>
  <si>
    <t>979081111.S</t>
  </si>
  <si>
    <t>Odvoz sutiny a vybúraných hmôt na skládku do 1 km</t>
  </si>
  <si>
    <t>320776597</t>
  </si>
  <si>
    <t>16</t>
  </si>
  <si>
    <t>979081121.S</t>
  </si>
  <si>
    <t>Odvoz sutiny a vybúraných hmôt na skládku za každý ďalší 1 km</t>
  </si>
  <si>
    <t>1823453412</t>
  </si>
  <si>
    <t>126,458*19 'Prepočítané koeficientom množstva</t>
  </si>
  <si>
    <t>17</t>
  </si>
  <si>
    <t>979082111.S</t>
  </si>
  <si>
    <t>Vnútrostavenisková doprava sutiny a vybúraných hmôt do 10 m</t>
  </si>
  <si>
    <t>1854791838</t>
  </si>
  <si>
    <t>18</t>
  </si>
  <si>
    <t>979082121.S</t>
  </si>
  <si>
    <t>Vnútrostavenisková doprava sutiny a vybúraných hmôt za každých ďalších 5 m</t>
  </si>
  <si>
    <t>142280060</t>
  </si>
  <si>
    <t>126,458*10 'Prepočítané koeficientom množstva</t>
  </si>
  <si>
    <t>19</t>
  </si>
  <si>
    <t>979089012.S</t>
  </si>
  <si>
    <t>Poplatok za skládku - betón, tehly, dlaždice (17 01) ostatné</t>
  </si>
  <si>
    <t>-317509143</t>
  </si>
  <si>
    <t>99</t>
  </si>
  <si>
    <t>Presun hmôt HSV</t>
  </si>
  <si>
    <t>999281111.S</t>
  </si>
  <si>
    <t>Presun hmôt pre opravy a údržbu objektov vrátane vonkajších plášťov výšky do 25 m</t>
  </si>
  <si>
    <t>-1751875709</t>
  </si>
  <si>
    <t>PSV</t>
  </si>
  <si>
    <t>Práce a dodávky PSV</t>
  </si>
  <si>
    <t>711</t>
  </si>
  <si>
    <t>Izolácie proti vode a vlhkosti</t>
  </si>
  <si>
    <t>21</t>
  </si>
  <si>
    <t>711210100.S</t>
  </si>
  <si>
    <t>Zhotovenie dvojnásobnej izol. stierky pod keramické obklady v interiéri na ploche vodorovnej</t>
  </si>
  <si>
    <t>-1969750807</t>
  </si>
  <si>
    <t>22</t>
  </si>
  <si>
    <t>245610000400.S</t>
  </si>
  <si>
    <t>Stierka hydroizolačná na báze syntetickej živice, (tekutá hydroizolačná fólia)</t>
  </si>
  <si>
    <t>32</t>
  </si>
  <si>
    <t>-2033765677</t>
  </si>
  <si>
    <t>23</t>
  </si>
  <si>
    <t>247710007700.S</t>
  </si>
  <si>
    <t>Pás tesniaci š. 120 mm, na utesnenie rohových a spojovacích škár pri aplikácii hydroizolácií</t>
  </si>
  <si>
    <t>m</t>
  </si>
  <si>
    <t>-1087775052</t>
  </si>
  <si>
    <t>24</t>
  </si>
  <si>
    <t>711210110.S</t>
  </si>
  <si>
    <t>Zhotovenie dvojnásobnej izol. stierky pod keramické obklady v interiéri na ploche zvislej</t>
  </si>
  <si>
    <t>-964230868</t>
  </si>
  <si>
    <t>25</t>
  </si>
  <si>
    <t>-680339281</t>
  </si>
  <si>
    <t>26</t>
  </si>
  <si>
    <t>16495934</t>
  </si>
  <si>
    <t>27</t>
  </si>
  <si>
    <t>998711202.S</t>
  </si>
  <si>
    <t>Presun hmôt pre izoláciu proti vode v objektoch výšky nad 6 do 12 m</t>
  </si>
  <si>
    <t>%</t>
  </si>
  <si>
    <t>-1708515917</t>
  </si>
  <si>
    <t>762</t>
  </si>
  <si>
    <t>Konštrukcie tesárske</t>
  </si>
  <si>
    <t>28</t>
  </si>
  <si>
    <t>762431331.1</t>
  </si>
  <si>
    <t xml:space="preserve">Obloženie stien z dosiek CETRIS skrutkovaných na zraz hr. dosky 10 mm, šírka pásu do 300mm, vrátane podkladného oceľového roštu, montážneho a spojovacieho materiálu </t>
  </si>
  <si>
    <t>1808726169</t>
  </si>
  <si>
    <t>0,3*2*(14,5+16+13,6)         "uzatvorenie otvorov po demontáži  vetr. mriežok VZT</t>
  </si>
  <si>
    <t>29</t>
  </si>
  <si>
    <t>998762202.S</t>
  </si>
  <si>
    <t>Presun hmôt pre konštrukcie tesárske v objektoch výšky do 12 m</t>
  </si>
  <si>
    <t>1868602150</t>
  </si>
  <si>
    <t>769</t>
  </si>
  <si>
    <t>Montáže vzduchotechnických zariadení</t>
  </si>
  <si>
    <t>30</t>
  </si>
  <si>
    <t>769082790.S</t>
  </si>
  <si>
    <t>Demontáž krycej mriežky hranatej prierezu 0.125-0.355 m2,  -0,0048 t</t>
  </si>
  <si>
    <t>ks</t>
  </si>
  <si>
    <t>-2027759400</t>
  </si>
  <si>
    <t>31</t>
  </si>
  <si>
    <t>998769203.S</t>
  </si>
  <si>
    <t>Presun hmôt pre montáž vzduchotechnických zariadení v stavbe (objekte) výšky nad 7 do 24 m</t>
  </si>
  <si>
    <t>-309432587</t>
  </si>
  <si>
    <t>771</t>
  </si>
  <si>
    <t>Podlahy z dlaždíc</t>
  </si>
  <si>
    <t>771271000.1</t>
  </si>
  <si>
    <t>Adhézny a spojovací mostík na zvýšenie priľnavosti podkladu pod obklady a dlažby (lepenie dlažby/obkladu na dlažbu/obklad)</t>
  </si>
  <si>
    <t>-1801004011</t>
  </si>
  <si>
    <t>33</t>
  </si>
  <si>
    <t>7712753029</t>
  </si>
  <si>
    <t>Montáž obkladov schodiskových stupňov dlaždicami do flexibilného tmelu, vrátane škárovania, tmelenia kútov, rohov, hrán</t>
  </si>
  <si>
    <t>2003129077</t>
  </si>
  <si>
    <t>(5,84+50+3,54)*(0,8)+3,05*0,35+((0,57+1,13)*0,8)   "plocha na kóte +4,4</t>
  </si>
  <si>
    <t>(6,45)*(1,6+14,53+0,97)+1,54*3,05</t>
  </si>
  <si>
    <t>(6,45)*(0,97*2+16,16)-1,54*12,56   "stred</t>
  </si>
  <si>
    <t>3,05*1,54+(6,45)*(0,97+13,88+1,6)</t>
  </si>
  <si>
    <t>Medzisúčet  vodorovné plochy</t>
  </si>
  <si>
    <t>(3,2)*(1,6+14,53+0,97)+0,36*0,27*7*2</t>
  </si>
  <si>
    <t>(3,2)*(0,97*2+16,16)+(0,36*0,27*(7*2+1))   "stred</t>
  </si>
  <si>
    <t>(3,2)*(0,97+13,88+1,6)+0,36*0,27*7*2</t>
  </si>
  <si>
    <t>-0,25*2*(14,5+16+13,6)*(0)         "odpočet vetr. mriežok VZT</t>
  </si>
  <si>
    <t>Medzisúčet  zvislé plochy</t>
  </si>
  <si>
    <t>34</t>
  </si>
  <si>
    <t>59764001</t>
  </si>
  <si>
    <t>Dlažba keramická, hutná, protišmyková - GRES: Dodaná na stavbe objednávateľom</t>
  </si>
  <si>
    <t>2030544655</t>
  </si>
  <si>
    <t>kerdlschody*1,06</t>
  </si>
  <si>
    <t>35</t>
  </si>
  <si>
    <t>771275901.S</t>
  </si>
  <si>
    <t>Montáž profilu schodiskovej hrany</t>
  </si>
  <si>
    <t>-338346957</t>
  </si>
  <si>
    <t>1,6*14*2+1*14*4</t>
  </si>
  <si>
    <t>Medzisúčet   "schodiskové nástupnice</t>
  </si>
  <si>
    <t>36</t>
  </si>
  <si>
    <t>382200</t>
  </si>
  <si>
    <t>- Schodiskvý profil  "S  nerez   2,5m</t>
  </si>
  <si>
    <t>bm</t>
  </si>
  <si>
    <t>-821397335</t>
  </si>
  <si>
    <t>schodnástup*1,25</t>
  </si>
  <si>
    <t>37</t>
  </si>
  <si>
    <t>382400</t>
  </si>
  <si>
    <t>- Koncovka na schodiskovy profil  "S"</t>
  </si>
  <si>
    <t>800663763</t>
  </si>
  <si>
    <t>7*6</t>
  </si>
  <si>
    <t>38</t>
  </si>
  <si>
    <t>998771202.S</t>
  </si>
  <si>
    <t>Presun hmôt pre podlahy z dlaždíc v objektoch výšky nad 6 do 12 m</t>
  </si>
  <si>
    <t>1825766571</t>
  </si>
  <si>
    <t>46</t>
  </si>
  <si>
    <t>998771292.S</t>
  </si>
  <si>
    <t>Podlahy z dlaždíc, prípl.za presun nad vymedz. najväčšiu dopravnú vzdialenosť do 100 m</t>
  </si>
  <si>
    <t>-2109255792</t>
  </si>
  <si>
    <t>776</t>
  </si>
  <si>
    <t>Podlahy povlakové</t>
  </si>
  <si>
    <t>39</t>
  </si>
  <si>
    <t>776511820.S</t>
  </si>
  <si>
    <t>Odstránenie povlakových podláh z nášľapnej plochy lepených s podložkou,  -0,00100t</t>
  </si>
  <si>
    <t>1036782234</t>
  </si>
  <si>
    <t>2,37*(5,22+1,2)*2</t>
  </si>
  <si>
    <t>40</t>
  </si>
  <si>
    <t>776521100.S</t>
  </si>
  <si>
    <t>Lepenie povlakových podláh z PVC homogénnych pásov</t>
  </si>
  <si>
    <t>1968613549</t>
  </si>
  <si>
    <t>41</t>
  </si>
  <si>
    <t>28499</t>
  </si>
  <si>
    <t>Protišmyková podlahová guma peniažteková  hr.3mm - typ odsúhlasiť s GP</t>
  </si>
  <si>
    <t>-1313104284</t>
  </si>
  <si>
    <t>30,431*1,03 'Prepočítané koeficientom množstva</t>
  </si>
  <si>
    <t>42</t>
  </si>
  <si>
    <t>776990105.S</t>
  </si>
  <si>
    <t>Vysávanie podkladu pred kladením povlakovýck podláh</t>
  </si>
  <si>
    <t>2051952626</t>
  </si>
  <si>
    <t>43</t>
  </si>
  <si>
    <t>776990110.S</t>
  </si>
  <si>
    <t>Penetrovanie podkladu pred kladením povlakových podláh</t>
  </si>
  <si>
    <t>-1094630797</t>
  </si>
  <si>
    <t>44</t>
  </si>
  <si>
    <t>776992125.S</t>
  </si>
  <si>
    <t>Vyspravenie podkladu nivelačnou stierkou hr. 3 mm</t>
  </si>
  <si>
    <t>1033173656</t>
  </si>
  <si>
    <t>45</t>
  </si>
  <si>
    <t>998776202.S</t>
  </si>
  <si>
    <t>Presun hmôt pre podlahy povlakové v objektoch výšky nad 6 do 12 m</t>
  </si>
  <si>
    <t>-366682413</t>
  </si>
  <si>
    <t>ZOZNAM FIGÚR</t>
  </si>
  <si>
    <t>Výmera</t>
  </si>
  <si>
    <t xml:space="preserve"> 01</t>
  </si>
  <si>
    <t>Použitie figúry:</t>
  </si>
  <si>
    <t>Dlažba keramická, hutná, protišmyková - GRES</t>
  </si>
  <si>
    <t>schodhrany</t>
  </si>
  <si>
    <t>1,1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</si>
</sst>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family val="2"/>
      <charset val="238"/>
      <scheme val="minor"/>
    </font>
    <font>
      <b/>
      <i/>
      <sz val="9"/>
      <color rgb="FF0000FF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2" fillId="0" borderId="0" applyNumberFormat="0" applyFill="0" applyBorder="0" applyAlignment="0" applyProtection="0"/>
  </cellStyleXfs>
  <cellXfs count="26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4" fillId="5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Alignment="1">
      <alignment vertical="center"/>
    </xf>
    <xf numFmtId="166" fontId="22" fillId="0" borderId="0" xfId="0" applyNumberFormat="1" applyFont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1" fillId="0" borderId="19" xfId="0" applyNumberFormat="1" applyFont="1" applyBorder="1" applyAlignment="1">
      <alignment vertical="center"/>
    </xf>
    <xf numFmtId="4" fontId="31" fillId="0" borderId="20" xfId="0" applyNumberFormat="1" applyFont="1" applyBorder="1" applyAlignment="1">
      <alignment vertical="center"/>
    </xf>
    <xf numFmtId="166" fontId="31" fillId="0" borderId="20" xfId="0" applyNumberFormat="1" applyFont="1" applyBorder="1" applyAlignment="1">
      <alignment vertical="center"/>
    </xf>
    <xf numFmtId="4" fontId="31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4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right" vertical="center"/>
    </xf>
    <xf numFmtId="0" fontId="35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5" fillId="0" borderId="0" xfId="0" applyNumberFormat="1" applyFont="1" applyAlignment="1">
      <alignment vertical="center"/>
    </xf>
    <xf numFmtId="0" fontId="25" fillId="0" borderId="0" xfId="0" applyFont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4" fontId="7" fillId="3" borderId="0" xfId="0" applyNumberFormat="1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26" fillId="5" borderId="0" xfId="0" applyFont="1" applyFill="1" applyAlignment="1">
      <alignment horizontal="left" vertical="center"/>
    </xf>
    <xf numFmtId="4" fontId="26" fillId="5" borderId="0" xfId="0" applyNumberFormat="1" applyFont="1" applyFill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4" fontId="26" fillId="0" borderId="0" xfId="0" applyNumberFormat="1" applyFont="1"/>
    <xf numFmtId="166" fontId="36" fillId="0" borderId="12" xfId="0" applyNumberFormat="1" applyFont="1" applyBorder="1"/>
    <xf numFmtId="166" fontId="36" fillId="0" borderId="13" xfId="0" applyNumberFormat="1" applyFont="1" applyBorder="1"/>
    <xf numFmtId="4" fontId="37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4" fillId="0" borderId="22" xfId="0" applyFont="1" applyBorder="1" applyAlignment="1" applyProtection="1">
      <alignment horizontal="center" vertical="center"/>
      <protection locked="0"/>
    </xf>
    <xf numFmtId="49" fontId="24" fillId="0" borderId="22" xfId="0" applyNumberFormat="1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center" vertical="center" wrapText="1"/>
      <protection locked="0"/>
    </xf>
    <xf numFmtId="167" fontId="24" fillId="0" borderId="22" xfId="0" applyNumberFormat="1" applyFont="1" applyBorder="1" applyAlignment="1" applyProtection="1">
      <alignment vertical="center"/>
      <protection locked="0"/>
    </xf>
    <xf numFmtId="4" fontId="24" fillId="3" borderId="22" xfId="0" applyNumberFormat="1" applyFont="1" applyFill="1" applyBorder="1" applyAlignment="1" applyProtection="1">
      <alignment vertical="center"/>
      <protection locked="0"/>
    </xf>
    <xf numFmtId="4" fontId="24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5" fillId="3" borderId="14" xfId="0" applyFont="1" applyFill="1" applyBorder="1" applyAlignment="1" applyProtection="1">
      <alignment horizontal="left" vertical="center"/>
      <protection locked="0"/>
    </xf>
    <xf numFmtId="166" fontId="25" fillId="0" borderId="0" xfId="0" applyNumberFormat="1" applyFont="1" applyAlignment="1">
      <alignment vertical="center"/>
    </xf>
    <xf numFmtId="166" fontId="25" fillId="0" borderId="15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9" fillId="0" borderId="22" xfId="0" applyFont="1" applyBorder="1" applyAlignment="1" applyProtection="1">
      <alignment horizontal="center" vertical="center"/>
      <protection locked="0"/>
    </xf>
    <xf numFmtId="49" fontId="39" fillId="0" borderId="22" xfId="0" applyNumberFormat="1" applyFont="1" applyBorder="1" applyAlignment="1" applyProtection="1">
      <alignment horizontal="left" vertical="center" wrapText="1"/>
      <protection locked="0"/>
    </xf>
    <xf numFmtId="0" fontId="39" fillId="0" borderId="22" xfId="0" applyFont="1" applyBorder="1" applyAlignment="1" applyProtection="1">
      <alignment horizontal="left" vertical="center" wrapText="1"/>
      <protection locked="0"/>
    </xf>
    <xf numFmtId="0" fontId="39" fillId="0" borderId="22" xfId="0" applyFont="1" applyBorder="1" applyAlignment="1" applyProtection="1">
      <alignment horizontal="center" vertical="center" wrapText="1"/>
      <protection locked="0"/>
    </xf>
    <xf numFmtId="167" fontId="39" fillId="0" borderId="22" xfId="0" applyNumberFormat="1" applyFont="1" applyBorder="1" applyAlignment="1" applyProtection="1">
      <alignment vertical="center"/>
      <protection locked="0"/>
    </xf>
    <xf numFmtId="4" fontId="39" fillId="3" borderId="22" xfId="0" applyNumberFormat="1" applyFont="1" applyFill="1" applyBorder="1" applyAlignment="1" applyProtection="1">
      <alignment vertical="center"/>
      <protection locked="0"/>
    </xf>
    <xf numFmtId="4" fontId="39" fillId="0" borderId="22" xfId="0" applyNumberFormat="1" applyFont="1" applyBorder="1" applyAlignment="1" applyProtection="1">
      <alignment vertical="center"/>
      <protection locked="0"/>
    </xf>
    <xf numFmtId="0" fontId="40" fillId="0" borderId="22" xfId="0" applyFont="1" applyBorder="1" applyAlignment="1" applyProtection="1">
      <alignment vertical="center"/>
      <protection locked="0"/>
    </xf>
    <xf numFmtId="0" fontId="40" fillId="0" borderId="3" xfId="0" applyFont="1" applyBorder="1" applyAlignment="1">
      <alignment vertical="center"/>
    </xf>
    <xf numFmtId="0" fontId="39" fillId="3" borderId="14" xfId="0" applyFont="1" applyFill="1" applyBorder="1" applyAlignment="1" applyProtection="1">
      <alignment horizontal="left" vertical="center"/>
      <protection locked="0"/>
    </xf>
    <xf numFmtId="0" fontId="39" fillId="0" borderId="0" xfId="0" applyFont="1" applyAlignment="1">
      <alignment horizontal="center" vertical="center"/>
    </xf>
    <xf numFmtId="167" fontId="24" fillId="3" borderId="22" xfId="0" applyNumberFormat="1" applyFont="1" applyFill="1" applyBorder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25" fillId="3" borderId="19" xfId="0" applyFont="1" applyFill="1" applyBorder="1" applyAlignment="1" applyProtection="1">
      <alignment horizontal="left" vertical="center"/>
      <protection locked="0"/>
    </xf>
    <xf numFmtId="0" fontId="25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166" fontId="25" fillId="0" borderId="21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1" fillId="0" borderId="16" xfId="0" applyFont="1" applyBorder="1" applyAlignment="1">
      <alignment horizontal="left" vertical="center" wrapText="1"/>
    </xf>
    <xf numFmtId="0" fontId="41" fillId="0" borderId="22" xfId="0" applyFont="1" applyBorder="1" applyAlignment="1">
      <alignment horizontal="left" vertical="center" wrapText="1"/>
    </xf>
    <xf numFmtId="0" fontId="41" fillId="0" borderId="22" xfId="0" applyFont="1" applyBorder="1" applyAlignment="1">
      <alignment horizontal="left" vertical="center"/>
    </xf>
    <xf numFmtId="167" fontId="41" fillId="0" borderId="18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167" fontId="0" fillId="0" borderId="0" xfId="0" applyNumberFormat="1" applyAlignment="1">
      <alignment vertical="center"/>
    </xf>
    <xf numFmtId="0" fontId="37" fillId="0" borderId="0" xfId="0" applyFont="1" applyAlignment="1">
      <alignment horizontal="left" vertical="center"/>
    </xf>
    <xf numFmtId="14" fontId="2" fillId="3" borderId="0" xfId="0" applyNumberFormat="1" applyFont="1" applyFill="1" applyAlignment="1" applyProtection="1">
      <alignment horizontal="left" vertical="center"/>
      <protection locked="0"/>
    </xf>
    <xf numFmtId="167" fontId="43" fillId="0" borderId="22" xfId="0" applyNumberFormat="1" applyFont="1" applyBorder="1" applyAlignment="1" applyProtection="1">
      <alignment vertical="center"/>
      <protection locked="0"/>
    </xf>
    <xf numFmtId="0" fontId="43" fillId="0" borderId="22" xfId="0" applyFont="1" applyBorder="1" applyAlignment="1" applyProtection="1">
      <alignment horizontal="left" vertical="center" wrapText="1"/>
      <protection locked="0"/>
    </xf>
    <xf numFmtId="49" fontId="43" fillId="0" borderId="22" xfId="0" applyNumberFormat="1" applyFont="1" applyBorder="1" applyAlignment="1" applyProtection="1">
      <alignment horizontal="left" vertical="center" wrapText="1"/>
      <protection locked="0"/>
    </xf>
    <xf numFmtId="0" fontId="13" fillId="2" borderId="0" xfId="0" applyFont="1" applyFill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left"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right" vertical="center"/>
    </xf>
    <xf numFmtId="0" fontId="24" fillId="5" borderId="8" xfId="0" applyFont="1" applyFill="1" applyBorder="1" applyAlignment="1">
      <alignment horizontal="left" vertical="center"/>
    </xf>
    <xf numFmtId="4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29" fillId="0" borderId="0" xfId="0" applyFont="1" applyAlignment="1">
      <alignment horizontal="left" vertical="center" wrapText="1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64" fontId="18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4" fontId="20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0" fillId="0" borderId="0" xfId="0" applyAlignment="1"/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workbookViewId="0">
      <selection activeCell="AN9" sqref="AN9"/>
    </sheetView>
  </sheetViews>
  <sheetFormatPr defaultRowHeight="13.9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0.15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>
      <c r="AR2" s="212" t="s">
        <v>5</v>
      </c>
      <c r="AS2" s="259"/>
      <c r="AT2" s="259"/>
      <c r="AU2" s="259"/>
      <c r="AV2" s="259"/>
      <c r="AW2" s="259"/>
      <c r="AX2" s="259"/>
      <c r="AY2" s="259"/>
      <c r="AZ2" s="259"/>
      <c r="BA2" s="259"/>
      <c r="BB2" s="259"/>
      <c r="BC2" s="259"/>
      <c r="BD2" s="259"/>
      <c r="BE2" s="259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ht="24.95" customHeight="1">
      <c r="B4" s="19"/>
      <c r="D4" s="20" t="s">
        <v>8</v>
      </c>
      <c r="AR4" s="19"/>
      <c r="AS4" s="21" t="s">
        <v>9</v>
      </c>
      <c r="BE4" s="22" t="s">
        <v>10</v>
      </c>
      <c r="BS4" s="16" t="s">
        <v>11</v>
      </c>
    </row>
    <row r="5" spans="1:74" ht="12" customHeight="1">
      <c r="B5" s="19"/>
      <c r="D5" s="23" t="s">
        <v>12</v>
      </c>
      <c r="K5" s="245" t="s">
        <v>13</v>
      </c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R5" s="19"/>
      <c r="BE5" s="242" t="s">
        <v>14</v>
      </c>
      <c r="BS5" s="16" t="s">
        <v>6</v>
      </c>
    </row>
    <row r="6" spans="1:74" ht="36.950000000000003" customHeight="1">
      <c r="B6" s="19"/>
      <c r="D6" s="25" t="s">
        <v>15</v>
      </c>
      <c r="K6" s="246" t="s">
        <v>16</v>
      </c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59"/>
      <c r="AE6" s="259"/>
      <c r="AF6" s="259"/>
      <c r="AG6" s="259"/>
      <c r="AH6" s="259"/>
      <c r="AI6" s="259"/>
      <c r="AJ6" s="259"/>
      <c r="AR6" s="19"/>
      <c r="BE6" s="243"/>
      <c r="BS6" s="16" t="s">
        <v>6</v>
      </c>
    </row>
    <row r="7" spans="1:74" ht="12" customHeight="1">
      <c r="B7" s="19"/>
      <c r="D7" s="26" t="s">
        <v>17</v>
      </c>
      <c r="K7" s="24" t="s">
        <v>1</v>
      </c>
      <c r="AK7" s="26" t="s">
        <v>18</v>
      </c>
      <c r="AN7" s="24" t="s">
        <v>1</v>
      </c>
      <c r="AR7" s="19"/>
      <c r="BE7" s="243"/>
      <c r="BS7" s="16" t="s">
        <v>6</v>
      </c>
    </row>
    <row r="8" spans="1:74" ht="12" customHeight="1">
      <c r="B8" s="19"/>
      <c r="D8" s="26" t="s">
        <v>19</v>
      </c>
      <c r="K8" s="24" t="s">
        <v>20</v>
      </c>
      <c r="AK8" s="26" t="s">
        <v>21</v>
      </c>
      <c r="AN8" s="208">
        <v>45474</v>
      </c>
      <c r="AR8" s="19"/>
      <c r="BE8" s="243"/>
      <c r="BS8" s="16" t="s">
        <v>6</v>
      </c>
    </row>
    <row r="9" spans="1:74" ht="14.45" customHeight="1">
      <c r="B9" s="19"/>
      <c r="AR9" s="19"/>
      <c r="BE9" s="243"/>
      <c r="BS9" s="16" t="s">
        <v>6</v>
      </c>
    </row>
    <row r="10" spans="1:74" ht="12" customHeight="1">
      <c r="B10" s="19"/>
      <c r="D10" s="26" t="s">
        <v>22</v>
      </c>
      <c r="AK10" s="26" t="s">
        <v>23</v>
      </c>
      <c r="AN10" s="24" t="s">
        <v>1</v>
      </c>
      <c r="AR10" s="19"/>
      <c r="BE10" s="243"/>
      <c r="BS10" s="16" t="s">
        <v>6</v>
      </c>
    </row>
    <row r="11" spans="1:74" ht="18.399999999999999" customHeight="1">
      <c r="B11" s="19"/>
      <c r="E11" s="24" t="s">
        <v>20</v>
      </c>
      <c r="AK11" s="26" t="s">
        <v>24</v>
      </c>
      <c r="AN11" s="24" t="s">
        <v>1</v>
      </c>
      <c r="AR11" s="19"/>
      <c r="BE11" s="243"/>
      <c r="BS11" s="16" t="s">
        <v>6</v>
      </c>
    </row>
    <row r="12" spans="1:74" ht="6.95" customHeight="1">
      <c r="B12" s="19"/>
      <c r="AR12" s="19"/>
      <c r="BE12" s="243"/>
      <c r="BS12" s="16" t="s">
        <v>6</v>
      </c>
    </row>
    <row r="13" spans="1:74" ht="12" customHeight="1">
      <c r="B13" s="19"/>
      <c r="D13" s="26" t="s">
        <v>25</v>
      </c>
      <c r="AK13" s="26" t="s">
        <v>23</v>
      </c>
      <c r="AN13" s="28" t="s">
        <v>26</v>
      </c>
      <c r="AR13" s="19"/>
      <c r="BE13" s="243"/>
      <c r="BS13" s="16" t="s">
        <v>6</v>
      </c>
    </row>
    <row r="14" spans="1:74" ht="13.15">
      <c r="B14" s="19"/>
      <c r="E14" s="247" t="s">
        <v>26</v>
      </c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248"/>
      <c r="X14" s="248"/>
      <c r="Y14" s="248"/>
      <c r="Z14" s="248"/>
      <c r="AA14" s="248"/>
      <c r="AB14" s="248"/>
      <c r="AC14" s="248"/>
      <c r="AD14" s="248"/>
      <c r="AE14" s="248"/>
      <c r="AF14" s="248"/>
      <c r="AG14" s="248"/>
      <c r="AH14" s="248"/>
      <c r="AI14" s="248"/>
      <c r="AJ14" s="248"/>
      <c r="AK14" s="26" t="s">
        <v>24</v>
      </c>
      <c r="AN14" s="28" t="s">
        <v>26</v>
      </c>
      <c r="AR14" s="19"/>
      <c r="BE14" s="243"/>
      <c r="BS14" s="16" t="s">
        <v>6</v>
      </c>
    </row>
    <row r="15" spans="1:74" ht="6.95" customHeight="1">
      <c r="B15" s="19"/>
      <c r="AR15" s="19"/>
      <c r="BE15" s="243"/>
      <c r="BS15" s="16" t="s">
        <v>3</v>
      </c>
    </row>
    <row r="16" spans="1:74" ht="12" customHeight="1">
      <c r="B16" s="19"/>
      <c r="D16" s="26" t="s">
        <v>27</v>
      </c>
      <c r="AK16" s="26" t="s">
        <v>23</v>
      </c>
      <c r="AN16" s="24" t="s">
        <v>1</v>
      </c>
      <c r="AR16" s="19"/>
      <c r="BE16" s="243"/>
      <c r="BS16" s="16" t="s">
        <v>3</v>
      </c>
    </row>
    <row r="17" spans="2:71" ht="18.399999999999999" customHeight="1">
      <c r="B17" s="19"/>
      <c r="E17" s="24" t="s">
        <v>20</v>
      </c>
      <c r="AK17" s="26" t="s">
        <v>24</v>
      </c>
      <c r="AN17" s="24" t="s">
        <v>1</v>
      </c>
      <c r="AR17" s="19"/>
      <c r="BE17" s="243"/>
      <c r="BS17" s="16" t="s">
        <v>28</v>
      </c>
    </row>
    <row r="18" spans="2:71" ht="6.95" customHeight="1">
      <c r="B18" s="19"/>
      <c r="AR18" s="19"/>
      <c r="BE18" s="243"/>
      <c r="BS18" s="16" t="s">
        <v>6</v>
      </c>
    </row>
    <row r="19" spans="2:71" ht="12" customHeight="1">
      <c r="B19" s="19"/>
      <c r="D19" s="26" t="s">
        <v>29</v>
      </c>
      <c r="AK19" s="26" t="s">
        <v>23</v>
      </c>
      <c r="AN19" s="24" t="s">
        <v>1</v>
      </c>
      <c r="AR19" s="19"/>
      <c r="BE19" s="243"/>
      <c r="BS19" s="16" t="s">
        <v>6</v>
      </c>
    </row>
    <row r="20" spans="2:71" ht="18.399999999999999" customHeight="1">
      <c r="B20" s="19"/>
      <c r="E20" s="24"/>
      <c r="AK20" s="26" t="s">
        <v>24</v>
      </c>
      <c r="AN20" s="24" t="s">
        <v>1</v>
      </c>
      <c r="AR20" s="19"/>
      <c r="BE20" s="243"/>
      <c r="BS20" s="16" t="s">
        <v>28</v>
      </c>
    </row>
    <row r="21" spans="2:71" ht="6.95" customHeight="1">
      <c r="B21" s="19"/>
      <c r="AR21" s="19"/>
      <c r="BE21" s="243"/>
    </row>
    <row r="22" spans="2:71" ht="12" customHeight="1">
      <c r="B22" s="19"/>
      <c r="D22" s="26" t="s">
        <v>30</v>
      </c>
      <c r="AR22" s="19"/>
      <c r="BE22" s="243"/>
    </row>
    <row r="23" spans="2:71" ht="16.5" customHeight="1">
      <c r="B23" s="19"/>
      <c r="E23" s="249" t="s">
        <v>1</v>
      </c>
      <c r="F23" s="249"/>
      <c r="G23" s="249"/>
      <c r="H23" s="249"/>
      <c r="I23" s="249"/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49"/>
      <c r="AD23" s="249"/>
      <c r="AE23" s="249"/>
      <c r="AF23" s="249"/>
      <c r="AG23" s="249"/>
      <c r="AH23" s="249"/>
      <c r="AI23" s="249"/>
      <c r="AJ23" s="249"/>
      <c r="AK23" s="249"/>
      <c r="AL23" s="249"/>
      <c r="AM23" s="249"/>
      <c r="AN23" s="249"/>
      <c r="AR23" s="19"/>
      <c r="BE23" s="243"/>
    </row>
    <row r="24" spans="2:71" ht="6.95" customHeight="1">
      <c r="B24" s="19"/>
      <c r="AR24" s="19"/>
      <c r="BE24" s="243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43"/>
    </row>
    <row r="26" spans="2:71" s="1" customFormat="1" ht="25.9" customHeight="1">
      <c r="B26" s="31"/>
      <c r="D26" s="32" t="s">
        <v>31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50">
        <f>ROUND(AG94,2)</f>
        <v>0</v>
      </c>
      <c r="AL26" s="251"/>
      <c r="AM26" s="251"/>
      <c r="AN26" s="251"/>
      <c r="AO26" s="251"/>
      <c r="AR26" s="31"/>
      <c r="BE26" s="243"/>
    </row>
    <row r="27" spans="2:71" s="1" customFormat="1" ht="6.95" customHeight="1">
      <c r="B27" s="31"/>
      <c r="AR27" s="31"/>
      <c r="BE27" s="243"/>
    </row>
    <row r="28" spans="2:71" s="1" customFormat="1" ht="13.15">
      <c r="B28" s="31"/>
      <c r="L28" s="252" t="s">
        <v>32</v>
      </c>
      <c r="M28" s="252"/>
      <c r="N28" s="252"/>
      <c r="O28" s="252"/>
      <c r="P28" s="252"/>
      <c r="W28" s="252" t="s">
        <v>33</v>
      </c>
      <c r="X28" s="252"/>
      <c r="Y28" s="252"/>
      <c r="Z28" s="252"/>
      <c r="AA28" s="252"/>
      <c r="AB28" s="252"/>
      <c r="AC28" s="252"/>
      <c r="AD28" s="252"/>
      <c r="AE28" s="252"/>
      <c r="AK28" s="252" t="s">
        <v>34</v>
      </c>
      <c r="AL28" s="252"/>
      <c r="AM28" s="252"/>
      <c r="AN28" s="252"/>
      <c r="AO28" s="252"/>
      <c r="AR28" s="31"/>
      <c r="BE28" s="243"/>
    </row>
    <row r="29" spans="2:71" s="2" customFormat="1" ht="14.45" customHeight="1">
      <c r="B29" s="35"/>
      <c r="D29" s="26" t="s">
        <v>35</v>
      </c>
      <c r="F29" s="36" t="s">
        <v>36</v>
      </c>
      <c r="L29" s="234">
        <v>0.2</v>
      </c>
      <c r="M29" s="233"/>
      <c r="N29" s="233"/>
      <c r="O29" s="233"/>
      <c r="P29" s="233"/>
      <c r="Q29" s="37"/>
      <c r="R29" s="37"/>
      <c r="S29" s="37"/>
      <c r="T29" s="37"/>
      <c r="U29" s="37"/>
      <c r="V29" s="37"/>
      <c r="W29" s="232">
        <f>ROUND(AZ94, 2)</f>
        <v>0</v>
      </c>
      <c r="X29" s="233"/>
      <c r="Y29" s="233"/>
      <c r="Z29" s="233"/>
      <c r="AA29" s="233"/>
      <c r="AB29" s="233"/>
      <c r="AC29" s="233"/>
      <c r="AD29" s="233"/>
      <c r="AE29" s="233"/>
      <c r="AF29" s="37"/>
      <c r="AG29" s="37"/>
      <c r="AH29" s="37"/>
      <c r="AI29" s="37"/>
      <c r="AJ29" s="37"/>
      <c r="AK29" s="232">
        <f>ROUND(AV94, 2)</f>
        <v>0</v>
      </c>
      <c r="AL29" s="233"/>
      <c r="AM29" s="233"/>
      <c r="AN29" s="233"/>
      <c r="AO29" s="233"/>
      <c r="AP29" s="37"/>
      <c r="AQ29" s="37"/>
      <c r="AR29" s="38"/>
      <c r="AS29" s="37"/>
      <c r="AT29" s="37"/>
      <c r="AU29" s="37"/>
      <c r="AV29" s="37"/>
      <c r="AW29" s="37"/>
      <c r="AX29" s="37"/>
      <c r="AY29" s="37"/>
      <c r="AZ29" s="37"/>
      <c r="BE29" s="244"/>
    </row>
    <row r="30" spans="2:71" s="2" customFormat="1" ht="14.45" customHeight="1">
      <c r="B30" s="35"/>
      <c r="F30" s="36" t="s">
        <v>37</v>
      </c>
      <c r="L30" s="234">
        <v>0.2</v>
      </c>
      <c r="M30" s="233"/>
      <c r="N30" s="233"/>
      <c r="O30" s="233"/>
      <c r="P30" s="233"/>
      <c r="Q30" s="37"/>
      <c r="R30" s="37"/>
      <c r="S30" s="37"/>
      <c r="T30" s="37"/>
      <c r="U30" s="37"/>
      <c r="V30" s="37"/>
      <c r="W30" s="232">
        <f>ROUND(BA94, 2)</f>
        <v>0</v>
      </c>
      <c r="X30" s="233"/>
      <c r="Y30" s="233"/>
      <c r="Z30" s="233"/>
      <c r="AA30" s="233"/>
      <c r="AB30" s="233"/>
      <c r="AC30" s="233"/>
      <c r="AD30" s="233"/>
      <c r="AE30" s="233"/>
      <c r="AF30" s="37"/>
      <c r="AG30" s="37"/>
      <c r="AH30" s="37"/>
      <c r="AI30" s="37"/>
      <c r="AJ30" s="37"/>
      <c r="AK30" s="232">
        <f>ROUND(AW94, 2)</f>
        <v>0</v>
      </c>
      <c r="AL30" s="233"/>
      <c r="AM30" s="233"/>
      <c r="AN30" s="233"/>
      <c r="AO30" s="233"/>
      <c r="AP30" s="37"/>
      <c r="AQ30" s="37"/>
      <c r="AR30" s="38"/>
      <c r="AS30" s="37"/>
      <c r="AT30" s="37"/>
      <c r="AU30" s="37"/>
      <c r="AV30" s="37"/>
      <c r="AW30" s="37"/>
      <c r="AX30" s="37"/>
      <c r="AY30" s="37"/>
      <c r="AZ30" s="37"/>
      <c r="BE30" s="244"/>
    </row>
    <row r="31" spans="2:71" s="2" customFormat="1" ht="14.45" hidden="1" customHeight="1">
      <c r="B31" s="35"/>
      <c r="F31" s="26" t="s">
        <v>38</v>
      </c>
      <c r="L31" s="241">
        <v>0.2</v>
      </c>
      <c r="M31" s="240"/>
      <c r="N31" s="240"/>
      <c r="O31" s="240"/>
      <c r="P31" s="240"/>
      <c r="W31" s="239">
        <f>ROUND(BB94, 2)</f>
        <v>0</v>
      </c>
      <c r="X31" s="240"/>
      <c r="Y31" s="240"/>
      <c r="Z31" s="240"/>
      <c r="AA31" s="240"/>
      <c r="AB31" s="240"/>
      <c r="AC31" s="240"/>
      <c r="AD31" s="240"/>
      <c r="AE31" s="240"/>
      <c r="AK31" s="239">
        <v>0</v>
      </c>
      <c r="AL31" s="240"/>
      <c r="AM31" s="240"/>
      <c r="AN31" s="240"/>
      <c r="AO31" s="240"/>
      <c r="AR31" s="35"/>
      <c r="BE31" s="244"/>
    </row>
    <row r="32" spans="2:71" s="2" customFormat="1" ht="14.45" hidden="1" customHeight="1">
      <c r="B32" s="35"/>
      <c r="F32" s="26" t="s">
        <v>39</v>
      </c>
      <c r="L32" s="241">
        <v>0.2</v>
      </c>
      <c r="M32" s="240"/>
      <c r="N32" s="240"/>
      <c r="O32" s="240"/>
      <c r="P32" s="240"/>
      <c r="W32" s="239">
        <f>ROUND(BC94, 2)</f>
        <v>0</v>
      </c>
      <c r="X32" s="240"/>
      <c r="Y32" s="240"/>
      <c r="Z32" s="240"/>
      <c r="AA32" s="240"/>
      <c r="AB32" s="240"/>
      <c r="AC32" s="240"/>
      <c r="AD32" s="240"/>
      <c r="AE32" s="240"/>
      <c r="AK32" s="239">
        <v>0</v>
      </c>
      <c r="AL32" s="240"/>
      <c r="AM32" s="240"/>
      <c r="AN32" s="240"/>
      <c r="AO32" s="240"/>
      <c r="AR32" s="35"/>
      <c r="BE32" s="244"/>
    </row>
    <row r="33" spans="2:57" s="2" customFormat="1" ht="14.45" hidden="1" customHeight="1">
      <c r="B33" s="35"/>
      <c r="F33" s="36" t="s">
        <v>40</v>
      </c>
      <c r="L33" s="234">
        <v>0</v>
      </c>
      <c r="M33" s="233"/>
      <c r="N33" s="233"/>
      <c r="O33" s="233"/>
      <c r="P33" s="233"/>
      <c r="Q33" s="37"/>
      <c r="R33" s="37"/>
      <c r="S33" s="37"/>
      <c r="T33" s="37"/>
      <c r="U33" s="37"/>
      <c r="V33" s="37"/>
      <c r="W33" s="232">
        <f>ROUND(BD94, 2)</f>
        <v>0</v>
      </c>
      <c r="X33" s="233"/>
      <c r="Y33" s="233"/>
      <c r="Z33" s="233"/>
      <c r="AA33" s="233"/>
      <c r="AB33" s="233"/>
      <c r="AC33" s="233"/>
      <c r="AD33" s="233"/>
      <c r="AE33" s="233"/>
      <c r="AF33" s="37"/>
      <c r="AG33" s="37"/>
      <c r="AH33" s="37"/>
      <c r="AI33" s="37"/>
      <c r="AJ33" s="37"/>
      <c r="AK33" s="232">
        <v>0</v>
      </c>
      <c r="AL33" s="233"/>
      <c r="AM33" s="233"/>
      <c r="AN33" s="233"/>
      <c r="AO33" s="233"/>
      <c r="AP33" s="37"/>
      <c r="AQ33" s="37"/>
      <c r="AR33" s="38"/>
      <c r="AS33" s="37"/>
      <c r="AT33" s="37"/>
      <c r="AU33" s="37"/>
      <c r="AV33" s="37"/>
      <c r="AW33" s="37"/>
      <c r="AX33" s="37"/>
      <c r="AY33" s="37"/>
      <c r="AZ33" s="37"/>
      <c r="BE33" s="244"/>
    </row>
    <row r="34" spans="2:57" s="1" customFormat="1" ht="6.95" customHeight="1">
      <c r="B34" s="31"/>
      <c r="AR34" s="31"/>
      <c r="BE34" s="243"/>
    </row>
    <row r="35" spans="2:57" s="1" customFormat="1" ht="25.9" customHeight="1">
      <c r="B35" s="31"/>
      <c r="C35" s="39"/>
      <c r="D35" s="40" t="s">
        <v>41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42</v>
      </c>
      <c r="U35" s="41"/>
      <c r="V35" s="41"/>
      <c r="W35" s="41"/>
      <c r="X35" s="235" t="s">
        <v>43</v>
      </c>
      <c r="Y35" s="236"/>
      <c r="Z35" s="236"/>
      <c r="AA35" s="236"/>
      <c r="AB35" s="236"/>
      <c r="AC35" s="41"/>
      <c r="AD35" s="41"/>
      <c r="AE35" s="41"/>
      <c r="AF35" s="41"/>
      <c r="AG35" s="41"/>
      <c r="AH35" s="41"/>
      <c r="AI35" s="41"/>
      <c r="AJ35" s="41"/>
      <c r="AK35" s="237">
        <f>SUM(AK26:AK33)</f>
        <v>0</v>
      </c>
      <c r="AL35" s="236"/>
      <c r="AM35" s="236"/>
      <c r="AN35" s="236"/>
      <c r="AO35" s="238"/>
      <c r="AP35" s="39"/>
      <c r="AQ35" s="39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43" t="s">
        <v>44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45</v>
      </c>
      <c r="AI49" s="44"/>
      <c r="AJ49" s="44"/>
      <c r="AK49" s="44"/>
      <c r="AL49" s="44"/>
      <c r="AM49" s="44"/>
      <c r="AN49" s="44"/>
      <c r="AO49" s="44"/>
      <c r="AR49" s="31"/>
    </row>
    <row r="50" spans="2:44" ht="10.15">
      <c r="B50" s="19"/>
      <c r="AR50" s="19"/>
    </row>
    <row r="51" spans="2:44" ht="10.15">
      <c r="B51" s="19"/>
      <c r="AR51" s="19"/>
    </row>
    <row r="52" spans="2:44" ht="10.15">
      <c r="B52" s="19"/>
      <c r="AR52" s="19"/>
    </row>
    <row r="53" spans="2:44" ht="10.15">
      <c r="B53" s="19"/>
      <c r="AR53" s="19"/>
    </row>
    <row r="54" spans="2:44" ht="10.15">
      <c r="B54" s="19"/>
      <c r="AR54" s="19"/>
    </row>
    <row r="55" spans="2:44" ht="10.15">
      <c r="B55" s="19"/>
      <c r="AR55" s="19"/>
    </row>
    <row r="56" spans="2:44" ht="10.15">
      <c r="B56" s="19"/>
      <c r="AR56" s="19"/>
    </row>
    <row r="57" spans="2:44" ht="10.15">
      <c r="B57" s="19"/>
      <c r="AR57" s="19"/>
    </row>
    <row r="58" spans="2:44" ht="10.15">
      <c r="B58" s="19"/>
      <c r="AR58" s="19"/>
    </row>
    <row r="59" spans="2:44" ht="10.15">
      <c r="B59" s="19"/>
      <c r="AR59" s="19"/>
    </row>
    <row r="60" spans="2:44" s="1" customFormat="1" ht="13.15">
      <c r="B60" s="31"/>
      <c r="D60" s="45" t="s">
        <v>46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5" t="s">
        <v>47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5" t="s">
        <v>46</v>
      </c>
      <c r="AI60" s="33"/>
      <c r="AJ60" s="33"/>
      <c r="AK60" s="33"/>
      <c r="AL60" s="33"/>
      <c r="AM60" s="45" t="s">
        <v>47</v>
      </c>
      <c r="AN60" s="33"/>
      <c r="AO60" s="33"/>
      <c r="AR60" s="31"/>
    </row>
    <row r="61" spans="2:44" ht="10.15">
      <c r="B61" s="19"/>
      <c r="AR61" s="19"/>
    </row>
    <row r="62" spans="2:44" ht="10.15">
      <c r="B62" s="19"/>
      <c r="AR62" s="19"/>
    </row>
    <row r="63" spans="2:44" ht="10.15">
      <c r="B63" s="19"/>
      <c r="AR63" s="19"/>
    </row>
    <row r="64" spans="2:44" s="1" customFormat="1" ht="13.15">
      <c r="B64" s="31"/>
      <c r="D64" s="43" t="s">
        <v>48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3" t="s">
        <v>49</v>
      </c>
      <c r="AI64" s="44"/>
      <c r="AJ64" s="44"/>
      <c r="AK64" s="44"/>
      <c r="AL64" s="44"/>
      <c r="AM64" s="44"/>
      <c r="AN64" s="44"/>
      <c r="AO64" s="44"/>
      <c r="AR64" s="31"/>
    </row>
    <row r="65" spans="2:44" ht="10.15">
      <c r="B65" s="19"/>
      <c r="AR65" s="19"/>
    </row>
    <row r="66" spans="2:44" ht="10.15">
      <c r="B66" s="19"/>
      <c r="AR66" s="19"/>
    </row>
    <row r="67" spans="2:44" ht="10.15">
      <c r="B67" s="19"/>
      <c r="AR67" s="19"/>
    </row>
    <row r="68" spans="2:44" ht="10.15">
      <c r="B68" s="19"/>
      <c r="AR68" s="19"/>
    </row>
    <row r="69" spans="2:44" ht="10.15">
      <c r="B69" s="19"/>
      <c r="AR69" s="19"/>
    </row>
    <row r="70" spans="2:44" ht="10.15">
      <c r="B70" s="19"/>
      <c r="AR70" s="19"/>
    </row>
    <row r="71" spans="2:44" ht="10.15">
      <c r="B71" s="19"/>
      <c r="AR71" s="19"/>
    </row>
    <row r="72" spans="2:44" ht="10.15">
      <c r="B72" s="19"/>
      <c r="AR72" s="19"/>
    </row>
    <row r="73" spans="2:44" ht="10.15">
      <c r="B73" s="19"/>
      <c r="AR73" s="19"/>
    </row>
    <row r="74" spans="2:44" ht="10.15">
      <c r="B74" s="19"/>
      <c r="AR74" s="19"/>
    </row>
    <row r="75" spans="2:44" s="1" customFormat="1" ht="13.15">
      <c r="B75" s="31"/>
      <c r="D75" s="45" t="s">
        <v>46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5" t="s">
        <v>47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5" t="s">
        <v>46</v>
      </c>
      <c r="AI75" s="33"/>
      <c r="AJ75" s="33"/>
      <c r="AK75" s="33"/>
      <c r="AL75" s="33"/>
      <c r="AM75" s="45" t="s">
        <v>47</v>
      </c>
      <c r="AN75" s="33"/>
      <c r="AO75" s="33"/>
      <c r="AR75" s="31"/>
    </row>
    <row r="76" spans="2:44" s="1" customFormat="1" ht="10.15">
      <c r="B76" s="31"/>
      <c r="AR76" s="31"/>
    </row>
    <row r="77" spans="2:44" s="1" customFormat="1" ht="6.9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31"/>
    </row>
    <row r="81" spans="1:91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31"/>
    </row>
    <row r="82" spans="1:91" s="1" customFormat="1" ht="24.95" customHeight="1">
      <c r="B82" s="31"/>
      <c r="C82" s="20" t="s">
        <v>50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50"/>
      <c r="C84" s="26" t="s">
        <v>12</v>
      </c>
      <c r="L84" s="3" t="str">
        <f>K5</f>
        <v>S2024-03</v>
      </c>
      <c r="AR84" s="50"/>
    </row>
    <row r="85" spans="1:91" s="4" customFormat="1" ht="36.950000000000003" customHeight="1">
      <c r="B85" s="51"/>
      <c r="C85" s="52" t="s">
        <v>15</v>
      </c>
      <c r="L85" s="223" t="str">
        <f>K6</f>
        <v>Krytá plaváreň Pasienky</v>
      </c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24"/>
      <c r="AR85" s="51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6" t="s">
        <v>19</v>
      </c>
      <c r="L87" s="53" t="str">
        <f>IF(K8="","",K8)</f>
        <v xml:space="preserve"> </v>
      </c>
      <c r="AI87" s="26" t="s">
        <v>21</v>
      </c>
      <c r="AM87" s="225">
        <f>IF(AN8= "","",AN8)</f>
        <v>45474</v>
      </c>
      <c r="AN87" s="225"/>
      <c r="AR87" s="31"/>
    </row>
    <row r="88" spans="1:91" s="1" customFormat="1" ht="6.95" customHeight="1">
      <c r="B88" s="31"/>
      <c r="AR88" s="31"/>
    </row>
    <row r="89" spans="1:91" s="1" customFormat="1" ht="15.2" customHeight="1">
      <c r="B89" s="31"/>
      <c r="C89" s="26" t="s">
        <v>22</v>
      </c>
      <c r="L89" s="3" t="str">
        <f>IF(E11= "","",E11)</f>
        <v xml:space="preserve"> </v>
      </c>
      <c r="AI89" s="26" t="s">
        <v>27</v>
      </c>
      <c r="AM89" s="226" t="str">
        <f>IF(E17="","",E17)</f>
        <v xml:space="preserve"> </v>
      </c>
      <c r="AN89" s="227"/>
      <c r="AO89" s="227"/>
      <c r="AP89" s="227"/>
      <c r="AR89" s="31"/>
      <c r="AS89" s="228" t="s">
        <v>51</v>
      </c>
      <c r="AT89" s="229"/>
      <c r="AU89" s="55"/>
      <c r="AV89" s="55"/>
      <c r="AW89" s="55"/>
      <c r="AX89" s="55"/>
      <c r="AY89" s="55"/>
      <c r="AZ89" s="55"/>
      <c r="BA89" s="55"/>
      <c r="BB89" s="55"/>
      <c r="BC89" s="55"/>
      <c r="BD89" s="56"/>
    </row>
    <row r="90" spans="1:91" s="1" customFormat="1" ht="15.2" customHeight="1">
      <c r="B90" s="31"/>
      <c r="C90" s="26" t="s">
        <v>25</v>
      </c>
      <c r="L90" s="3" t="str">
        <f>IF(E14= "Vyplň údaj","",E14)</f>
        <v/>
      </c>
      <c r="AI90" s="26" t="s">
        <v>29</v>
      </c>
      <c r="AM90" s="226" t="str">
        <f>IF(E20="","",E20)</f>
        <v/>
      </c>
      <c r="AN90" s="227"/>
      <c r="AO90" s="227"/>
      <c r="AP90" s="227"/>
      <c r="AR90" s="31"/>
      <c r="AS90" s="230"/>
      <c r="AT90" s="231"/>
      <c r="BD90" s="57"/>
    </row>
    <row r="91" spans="1:91" s="1" customFormat="1" ht="10.9" customHeight="1">
      <c r="B91" s="31"/>
      <c r="AR91" s="31"/>
      <c r="AS91" s="230"/>
      <c r="AT91" s="231"/>
      <c r="BD91" s="57"/>
    </row>
    <row r="92" spans="1:91" s="1" customFormat="1" ht="29.25" customHeight="1">
      <c r="B92" s="31"/>
      <c r="C92" s="213" t="s">
        <v>52</v>
      </c>
      <c r="D92" s="214"/>
      <c r="E92" s="214"/>
      <c r="F92" s="214"/>
      <c r="G92" s="214"/>
      <c r="H92" s="58"/>
      <c r="I92" s="215" t="s">
        <v>53</v>
      </c>
      <c r="J92" s="214"/>
      <c r="K92" s="214"/>
      <c r="L92" s="214"/>
      <c r="M92" s="214"/>
      <c r="N92" s="214"/>
      <c r="O92" s="214"/>
      <c r="P92" s="214"/>
      <c r="Q92" s="214"/>
      <c r="R92" s="214"/>
      <c r="S92" s="214"/>
      <c r="T92" s="214"/>
      <c r="U92" s="214"/>
      <c r="V92" s="214"/>
      <c r="W92" s="214"/>
      <c r="X92" s="214"/>
      <c r="Y92" s="214"/>
      <c r="Z92" s="214"/>
      <c r="AA92" s="214"/>
      <c r="AB92" s="214"/>
      <c r="AC92" s="214"/>
      <c r="AD92" s="214"/>
      <c r="AE92" s="214"/>
      <c r="AF92" s="214"/>
      <c r="AG92" s="216" t="s">
        <v>54</v>
      </c>
      <c r="AH92" s="214"/>
      <c r="AI92" s="214"/>
      <c r="AJ92" s="214"/>
      <c r="AK92" s="214"/>
      <c r="AL92" s="214"/>
      <c r="AM92" s="214"/>
      <c r="AN92" s="215" t="s">
        <v>55</v>
      </c>
      <c r="AO92" s="214"/>
      <c r="AP92" s="217"/>
      <c r="AQ92" s="59" t="s">
        <v>56</v>
      </c>
      <c r="AR92" s="31"/>
      <c r="AS92" s="60" t="s">
        <v>57</v>
      </c>
      <c r="AT92" s="61" t="s">
        <v>58</v>
      </c>
      <c r="AU92" s="61" t="s">
        <v>59</v>
      </c>
      <c r="AV92" s="61" t="s">
        <v>60</v>
      </c>
      <c r="AW92" s="61" t="s">
        <v>61</v>
      </c>
      <c r="AX92" s="61" t="s">
        <v>62</v>
      </c>
      <c r="AY92" s="61" t="s">
        <v>63</v>
      </c>
      <c r="AZ92" s="61" t="s">
        <v>64</v>
      </c>
      <c r="BA92" s="61" t="s">
        <v>65</v>
      </c>
      <c r="BB92" s="61" t="s">
        <v>66</v>
      </c>
      <c r="BC92" s="61" t="s">
        <v>67</v>
      </c>
      <c r="BD92" s="62" t="s">
        <v>68</v>
      </c>
    </row>
    <row r="93" spans="1:91" s="1" customFormat="1" ht="10.9" customHeight="1">
      <c r="B93" s="31"/>
      <c r="AR93" s="31"/>
      <c r="AS93" s="63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6"/>
    </row>
    <row r="94" spans="1:91" s="5" customFormat="1" ht="32.450000000000003" customHeight="1">
      <c r="B94" s="64"/>
      <c r="C94" s="65" t="s">
        <v>69</v>
      </c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221">
        <f>ROUND(AG95,2)</f>
        <v>0</v>
      </c>
      <c r="AH94" s="221"/>
      <c r="AI94" s="221"/>
      <c r="AJ94" s="221"/>
      <c r="AK94" s="221"/>
      <c r="AL94" s="221"/>
      <c r="AM94" s="221"/>
      <c r="AN94" s="222">
        <f>SUM(AG94,AT94)</f>
        <v>0</v>
      </c>
      <c r="AO94" s="222"/>
      <c r="AP94" s="222"/>
      <c r="AQ94" s="68" t="s">
        <v>1</v>
      </c>
      <c r="AR94" s="64"/>
      <c r="AS94" s="69">
        <f>ROUND(AS95,2)</f>
        <v>0</v>
      </c>
      <c r="AT94" s="70">
        <f>ROUND(SUM(AV94:AW94),2)</f>
        <v>0</v>
      </c>
      <c r="AU94" s="71">
        <f>ROUND(AU95,5)</f>
        <v>0</v>
      </c>
      <c r="AV94" s="70">
        <f>ROUND(AZ94*L29,2)</f>
        <v>0</v>
      </c>
      <c r="AW94" s="70">
        <f>ROUND(BA94*L30,2)</f>
        <v>0</v>
      </c>
      <c r="AX94" s="70">
        <f>ROUND(BB94*L29,2)</f>
        <v>0</v>
      </c>
      <c r="AY94" s="70">
        <f>ROUND(BC94*L30,2)</f>
        <v>0</v>
      </c>
      <c r="AZ94" s="70">
        <f>ROUND(AZ95,2)</f>
        <v>0</v>
      </c>
      <c r="BA94" s="70">
        <f>ROUND(BA95,2)</f>
        <v>0</v>
      </c>
      <c r="BB94" s="70">
        <f>ROUND(BB95,2)</f>
        <v>0</v>
      </c>
      <c r="BC94" s="70">
        <f>ROUND(BC95,2)</f>
        <v>0</v>
      </c>
      <c r="BD94" s="72">
        <f>ROUND(BD95,2)</f>
        <v>0</v>
      </c>
      <c r="BS94" s="73" t="s">
        <v>70</v>
      </c>
      <c r="BT94" s="73" t="s">
        <v>71</v>
      </c>
      <c r="BU94" s="74" t="s">
        <v>72</v>
      </c>
      <c r="BV94" s="73" t="s">
        <v>73</v>
      </c>
      <c r="BW94" s="73" t="s">
        <v>4</v>
      </c>
      <c r="BX94" s="73" t="s">
        <v>74</v>
      </c>
      <c r="CL94" s="73" t="s">
        <v>1</v>
      </c>
    </row>
    <row r="95" spans="1:91" s="6" customFormat="1" ht="16.5" customHeight="1">
      <c r="A95" s="75" t="s">
        <v>75</v>
      </c>
      <c r="B95" s="76"/>
      <c r="C95" s="77"/>
      <c r="D95" s="220" t="s">
        <v>76</v>
      </c>
      <c r="E95" s="220"/>
      <c r="F95" s="220"/>
      <c r="G95" s="220"/>
      <c r="H95" s="220"/>
      <c r="I95" s="78"/>
      <c r="J95" s="220" t="s">
        <v>77</v>
      </c>
      <c r="K95" s="220"/>
      <c r="L95" s="220"/>
      <c r="M95" s="220"/>
      <c r="N95" s="220"/>
      <c r="O95" s="220"/>
      <c r="P95" s="220"/>
      <c r="Q95" s="220"/>
      <c r="R95" s="220"/>
      <c r="S95" s="220"/>
      <c r="T95" s="220"/>
      <c r="U95" s="220"/>
      <c r="V95" s="220"/>
      <c r="W95" s="220"/>
      <c r="X95" s="220"/>
      <c r="Y95" s="220"/>
      <c r="Z95" s="220"/>
      <c r="AA95" s="220"/>
      <c r="AB95" s="220"/>
      <c r="AC95" s="220"/>
      <c r="AD95" s="220"/>
      <c r="AE95" s="220"/>
      <c r="AF95" s="220"/>
      <c r="AG95" s="218">
        <f>'01 - Oprava tribúny'!J32</f>
        <v>0</v>
      </c>
      <c r="AH95" s="219"/>
      <c r="AI95" s="219"/>
      <c r="AJ95" s="219"/>
      <c r="AK95" s="219"/>
      <c r="AL95" s="219"/>
      <c r="AM95" s="219"/>
      <c r="AN95" s="218">
        <f>SUM(AG95,AT95)</f>
        <v>0</v>
      </c>
      <c r="AO95" s="219"/>
      <c r="AP95" s="219"/>
      <c r="AQ95" s="79" t="s">
        <v>78</v>
      </c>
      <c r="AR95" s="76"/>
      <c r="AS95" s="80">
        <v>0</v>
      </c>
      <c r="AT95" s="81">
        <f>ROUND(SUM(AV95:AW95),2)</f>
        <v>0</v>
      </c>
      <c r="AU95" s="82">
        <f>'01 - Oprava tribúny'!P136</f>
        <v>0</v>
      </c>
      <c r="AV95" s="81">
        <f>'01 - Oprava tribúny'!J35</f>
        <v>0</v>
      </c>
      <c r="AW95" s="81">
        <f>'01 - Oprava tribúny'!J36</f>
        <v>0</v>
      </c>
      <c r="AX95" s="81">
        <f>'01 - Oprava tribúny'!J37</f>
        <v>0</v>
      </c>
      <c r="AY95" s="81">
        <f>'01 - Oprava tribúny'!J38</f>
        <v>0</v>
      </c>
      <c r="AZ95" s="81">
        <f>'01 - Oprava tribúny'!F35</f>
        <v>0</v>
      </c>
      <c r="BA95" s="81">
        <f>'01 - Oprava tribúny'!F36</f>
        <v>0</v>
      </c>
      <c r="BB95" s="81">
        <f>'01 - Oprava tribúny'!F37</f>
        <v>0</v>
      </c>
      <c r="BC95" s="81">
        <f>'01 - Oprava tribúny'!F38</f>
        <v>0</v>
      </c>
      <c r="BD95" s="83">
        <f>'01 - Oprava tribúny'!F39</f>
        <v>0</v>
      </c>
      <c r="BT95" s="84" t="s">
        <v>79</v>
      </c>
      <c r="BV95" s="84" t="s">
        <v>73</v>
      </c>
      <c r="BW95" s="84" t="s">
        <v>80</v>
      </c>
      <c r="BX95" s="84" t="s">
        <v>4</v>
      </c>
      <c r="CL95" s="84" t="s">
        <v>1</v>
      </c>
      <c r="CM95" s="84" t="s">
        <v>71</v>
      </c>
    </row>
    <row r="96" spans="1:91" s="1" customFormat="1" ht="30" customHeight="1">
      <c r="B96" s="31"/>
      <c r="AR96" s="31"/>
    </row>
    <row r="97" spans="2:44" s="1" customFormat="1" ht="6.95" customHeight="1">
      <c r="B97" s="46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31"/>
    </row>
  </sheetData>
  <mergeCells count="42">
    <mergeCell ref="W30:AE30"/>
    <mergeCell ref="AK30:AO30"/>
    <mergeCell ref="L30:P30"/>
    <mergeCell ref="W31:AE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</mergeCells>
  <hyperlinks>
    <hyperlink ref="A95" location="'01 - Oprava tribúny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51"/>
  <sheetViews>
    <sheetView showGridLines="0" workbookViewId="0">
      <selection activeCell="F243" sqref="F243"/>
    </sheetView>
  </sheetViews>
  <sheetFormatPr defaultRowHeight="13.9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50000000000003" customHeight="1">
      <c r="L2" s="212" t="s">
        <v>5</v>
      </c>
      <c r="M2" s="259"/>
      <c r="N2" s="259"/>
      <c r="O2" s="259"/>
      <c r="P2" s="259"/>
      <c r="Q2" s="259"/>
      <c r="R2" s="259"/>
      <c r="S2" s="259"/>
      <c r="T2" s="259"/>
      <c r="U2" s="259"/>
      <c r="V2" s="259"/>
      <c r="AT2" s="16" t="s">
        <v>80</v>
      </c>
      <c r="AZ2" s="85" t="s">
        <v>81</v>
      </c>
      <c r="BA2" s="85" t="s">
        <v>1</v>
      </c>
      <c r="BB2" s="85" t="s">
        <v>1</v>
      </c>
      <c r="BC2" s="85" t="s">
        <v>82</v>
      </c>
      <c r="BD2" s="85" t="s">
        <v>83</v>
      </c>
    </row>
    <row r="3" spans="2:5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71</v>
      </c>
      <c r="AZ3" s="85" t="s">
        <v>84</v>
      </c>
      <c r="BA3" s="85" t="s">
        <v>1</v>
      </c>
      <c r="BB3" s="85" t="s">
        <v>1</v>
      </c>
      <c r="BC3" s="85" t="s">
        <v>85</v>
      </c>
      <c r="BD3" s="85" t="s">
        <v>83</v>
      </c>
    </row>
    <row r="4" spans="2:56" ht="24.95" customHeight="1">
      <c r="B4" s="19"/>
      <c r="D4" s="20" t="s">
        <v>86</v>
      </c>
      <c r="L4" s="19"/>
      <c r="M4" s="86" t="s">
        <v>9</v>
      </c>
      <c r="AT4" s="16" t="s">
        <v>3</v>
      </c>
      <c r="AZ4" s="85" t="s">
        <v>87</v>
      </c>
      <c r="BA4" s="85" t="s">
        <v>1</v>
      </c>
      <c r="BB4" s="85" t="s">
        <v>1</v>
      </c>
      <c r="BC4" s="85" t="s">
        <v>88</v>
      </c>
      <c r="BD4" s="85" t="s">
        <v>83</v>
      </c>
    </row>
    <row r="5" spans="2:56" ht="6.95" customHeight="1">
      <c r="B5" s="19"/>
      <c r="L5" s="19"/>
      <c r="AZ5" s="85" t="s">
        <v>89</v>
      </c>
      <c r="BA5" s="85" t="s">
        <v>1</v>
      </c>
      <c r="BB5" s="85" t="s">
        <v>1</v>
      </c>
      <c r="BC5" s="85" t="s">
        <v>90</v>
      </c>
      <c r="BD5" s="85" t="s">
        <v>83</v>
      </c>
    </row>
    <row r="6" spans="2:56" ht="12" customHeight="1">
      <c r="B6" s="19"/>
      <c r="D6" s="26" t="s">
        <v>15</v>
      </c>
      <c r="L6" s="19"/>
      <c r="AZ6" s="85" t="s">
        <v>91</v>
      </c>
      <c r="BA6" s="85" t="s">
        <v>1</v>
      </c>
      <c r="BB6" s="85" t="s">
        <v>1</v>
      </c>
      <c r="BC6" s="85" t="s">
        <v>92</v>
      </c>
      <c r="BD6" s="85" t="s">
        <v>83</v>
      </c>
    </row>
    <row r="7" spans="2:56" ht="16.5" customHeight="1">
      <c r="B7" s="19"/>
      <c r="E7" s="255" t="str">
        <f>'Rekapitulácia stavby'!K6</f>
        <v>Krytá plaváreň Pasienky</v>
      </c>
      <c r="F7" s="256"/>
      <c r="G7" s="256"/>
      <c r="H7" s="256"/>
      <c r="L7" s="19"/>
      <c r="AZ7" s="85" t="s">
        <v>93</v>
      </c>
      <c r="BA7" s="85" t="s">
        <v>1</v>
      </c>
      <c r="BB7" s="85" t="s">
        <v>1</v>
      </c>
      <c r="BC7" s="85" t="s">
        <v>94</v>
      </c>
      <c r="BD7" s="85" t="s">
        <v>83</v>
      </c>
    </row>
    <row r="8" spans="2:56" s="1" customFormat="1" ht="12" customHeight="1">
      <c r="B8" s="31"/>
      <c r="D8" s="26" t="s">
        <v>95</v>
      </c>
      <c r="L8" s="31"/>
    </row>
    <row r="9" spans="2:56" s="1" customFormat="1" ht="16.5" customHeight="1">
      <c r="B9" s="31"/>
      <c r="E9" s="223" t="s">
        <v>96</v>
      </c>
      <c r="F9" s="257"/>
      <c r="G9" s="257"/>
      <c r="H9" s="257"/>
      <c r="L9" s="31"/>
    </row>
    <row r="10" spans="2:56" s="1" customFormat="1" ht="10.15">
      <c r="B10" s="31"/>
      <c r="L10" s="31"/>
    </row>
    <row r="11" spans="2:56" s="1" customFormat="1" ht="12" customHeight="1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56" s="1" customFormat="1" ht="12" customHeight="1">
      <c r="B12" s="31"/>
      <c r="D12" s="26" t="s">
        <v>19</v>
      </c>
      <c r="F12" s="24" t="s">
        <v>20</v>
      </c>
      <c r="I12" s="26" t="s">
        <v>21</v>
      </c>
      <c r="J12" s="54">
        <f>'Rekapitulácia stavby'!AN8</f>
        <v>45474</v>
      </c>
      <c r="L12" s="31"/>
    </row>
    <row r="13" spans="2:56" s="1" customFormat="1" ht="10.9" customHeight="1">
      <c r="B13" s="31"/>
      <c r="L13" s="31"/>
    </row>
    <row r="14" spans="2:56" s="1" customFormat="1" ht="12" customHeight="1">
      <c r="B14" s="31"/>
      <c r="D14" s="26" t="s">
        <v>22</v>
      </c>
      <c r="I14" s="26" t="s">
        <v>23</v>
      </c>
      <c r="J14" s="24" t="str">
        <f>IF('Rekapitulácia stavby'!AN10="","",'Rekapitulácia stavby'!AN10)</f>
        <v/>
      </c>
      <c r="L14" s="31"/>
    </row>
    <row r="15" spans="2:56" s="1" customFormat="1" ht="18" customHeight="1">
      <c r="B15" s="31"/>
      <c r="E15" s="24" t="str">
        <f>IF('Rekapitulácia stavby'!E11="","",'Rekapitulácia stavby'!E11)</f>
        <v xml:space="preserve"> </v>
      </c>
      <c r="I15" s="26" t="s">
        <v>24</v>
      </c>
      <c r="J15" s="24" t="str">
        <f>IF('Rekapitulácia stavby'!AN11="","",'Rekapitulácia stavby'!AN11)</f>
        <v/>
      </c>
      <c r="L15" s="31"/>
    </row>
    <row r="16" spans="2:56" s="1" customFormat="1" ht="6.95" customHeight="1">
      <c r="B16" s="31"/>
      <c r="L16" s="31"/>
    </row>
    <row r="17" spans="2:12" s="1" customFormat="1" ht="12" customHeight="1">
      <c r="B17" s="31"/>
      <c r="D17" s="26" t="s">
        <v>25</v>
      </c>
      <c r="I17" s="26" t="s">
        <v>23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58" t="str">
        <f>'Rekapitulácia stavby'!E14</f>
        <v>Vyplň údaj</v>
      </c>
      <c r="F18" s="245"/>
      <c r="G18" s="245"/>
      <c r="H18" s="245"/>
      <c r="I18" s="26" t="s">
        <v>24</v>
      </c>
      <c r="J18" s="27" t="str">
        <f>'Rekapitulácia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27</v>
      </c>
      <c r="I20" s="26" t="s">
        <v>23</v>
      </c>
      <c r="J20" s="24" t="str">
        <f>IF('Rekapitulácia stavby'!AN16="","",'Rekapitulácia stavby'!AN16)</f>
        <v/>
      </c>
      <c r="L20" s="31"/>
    </row>
    <row r="21" spans="2:12" s="1" customFormat="1" ht="18" customHeight="1">
      <c r="B21" s="31"/>
      <c r="E21" s="24" t="str">
        <f>IF('Rekapitulácia stavby'!E17="","",'Rekapitulácia stavby'!E17)</f>
        <v xml:space="preserve"> </v>
      </c>
      <c r="I21" s="26" t="s">
        <v>24</v>
      </c>
      <c r="J21" s="24" t="str">
        <f>IF('Rekapitulácia stavby'!AN17="","",'Rekapitulácia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29</v>
      </c>
      <c r="I23" s="26" t="s">
        <v>23</v>
      </c>
      <c r="J23" s="24" t="s">
        <v>1</v>
      </c>
      <c r="L23" s="31"/>
    </row>
    <row r="24" spans="2:12" s="1" customFormat="1" ht="18" customHeight="1">
      <c r="B24" s="31"/>
      <c r="E24" s="24"/>
      <c r="I24" s="26" t="s">
        <v>24</v>
      </c>
      <c r="J24" s="24" t="s">
        <v>1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30</v>
      </c>
      <c r="L26" s="31"/>
    </row>
    <row r="27" spans="2:12" s="7" customFormat="1" ht="16.5" customHeight="1">
      <c r="B27" s="87"/>
      <c r="E27" s="249" t="s">
        <v>1</v>
      </c>
      <c r="F27" s="249"/>
      <c r="G27" s="249"/>
      <c r="H27" s="249"/>
      <c r="L27" s="87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14.45" customHeight="1">
      <c r="B30" s="31"/>
      <c r="D30" s="24" t="s">
        <v>97</v>
      </c>
      <c r="J30" s="88">
        <f>J96</f>
        <v>0</v>
      </c>
      <c r="L30" s="31"/>
    </row>
    <row r="31" spans="2:12" s="1" customFormat="1" ht="14.45" customHeight="1">
      <c r="B31" s="31"/>
      <c r="D31" s="89" t="s">
        <v>98</v>
      </c>
      <c r="J31" s="88">
        <f>J109</f>
        <v>0</v>
      </c>
      <c r="L31" s="31"/>
    </row>
    <row r="32" spans="2:12" s="1" customFormat="1" ht="25.35" customHeight="1">
      <c r="B32" s="31"/>
      <c r="D32" s="90" t="s">
        <v>31</v>
      </c>
      <c r="J32" s="67">
        <f>ROUND(J30 + J31, 2)</f>
        <v>0</v>
      </c>
      <c r="L32" s="31"/>
    </row>
    <row r="33" spans="2:12" s="1" customFormat="1" ht="6.95" customHeight="1">
      <c r="B33" s="31"/>
      <c r="D33" s="55"/>
      <c r="E33" s="55"/>
      <c r="F33" s="55"/>
      <c r="G33" s="55"/>
      <c r="H33" s="55"/>
      <c r="I33" s="55"/>
      <c r="J33" s="55"/>
      <c r="K33" s="55"/>
      <c r="L33" s="31"/>
    </row>
    <row r="34" spans="2:12" s="1" customFormat="1" ht="14.45" customHeight="1">
      <c r="B34" s="31"/>
      <c r="F34" s="34" t="s">
        <v>33</v>
      </c>
      <c r="I34" s="34" t="s">
        <v>32</v>
      </c>
      <c r="J34" s="34" t="s">
        <v>34</v>
      </c>
      <c r="L34" s="31"/>
    </row>
    <row r="35" spans="2:12" s="1" customFormat="1" ht="14.45" customHeight="1">
      <c r="B35" s="31"/>
      <c r="D35" s="91" t="s">
        <v>35</v>
      </c>
      <c r="E35" s="36" t="s">
        <v>36</v>
      </c>
      <c r="F35" s="92">
        <f>ROUND((SUM(BE109:BE116) + SUM(BE136:BE250)),  2)</f>
        <v>0</v>
      </c>
      <c r="G35" s="93"/>
      <c r="H35" s="93"/>
      <c r="I35" s="94">
        <v>0.2</v>
      </c>
      <c r="J35" s="92">
        <f>ROUND(((SUM(BE109:BE116) + SUM(BE136:BE250))*I35),  2)</f>
        <v>0</v>
      </c>
      <c r="L35" s="31"/>
    </row>
    <row r="36" spans="2:12" s="1" customFormat="1" ht="14.45" customHeight="1">
      <c r="B36" s="31"/>
      <c r="E36" s="36" t="s">
        <v>37</v>
      </c>
      <c r="F36" s="92">
        <f>ROUND((SUM(BF109:BF116) + SUM(BF136:BF250)),  2)</f>
        <v>0</v>
      </c>
      <c r="G36" s="93"/>
      <c r="H36" s="93"/>
      <c r="I36" s="94">
        <v>0.2</v>
      </c>
      <c r="J36" s="92">
        <f>ROUND(((SUM(BF109:BF116) + SUM(BF136:BF250))*I36),  2)</f>
        <v>0</v>
      </c>
      <c r="L36" s="31"/>
    </row>
    <row r="37" spans="2:12" s="1" customFormat="1" ht="14.45" hidden="1" customHeight="1">
      <c r="B37" s="31"/>
      <c r="E37" s="26" t="s">
        <v>38</v>
      </c>
      <c r="F37" s="95">
        <f>ROUND((SUM(BG109:BG116) + SUM(BG136:BG250)),  2)</f>
        <v>0</v>
      </c>
      <c r="I37" s="96">
        <v>0.2</v>
      </c>
      <c r="J37" s="95">
        <f>0</f>
        <v>0</v>
      </c>
      <c r="L37" s="31"/>
    </row>
    <row r="38" spans="2:12" s="1" customFormat="1" ht="14.45" hidden="1" customHeight="1">
      <c r="B38" s="31"/>
      <c r="E38" s="26" t="s">
        <v>39</v>
      </c>
      <c r="F38" s="95">
        <f>ROUND((SUM(BH109:BH116) + SUM(BH136:BH250)),  2)</f>
        <v>0</v>
      </c>
      <c r="I38" s="96">
        <v>0.2</v>
      </c>
      <c r="J38" s="95">
        <f>0</f>
        <v>0</v>
      </c>
      <c r="L38" s="31"/>
    </row>
    <row r="39" spans="2:12" s="1" customFormat="1" ht="14.45" hidden="1" customHeight="1">
      <c r="B39" s="31"/>
      <c r="E39" s="36" t="s">
        <v>40</v>
      </c>
      <c r="F39" s="92">
        <f>ROUND((SUM(BI109:BI116) + SUM(BI136:BI250)),  2)</f>
        <v>0</v>
      </c>
      <c r="G39" s="93"/>
      <c r="H39" s="93"/>
      <c r="I39" s="94">
        <v>0</v>
      </c>
      <c r="J39" s="92">
        <f>0</f>
        <v>0</v>
      </c>
      <c r="L39" s="31"/>
    </row>
    <row r="40" spans="2:12" s="1" customFormat="1" ht="6.95" customHeight="1">
      <c r="B40" s="31"/>
      <c r="L40" s="31"/>
    </row>
    <row r="41" spans="2:12" s="1" customFormat="1" ht="25.35" customHeight="1">
      <c r="B41" s="31"/>
      <c r="C41" s="97"/>
      <c r="D41" s="98" t="s">
        <v>41</v>
      </c>
      <c r="E41" s="58"/>
      <c r="F41" s="58"/>
      <c r="G41" s="99" t="s">
        <v>42</v>
      </c>
      <c r="H41" s="100" t="s">
        <v>43</v>
      </c>
      <c r="I41" s="58"/>
      <c r="J41" s="101">
        <f>SUM(J32:J39)</f>
        <v>0</v>
      </c>
      <c r="K41" s="102"/>
      <c r="L41" s="31"/>
    </row>
    <row r="42" spans="2:12" s="1" customFormat="1" ht="14.45" customHeight="1">
      <c r="B42" s="31"/>
      <c r="L42" s="31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3" t="s">
        <v>44</v>
      </c>
      <c r="E50" s="44"/>
      <c r="F50" s="44"/>
      <c r="G50" s="43" t="s">
        <v>45</v>
      </c>
      <c r="H50" s="44"/>
      <c r="I50" s="44"/>
      <c r="J50" s="44"/>
      <c r="K50" s="44"/>
      <c r="L50" s="31"/>
    </row>
    <row r="51" spans="2:12" ht="10.15">
      <c r="B51" s="19"/>
      <c r="L51" s="19"/>
    </row>
    <row r="52" spans="2:12" ht="10.15">
      <c r="B52" s="19"/>
      <c r="L52" s="19"/>
    </row>
    <row r="53" spans="2:12" ht="10.15">
      <c r="B53" s="19"/>
      <c r="L53" s="19"/>
    </row>
    <row r="54" spans="2:12" ht="10.15">
      <c r="B54" s="19"/>
      <c r="L54" s="19"/>
    </row>
    <row r="55" spans="2:12" ht="10.15">
      <c r="B55" s="19"/>
      <c r="L55" s="19"/>
    </row>
    <row r="56" spans="2:12" ht="10.15">
      <c r="B56" s="19"/>
      <c r="L56" s="19"/>
    </row>
    <row r="57" spans="2:12" ht="10.15">
      <c r="B57" s="19"/>
      <c r="L57" s="19"/>
    </row>
    <row r="58" spans="2:12" ht="10.15">
      <c r="B58" s="19"/>
      <c r="L58" s="19"/>
    </row>
    <row r="59" spans="2:12" ht="10.15">
      <c r="B59" s="19"/>
      <c r="L59" s="19"/>
    </row>
    <row r="60" spans="2:12" ht="10.15">
      <c r="B60" s="19"/>
      <c r="L60" s="19"/>
    </row>
    <row r="61" spans="2:12" s="1" customFormat="1" ht="13.15">
      <c r="B61" s="31"/>
      <c r="D61" s="45" t="s">
        <v>46</v>
      </c>
      <c r="E61" s="33"/>
      <c r="F61" s="103" t="s">
        <v>47</v>
      </c>
      <c r="G61" s="45" t="s">
        <v>46</v>
      </c>
      <c r="H61" s="33"/>
      <c r="I61" s="33"/>
      <c r="J61" s="104" t="s">
        <v>47</v>
      </c>
      <c r="K61" s="33"/>
      <c r="L61" s="31"/>
    </row>
    <row r="62" spans="2:12" ht="10.15">
      <c r="B62" s="19"/>
      <c r="L62" s="19"/>
    </row>
    <row r="63" spans="2:12" ht="10.15">
      <c r="B63" s="19"/>
      <c r="L63" s="19"/>
    </row>
    <row r="64" spans="2:12" ht="10.15">
      <c r="B64" s="19"/>
      <c r="L64" s="19"/>
    </row>
    <row r="65" spans="2:12" s="1" customFormat="1" ht="13.15">
      <c r="B65" s="31"/>
      <c r="D65" s="43" t="s">
        <v>48</v>
      </c>
      <c r="E65" s="44"/>
      <c r="F65" s="44"/>
      <c r="G65" s="43" t="s">
        <v>49</v>
      </c>
      <c r="H65" s="44"/>
      <c r="I65" s="44"/>
      <c r="J65" s="44"/>
      <c r="K65" s="44"/>
      <c r="L65" s="31"/>
    </row>
    <row r="66" spans="2:12" ht="10.15">
      <c r="B66" s="19"/>
      <c r="L66" s="19"/>
    </row>
    <row r="67" spans="2:12" ht="10.15">
      <c r="B67" s="19"/>
      <c r="L67" s="19"/>
    </row>
    <row r="68" spans="2:12" ht="10.15">
      <c r="B68" s="19"/>
      <c r="L68" s="19"/>
    </row>
    <row r="69" spans="2:12" ht="10.15">
      <c r="B69" s="19"/>
      <c r="L69" s="19"/>
    </row>
    <row r="70" spans="2:12" ht="10.15">
      <c r="B70" s="19"/>
      <c r="L70" s="19"/>
    </row>
    <row r="71" spans="2:12" ht="10.15">
      <c r="B71" s="19"/>
      <c r="L71" s="19"/>
    </row>
    <row r="72" spans="2:12" ht="10.15">
      <c r="B72" s="19"/>
      <c r="L72" s="19"/>
    </row>
    <row r="73" spans="2:12" ht="10.15">
      <c r="B73" s="19"/>
      <c r="L73" s="19"/>
    </row>
    <row r="74" spans="2:12" ht="10.15">
      <c r="B74" s="19"/>
      <c r="L74" s="19"/>
    </row>
    <row r="75" spans="2:12" ht="10.15">
      <c r="B75" s="19"/>
      <c r="L75" s="19"/>
    </row>
    <row r="76" spans="2:12" s="1" customFormat="1" ht="13.15">
      <c r="B76" s="31"/>
      <c r="D76" s="45" t="s">
        <v>46</v>
      </c>
      <c r="E76" s="33"/>
      <c r="F76" s="103" t="s">
        <v>47</v>
      </c>
      <c r="G76" s="45" t="s">
        <v>46</v>
      </c>
      <c r="H76" s="33"/>
      <c r="I76" s="33"/>
      <c r="J76" s="104" t="s">
        <v>47</v>
      </c>
      <c r="K76" s="33"/>
      <c r="L76" s="31"/>
    </row>
    <row r="77" spans="2:12" s="1" customFormat="1" ht="14.4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5" customHeight="1">
      <c r="B82" s="31"/>
      <c r="C82" s="20" t="s">
        <v>99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15</v>
      </c>
      <c r="L84" s="31"/>
    </row>
    <row r="85" spans="2:47" s="1" customFormat="1" ht="16.5" customHeight="1">
      <c r="B85" s="31"/>
      <c r="E85" s="255" t="str">
        <f>E7</f>
        <v>Krytá plaváreň Pasienky</v>
      </c>
      <c r="F85" s="256"/>
      <c r="G85" s="256"/>
      <c r="H85" s="256"/>
      <c r="L85" s="31"/>
    </row>
    <row r="86" spans="2:47" s="1" customFormat="1" ht="12" customHeight="1">
      <c r="B86" s="31"/>
      <c r="C86" s="26" t="s">
        <v>95</v>
      </c>
      <c r="L86" s="31"/>
    </row>
    <row r="87" spans="2:47" s="1" customFormat="1" ht="16.5" customHeight="1">
      <c r="B87" s="31"/>
      <c r="E87" s="223" t="str">
        <f>E9</f>
        <v>01 - Oprava tribúny</v>
      </c>
      <c r="F87" s="257"/>
      <c r="G87" s="257"/>
      <c r="H87" s="257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19</v>
      </c>
      <c r="F89" s="24" t="str">
        <f>F12</f>
        <v xml:space="preserve"> </v>
      </c>
      <c r="I89" s="26" t="s">
        <v>21</v>
      </c>
      <c r="J89" s="54">
        <f>IF(J12="","",J12)</f>
        <v>45474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22</v>
      </c>
      <c r="F91" s="24" t="str">
        <f>E15</f>
        <v xml:space="preserve"> </v>
      </c>
      <c r="I91" s="26" t="s">
        <v>27</v>
      </c>
      <c r="J91" s="29" t="str">
        <f>E21</f>
        <v xml:space="preserve"> </v>
      </c>
      <c r="L91" s="31"/>
    </row>
    <row r="92" spans="2:47" s="1" customFormat="1" ht="15.2" customHeight="1">
      <c r="B92" s="31"/>
      <c r="C92" s="26" t="s">
        <v>25</v>
      </c>
      <c r="F92" s="24" t="str">
        <f>IF(E18="","",E18)</f>
        <v>Vyplň údaj</v>
      </c>
      <c r="I92" s="26" t="s">
        <v>29</v>
      </c>
      <c r="J92" s="29">
        <f>E24</f>
        <v>0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5" t="s">
        <v>100</v>
      </c>
      <c r="D94" s="97"/>
      <c r="E94" s="97"/>
      <c r="F94" s="97"/>
      <c r="G94" s="97"/>
      <c r="H94" s="97"/>
      <c r="I94" s="97"/>
      <c r="J94" s="106" t="s">
        <v>101</v>
      </c>
      <c r="K94" s="97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7" t="s">
        <v>102</v>
      </c>
      <c r="J96" s="67">
        <f>J136</f>
        <v>0</v>
      </c>
      <c r="L96" s="31"/>
      <c r="AU96" s="16" t="s">
        <v>103</v>
      </c>
    </row>
    <row r="97" spans="2:65" s="8" customFormat="1" ht="24.95" customHeight="1">
      <c r="B97" s="108"/>
      <c r="D97" s="109" t="s">
        <v>104</v>
      </c>
      <c r="E97" s="110"/>
      <c r="F97" s="110"/>
      <c r="G97" s="110"/>
      <c r="H97" s="110"/>
      <c r="I97" s="110"/>
      <c r="J97" s="111">
        <f>J137</f>
        <v>0</v>
      </c>
      <c r="L97" s="108"/>
    </row>
    <row r="98" spans="2:65" s="9" customFormat="1" ht="19.899999999999999" customHeight="1">
      <c r="B98" s="112"/>
      <c r="D98" s="113" t="s">
        <v>105</v>
      </c>
      <c r="E98" s="114"/>
      <c r="F98" s="114"/>
      <c r="G98" s="114"/>
      <c r="H98" s="114"/>
      <c r="I98" s="114"/>
      <c r="J98" s="115">
        <f>J138</f>
        <v>0</v>
      </c>
      <c r="L98" s="112"/>
    </row>
    <row r="99" spans="2:65" s="9" customFormat="1" ht="19.899999999999999" customHeight="1">
      <c r="B99" s="112"/>
      <c r="D99" s="113" t="s">
        <v>106</v>
      </c>
      <c r="E99" s="114"/>
      <c r="F99" s="114"/>
      <c r="G99" s="114"/>
      <c r="H99" s="114"/>
      <c r="I99" s="114"/>
      <c r="J99" s="115">
        <f>J160</f>
        <v>0</v>
      </c>
      <c r="L99" s="112"/>
    </row>
    <row r="100" spans="2:65" s="9" customFormat="1" ht="19.899999999999999" customHeight="1">
      <c r="B100" s="112"/>
      <c r="D100" s="113" t="s">
        <v>107</v>
      </c>
      <c r="E100" s="114"/>
      <c r="F100" s="114"/>
      <c r="G100" s="114"/>
      <c r="H100" s="114"/>
      <c r="I100" s="114"/>
      <c r="J100" s="115">
        <f>J186</f>
        <v>0</v>
      </c>
      <c r="L100" s="112"/>
    </row>
    <row r="101" spans="2:65" s="8" customFormat="1" ht="24.95" customHeight="1">
      <c r="B101" s="108"/>
      <c r="D101" s="109" t="s">
        <v>108</v>
      </c>
      <c r="E101" s="110"/>
      <c r="F101" s="110"/>
      <c r="G101" s="110"/>
      <c r="H101" s="110"/>
      <c r="I101" s="110"/>
      <c r="J101" s="111">
        <f>J188</f>
        <v>0</v>
      </c>
      <c r="L101" s="108"/>
    </row>
    <row r="102" spans="2:65" s="9" customFormat="1" ht="19.899999999999999" customHeight="1">
      <c r="B102" s="112"/>
      <c r="D102" s="113" t="s">
        <v>109</v>
      </c>
      <c r="E102" s="114"/>
      <c r="F102" s="114"/>
      <c r="G102" s="114"/>
      <c r="H102" s="114"/>
      <c r="I102" s="114"/>
      <c r="J102" s="115">
        <f>J189</f>
        <v>0</v>
      </c>
      <c r="L102" s="112"/>
    </row>
    <row r="103" spans="2:65" s="9" customFormat="1" ht="19.899999999999999" customHeight="1">
      <c r="B103" s="112"/>
      <c r="D103" s="113" t="s">
        <v>110</v>
      </c>
      <c r="E103" s="114"/>
      <c r="F103" s="114"/>
      <c r="G103" s="114"/>
      <c r="H103" s="114"/>
      <c r="I103" s="114"/>
      <c r="J103" s="115">
        <f>J199</f>
        <v>0</v>
      </c>
      <c r="L103" s="112"/>
    </row>
    <row r="104" spans="2:65" s="9" customFormat="1" ht="19.899999999999999" customHeight="1">
      <c r="B104" s="112"/>
      <c r="D104" s="113" t="s">
        <v>111</v>
      </c>
      <c r="E104" s="114"/>
      <c r="F104" s="114"/>
      <c r="G104" s="114"/>
      <c r="H104" s="114"/>
      <c r="I104" s="114"/>
      <c r="J104" s="115">
        <f>J203</f>
        <v>0</v>
      </c>
      <c r="L104" s="112"/>
    </row>
    <row r="105" spans="2:65" s="9" customFormat="1" ht="19.899999999999999" customHeight="1">
      <c r="B105" s="112"/>
      <c r="D105" s="113" t="s">
        <v>112</v>
      </c>
      <c r="E105" s="114"/>
      <c r="F105" s="114"/>
      <c r="G105" s="114"/>
      <c r="H105" s="114"/>
      <c r="I105" s="114"/>
      <c r="J105" s="115">
        <f>J206</f>
        <v>0</v>
      </c>
      <c r="L105" s="112"/>
    </row>
    <row r="106" spans="2:65" s="9" customFormat="1" ht="19.899999999999999" customHeight="1">
      <c r="B106" s="112"/>
      <c r="D106" s="113" t="s">
        <v>113</v>
      </c>
      <c r="E106" s="114"/>
      <c r="F106" s="114"/>
      <c r="G106" s="114"/>
      <c r="H106" s="114"/>
      <c r="I106" s="114"/>
      <c r="J106" s="115">
        <f>J236</f>
        <v>0</v>
      </c>
      <c r="L106" s="112"/>
    </row>
    <row r="107" spans="2:65" s="1" customFormat="1" ht="21.75" customHeight="1">
      <c r="B107" s="31"/>
      <c r="L107" s="31"/>
    </row>
    <row r="108" spans="2:65" s="1" customFormat="1" ht="6.95" customHeight="1">
      <c r="B108" s="31"/>
      <c r="L108" s="31"/>
    </row>
    <row r="109" spans="2:65" s="1" customFormat="1" ht="29.25" customHeight="1">
      <c r="B109" s="31"/>
      <c r="C109" s="107" t="s">
        <v>114</v>
      </c>
      <c r="J109" s="116">
        <f>ROUND(J110 + J111 + J112 + J113 + J114 + J115,2)</f>
        <v>0</v>
      </c>
      <c r="L109" s="31"/>
      <c r="N109" s="117" t="s">
        <v>35</v>
      </c>
    </row>
    <row r="110" spans="2:65" s="1" customFormat="1" ht="18" customHeight="1">
      <c r="B110" s="118"/>
      <c r="C110" s="119"/>
      <c r="D110" s="253" t="s">
        <v>115</v>
      </c>
      <c r="E110" s="254"/>
      <c r="F110" s="254"/>
      <c r="G110" s="119"/>
      <c r="H110" s="119"/>
      <c r="I110" s="119"/>
      <c r="J110" s="121">
        <v>0</v>
      </c>
      <c r="K110" s="119"/>
      <c r="L110" s="118"/>
      <c r="M110" s="119"/>
      <c r="N110" s="122" t="s">
        <v>37</v>
      </c>
      <c r="O110" s="119"/>
      <c r="P110" s="119"/>
      <c r="Q110" s="119"/>
      <c r="R110" s="119"/>
      <c r="S110" s="119"/>
      <c r="T110" s="119"/>
      <c r="U110" s="119"/>
      <c r="V110" s="119"/>
      <c r="W110" s="119"/>
      <c r="X110" s="119"/>
      <c r="Y110" s="119"/>
      <c r="Z110" s="119"/>
      <c r="AA110" s="119"/>
      <c r="AB110" s="119"/>
      <c r="AC110" s="119"/>
      <c r="AD110" s="119"/>
      <c r="AE110" s="119"/>
      <c r="AF110" s="119"/>
      <c r="AG110" s="119"/>
      <c r="AH110" s="119"/>
      <c r="AI110" s="119"/>
      <c r="AJ110" s="119"/>
      <c r="AK110" s="119"/>
      <c r="AL110" s="119"/>
      <c r="AM110" s="119"/>
      <c r="AN110" s="119"/>
      <c r="AO110" s="119"/>
      <c r="AP110" s="119"/>
      <c r="AQ110" s="119"/>
      <c r="AR110" s="119"/>
      <c r="AS110" s="119"/>
      <c r="AT110" s="119"/>
      <c r="AU110" s="119"/>
      <c r="AV110" s="119"/>
      <c r="AW110" s="119"/>
      <c r="AX110" s="119"/>
      <c r="AY110" s="123" t="s">
        <v>116</v>
      </c>
      <c r="AZ110" s="119"/>
      <c r="BA110" s="119"/>
      <c r="BB110" s="119"/>
      <c r="BC110" s="119"/>
      <c r="BD110" s="119"/>
      <c r="BE110" s="124">
        <f t="shared" ref="BE110:BE115" si="0">IF(N110="základná",J110,0)</f>
        <v>0</v>
      </c>
      <c r="BF110" s="124">
        <f t="shared" ref="BF110:BF115" si="1">IF(N110="znížená",J110,0)</f>
        <v>0</v>
      </c>
      <c r="BG110" s="124">
        <f t="shared" ref="BG110:BG115" si="2">IF(N110="zákl. prenesená",J110,0)</f>
        <v>0</v>
      </c>
      <c r="BH110" s="124">
        <f t="shared" ref="BH110:BH115" si="3">IF(N110="zníž. prenesená",J110,0)</f>
        <v>0</v>
      </c>
      <c r="BI110" s="124">
        <f t="shared" ref="BI110:BI115" si="4">IF(N110="nulová",J110,0)</f>
        <v>0</v>
      </c>
      <c r="BJ110" s="123" t="s">
        <v>83</v>
      </c>
      <c r="BK110" s="119"/>
      <c r="BL110" s="119"/>
      <c r="BM110" s="119"/>
    </row>
    <row r="111" spans="2:65" s="1" customFormat="1" ht="18" customHeight="1">
      <c r="B111" s="118"/>
      <c r="C111" s="119"/>
      <c r="D111" s="253" t="s">
        <v>117</v>
      </c>
      <c r="E111" s="254"/>
      <c r="F111" s="254"/>
      <c r="G111" s="119"/>
      <c r="H111" s="119"/>
      <c r="I111" s="119"/>
      <c r="J111" s="121">
        <v>0</v>
      </c>
      <c r="K111" s="119"/>
      <c r="L111" s="118"/>
      <c r="M111" s="119"/>
      <c r="N111" s="122" t="s">
        <v>37</v>
      </c>
      <c r="O111" s="119"/>
      <c r="P111" s="119"/>
      <c r="Q111" s="119"/>
      <c r="R111" s="119"/>
      <c r="S111" s="119"/>
      <c r="T111" s="119"/>
      <c r="U111" s="119"/>
      <c r="V111" s="119"/>
      <c r="W111" s="119"/>
      <c r="X111" s="119"/>
      <c r="Y111" s="119"/>
      <c r="Z111" s="119"/>
      <c r="AA111" s="119"/>
      <c r="AB111" s="119"/>
      <c r="AC111" s="119"/>
      <c r="AD111" s="119"/>
      <c r="AE111" s="119"/>
      <c r="AF111" s="119"/>
      <c r="AG111" s="119"/>
      <c r="AH111" s="119"/>
      <c r="AI111" s="119"/>
      <c r="AJ111" s="119"/>
      <c r="AK111" s="119"/>
      <c r="AL111" s="119"/>
      <c r="AM111" s="119"/>
      <c r="AN111" s="119"/>
      <c r="AO111" s="119"/>
      <c r="AP111" s="119"/>
      <c r="AQ111" s="119"/>
      <c r="AR111" s="119"/>
      <c r="AS111" s="119"/>
      <c r="AT111" s="119"/>
      <c r="AU111" s="119"/>
      <c r="AV111" s="119"/>
      <c r="AW111" s="119"/>
      <c r="AX111" s="119"/>
      <c r="AY111" s="123" t="s">
        <v>116</v>
      </c>
      <c r="AZ111" s="119"/>
      <c r="BA111" s="119"/>
      <c r="BB111" s="119"/>
      <c r="BC111" s="119"/>
      <c r="BD111" s="119"/>
      <c r="BE111" s="124">
        <f t="shared" si="0"/>
        <v>0</v>
      </c>
      <c r="BF111" s="124">
        <f t="shared" si="1"/>
        <v>0</v>
      </c>
      <c r="BG111" s="124">
        <f t="shared" si="2"/>
        <v>0</v>
      </c>
      <c r="BH111" s="124">
        <f t="shared" si="3"/>
        <v>0</v>
      </c>
      <c r="BI111" s="124">
        <f t="shared" si="4"/>
        <v>0</v>
      </c>
      <c r="BJ111" s="123" t="s">
        <v>83</v>
      </c>
      <c r="BK111" s="119"/>
      <c r="BL111" s="119"/>
      <c r="BM111" s="119"/>
    </row>
    <row r="112" spans="2:65" s="1" customFormat="1" ht="18" customHeight="1">
      <c r="B112" s="118"/>
      <c r="C112" s="119"/>
      <c r="D112" s="253" t="s">
        <v>118</v>
      </c>
      <c r="E112" s="254"/>
      <c r="F112" s="254"/>
      <c r="G112" s="119"/>
      <c r="H112" s="119"/>
      <c r="I112" s="119"/>
      <c r="J112" s="121">
        <v>0</v>
      </c>
      <c r="K112" s="119"/>
      <c r="L112" s="118"/>
      <c r="M112" s="119"/>
      <c r="N112" s="122" t="s">
        <v>37</v>
      </c>
      <c r="O112" s="119"/>
      <c r="P112" s="119"/>
      <c r="Q112" s="119"/>
      <c r="R112" s="119"/>
      <c r="S112" s="119"/>
      <c r="T112" s="119"/>
      <c r="U112" s="119"/>
      <c r="V112" s="119"/>
      <c r="W112" s="119"/>
      <c r="X112" s="119"/>
      <c r="Y112" s="119"/>
      <c r="Z112" s="119"/>
      <c r="AA112" s="119"/>
      <c r="AB112" s="119"/>
      <c r="AC112" s="119"/>
      <c r="AD112" s="119"/>
      <c r="AE112" s="119"/>
      <c r="AF112" s="119"/>
      <c r="AG112" s="119"/>
      <c r="AH112" s="119"/>
      <c r="AI112" s="119"/>
      <c r="AJ112" s="119"/>
      <c r="AK112" s="119"/>
      <c r="AL112" s="119"/>
      <c r="AM112" s="119"/>
      <c r="AN112" s="119"/>
      <c r="AO112" s="119"/>
      <c r="AP112" s="119"/>
      <c r="AQ112" s="119"/>
      <c r="AR112" s="119"/>
      <c r="AS112" s="119"/>
      <c r="AT112" s="119"/>
      <c r="AU112" s="119"/>
      <c r="AV112" s="119"/>
      <c r="AW112" s="119"/>
      <c r="AX112" s="119"/>
      <c r="AY112" s="123" t="s">
        <v>116</v>
      </c>
      <c r="AZ112" s="119"/>
      <c r="BA112" s="119"/>
      <c r="BB112" s="119"/>
      <c r="BC112" s="119"/>
      <c r="BD112" s="119"/>
      <c r="BE112" s="124">
        <f t="shared" si="0"/>
        <v>0</v>
      </c>
      <c r="BF112" s="124">
        <f t="shared" si="1"/>
        <v>0</v>
      </c>
      <c r="BG112" s="124">
        <f t="shared" si="2"/>
        <v>0</v>
      </c>
      <c r="BH112" s="124">
        <f t="shared" si="3"/>
        <v>0</v>
      </c>
      <c r="BI112" s="124">
        <f t="shared" si="4"/>
        <v>0</v>
      </c>
      <c r="BJ112" s="123" t="s">
        <v>83</v>
      </c>
      <c r="BK112" s="119"/>
      <c r="BL112" s="119"/>
      <c r="BM112" s="119"/>
    </row>
    <row r="113" spans="2:65" s="1" customFormat="1" ht="18" customHeight="1">
      <c r="B113" s="118"/>
      <c r="C113" s="119"/>
      <c r="D113" s="253" t="s">
        <v>119</v>
      </c>
      <c r="E113" s="254"/>
      <c r="F113" s="254"/>
      <c r="G113" s="119"/>
      <c r="H113" s="119"/>
      <c r="I113" s="119"/>
      <c r="J113" s="121">
        <v>0</v>
      </c>
      <c r="K113" s="119"/>
      <c r="L113" s="118"/>
      <c r="M113" s="119"/>
      <c r="N113" s="122" t="s">
        <v>37</v>
      </c>
      <c r="O113" s="119"/>
      <c r="P113" s="119"/>
      <c r="Q113" s="119"/>
      <c r="R113" s="119"/>
      <c r="S113" s="119"/>
      <c r="T113" s="119"/>
      <c r="U113" s="119"/>
      <c r="V113" s="119"/>
      <c r="W113" s="119"/>
      <c r="X113" s="119"/>
      <c r="Y113" s="119"/>
      <c r="Z113" s="119"/>
      <c r="AA113" s="119"/>
      <c r="AB113" s="119"/>
      <c r="AC113" s="119"/>
      <c r="AD113" s="119"/>
      <c r="AE113" s="119"/>
      <c r="AF113" s="119"/>
      <c r="AG113" s="119"/>
      <c r="AH113" s="119"/>
      <c r="AI113" s="119"/>
      <c r="AJ113" s="119"/>
      <c r="AK113" s="119"/>
      <c r="AL113" s="119"/>
      <c r="AM113" s="119"/>
      <c r="AN113" s="119"/>
      <c r="AO113" s="119"/>
      <c r="AP113" s="119"/>
      <c r="AQ113" s="119"/>
      <c r="AR113" s="119"/>
      <c r="AS113" s="119"/>
      <c r="AT113" s="119"/>
      <c r="AU113" s="119"/>
      <c r="AV113" s="119"/>
      <c r="AW113" s="119"/>
      <c r="AX113" s="119"/>
      <c r="AY113" s="123" t="s">
        <v>116</v>
      </c>
      <c r="AZ113" s="119"/>
      <c r="BA113" s="119"/>
      <c r="BB113" s="119"/>
      <c r="BC113" s="119"/>
      <c r="BD113" s="119"/>
      <c r="BE113" s="124">
        <f t="shared" si="0"/>
        <v>0</v>
      </c>
      <c r="BF113" s="124">
        <f t="shared" si="1"/>
        <v>0</v>
      </c>
      <c r="BG113" s="124">
        <f t="shared" si="2"/>
        <v>0</v>
      </c>
      <c r="BH113" s="124">
        <f t="shared" si="3"/>
        <v>0</v>
      </c>
      <c r="BI113" s="124">
        <f t="shared" si="4"/>
        <v>0</v>
      </c>
      <c r="BJ113" s="123" t="s">
        <v>83</v>
      </c>
      <c r="BK113" s="119"/>
      <c r="BL113" s="119"/>
      <c r="BM113" s="119"/>
    </row>
    <row r="114" spans="2:65" s="1" customFormat="1" ht="18" customHeight="1">
      <c r="B114" s="118"/>
      <c r="C114" s="119"/>
      <c r="D114" s="253" t="s">
        <v>120</v>
      </c>
      <c r="E114" s="254"/>
      <c r="F114" s="254"/>
      <c r="G114" s="119"/>
      <c r="H114" s="119"/>
      <c r="I114" s="119"/>
      <c r="J114" s="121">
        <v>0</v>
      </c>
      <c r="K114" s="119"/>
      <c r="L114" s="118"/>
      <c r="M114" s="119"/>
      <c r="N114" s="122" t="s">
        <v>37</v>
      </c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19"/>
      <c r="Z114" s="119"/>
      <c r="AA114" s="119"/>
      <c r="AB114" s="119"/>
      <c r="AC114" s="119"/>
      <c r="AD114" s="119"/>
      <c r="AE114" s="119"/>
      <c r="AF114" s="119"/>
      <c r="AG114" s="119"/>
      <c r="AH114" s="119"/>
      <c r="AI114" s="119"/>
      <c r="AJ114" s="119"/>
      <c r="AK114" s="119"/>
      <c r="AL114" s="119"/>
      <c r="AM114" s="119"/>
      <c r="AN114" s="119"/>
      <c r="AO114" s="119"/>
      <c r="AP114" s="119"/>
      <c r="AQ114" s="119"/>
      <c r="AR114" s="119"/>
      <c r="AS114" s="119"/>
      <c r="AT114" s="119"/>
      <c r="AU114" s="119"/>
      <c r="AV114" s="119"/>
      <c r="AW114" s="119"/>
      <c r="AX114" s="119"/>
      <c r="AY114" s="123" t="s">
        <v>116</v>
      </c>
      <c r="AZ114" s="119"/>
      <c r="BA114" s="119"/>
      <c r="BB114" s="119"/>
      <c r="BC114" s="119"/>
      <c r="BD114" s="119"/>
      <c r="BE114" s="124">
        <f t="shared" si="0"/>
        <v>0</v>
      </c>
      <c r="BF114" s="124">
        <f t="shared" si="1"/>
        <v>0</v>
      </c>
      <c r="BG114" s="124">
        <f t="shared" si="2"/>
        <v>0</v>
      </c>
      <c r="BH114" s="124">
        <f t="shared" si="3"/>
        <v>0</v>
      </c>
      <c r="BI114" s="124">
        <f t="shared" si="4"/>
        <v>0</v>
      </c>
      <c r="BJ114" s="123" t="s">
        <v>83</v>
      </c>
      <c r="BK114" s="119"/>
      <c r="BL114" s="119"/>
      <c r="BM114" s="119"/>
    </row>
    <row r="115" spans="2:65" s="1" customFormat="1" ht="18" customHeight="1">
      <c r="B115" s="118"/>
      <c r="C115" s="119"/>
      <c r="D115" s="120" t="s">
        <v>121</v>
      </c>
      <c r="E115" s="119"/>
      <c r="F115" s="119"/>
      <c r="G115" s="119"/>
      <c r="H115" s="119"/>
      <c r="I115" s="119"/>
      <c r="J115" s="121">
        <f>ROUND(J30*T115,2)</f>
        <v>0</v>
      </c>
      <c r="K115" s="119"/>
      <c r="L115" s="118"/>
      <c r="M115" s="119"/>
      <c r="N115" s="122" t="s">
        <v>37</v>
      </c>
      <c r="O115" s="119"/>
      <c r="P115" s="119"/>
      <c r="Q115" s="119"/>
      <c r="R115" s="119"/>
      <c r="S115" s="119"/>
      <c r="T115" s="119"/>
      <c r="U115" s="119"/>
      <c r="V115" s="119"/>
      <c r="W115" s="119"/>
      <c r="X115" s="119"/>
      <c r="Y115" s="119"/>
      <c r="Z115" s="119"/>
      <c r="AA115" s="119"/>
      <c r="AB115" s="119"/>
      <c r="AC115" s="119"/>
      <c r="AD115" s="119"/>
      <c r="AE115" s="119"/>
      <c r="AF115" s="119"/>
      <c r="AG115" s="119"/>
      <c r="AH115" s="119"/>
      <c r="AI115" s="119"/>
      <c r="AJ115" s="119"/>
      <c r="AK115" s="119"/>
      <c r="AL115" s="119"/>
      <c r="AM115" s="119"/>
      <c r="AN115" s="119"/>
      <c r="AO115" s="119"/>
      <c r="AP115" s="119"/>
      <c r="AQ115" s="119"/>
      <c r="AR115" s="119"/>
      <c r="AS115" s="119"/>
      <c r="AT115" s="119"/>
      <c r="AU115" s="119"/>
      <c r="AV115" s="119"/>
      <c r="AW115" s="119"/>
      <c r="AX115" s="119"/>
      <c r="AY115" s="123" t="s">
        <v>122</v>
      </c>
      <c r="AZ115" s="119"/>
      <c r="BA115" s="119"/>
      <c r="BB115" s="119"/>
      <c r="BC115" s="119"/>
      <c r="BD115" s="119"/>
      <c r="BE115" s="124">
        <f t="shared" si="0"/>
        <v>0</v>
      </c>
      <c r="BF115" s="124">
        <f t="shared" si="1"/>
        <v>0</v>
      </c>
      <c r="BG115" s="124">
        <f t="shared" si="2"/>
        <v>0</v>
      </c>
      <c r="BH115" s="124">
        <f t="shared" si="3"/>
        <v>0</v>
      </c>
      <c r="BI115" s="124">
        <f t="shared" si="4"/>
        <v>0</v>
      </c>
      <c r="BJ115" s="123" t="s">
        <v>83</v>
      </c>
      <c r="BK115" s="119"/>
      <c r="BL115" s="119"/>
      <c r="BM115" s="119"/>
    </row>
    <row r="116" spans="2:65" s="1" customFormat="1" ht="10.15">
      <c r="B116" s="31"/>
      <c r="L116" s="31"/>
    </row>
    <row r="117" spans="2:65" s="1" customFormat="1" ht="29.25" customHeight="1">
      <c r="B117" s="31"/>
      <c r="C117" s="125" t="s">
        <v>123</v>
      </c>
      <c r="D117" s="97"/>
      <c r="E117" s="97"/>
      <c r="F117" s="97"/>
      <c r="G117" s="97"/>
      <c r="H117" s="97"/>
      <c r="I117" s="97"/>
      <c r="J117" s="126">
        <f>ROUND(J96+J109,2)</f>
        <v>0</v>
      </c>
      <c r="K117" s="97"/>
      <c r="L117" s="31"/>
    </row>
    <row r="118" spans="2:65" s="1" customFormat="1" ht="6.95" customHeight="1">
      <c r="B118" s="46"/>
      <c r="C118" s="47"/>
      <c r="D118" s="47"/>
      <c r="E118" s="47"/>
      <c r="F118" s="47"/>
      <c r="G118" s="47"/>
      <c r="H118" s="47"/>
      <c r="I118" s="47"/>
      <c r="J118" s="47"/>
      <c r="K118" s="47"/>
      <c r="L118" s="31"/>
    </row>
    <row r="122" spans="2:65" s="1" customFormat="1" ht="6.95" customHeight="1">
      <c r="B122" s="48"/>
      <c r="C122" s="49"/>
      <c r="D122" s="49"/>
      <c r="E122" s="49"/>
      <c r="F122" s="49"/>
      <c r="G122" s="49"/>
      <c r="H122" s="49"/>
      <c r="I122" s="49"/>
      <c r="J122" s="49"/>
      <c r="K122" s="49"/>
      <c r="L122" s="31"/>
    </row>
    <row r="123" spans="2:65" s="1" customFormat="1" ht="24.95" customHeight="1">
      <c r="B123" s="31"/>
      <c r="C123" s="20" t="s">
        <v>124</v>
      </c>
      <c r="L123" s="31"/>
    </row>
    <row r="124" spans="2:65" s="1" customFormat="1" ht="6.95" customHeight="1">
      <c r="B124" s="31"/>
      <c r="L124" s="31"/>
    </row>
    <row r="125" spans="2:65" s="1" customFormat="1" ht="12" customHeight="1">
      <c r="B125" s="31"/>
      <c r="C125" s="26" t="s">
        <v>15</v>
      </c>
      <c r="L125" s="31"/>
    </row>
    <row r="126" spans="2:65" s="1" customFormat="1" ht="16.5" customHeight="1">
      <c r="B126" s="31"/>
      <c r="E126" s="255" t="str">
        <f>E7</f>
        <v>Krytá plaváreň Pasienky</v>
      </c>
      <c r="F126" s="256"/>
      <c r="G126" s="256"/>
      <c r="H126" s="256"/>
      <c r="L126" s="31"/>
    </row>
    <row r="127" spans="2:65" s="1" customFormat="1" ht="12" customHeight="1">
      <c r="B127" s="31"/>
      <c r="C127" s="26" t="s">
        <v>95</v>
      </c>
      <c r="L127" s="31"/>
    </row>
    <row r="128" spans="2:65" s="1" customFormat="1" ht="16.5" customHeight="1">
      <c r="B128" s="31"/>
      <c r="E128" s="223" t="str">
        <f>E9</f>
        <v>01 - Oprava tribúny</v>
      </c>
      <c r="F128" s="257"/>
      <c r="G128" s="257"/>
      <c r="H128" s="257"/>
      <c r="L128" s="31"/>
    </row>
    <row r="129" spans="2:65" s="1" customFormat="1" ht="6.95" customHeight="1">
      <c r="B129" s="31"/>
      <c r="L129" s="31"/>
    </row>
    <row r="130" spans="2:65" s="1" customFormat="1" ht="12" customHeight="1">
      <c r="B130" s="31"/>
      <c r="C130" s="26" t="s">
        <v>19</v>
      </c>
      <c r="F130" s="24" t="str">
        <f>F12</f>
        <v xml:space="preserve"> </v>
      </c>
      <c r="I130" s="26" t="s">
        <v>21</v>
      </c>
      <c r="J130" s="54">
        <f>IF(J12="","",J12)</f>
        <v>45474</v>
      </c>
      <c r="L130" s="31"/>
    </row>
    <row r="131" spans="2:65" s="1" customFormat="1" ht="6.95" customHeight="1">
      <c r="B131" s="31"/>
      <c r="L131" s="31"/>
    </row>
    <row r="132" spans="2:65" s="1" customFormat="1" ht="15.2" customHeight="1">
      <c r="B132" s="31"/>
      <c r="C132" s="26" t="s">
        <v>22</v>
      </c>
      <c r="F132" s="24" t="str">
        <f>E15</f>
        <v xml:space="preserve"> </v>
      </c>
      <c r="I132" s="26" t="s">
        <v>27</v>
      </c>
      <c r="J132" s="29" t="str">
        <f>E21</f>
        <v xml:space="preserve"> </v>
      </c>
      <c r="L132" s="31"/>
    </row>
    <row r="133" spans="2:65" s="1" customFormat="1" ht="15.2" customHeight="1">
      <c r="B133" s="31"/>
      <c r="C133" s="26" t="s">
        <v>25</v>
      </c>
      <c r="F133" s="24" t="str">
        <f>IF(E18="","",E18)</f>
        <v>Vyplň údaj</v>
      </c>
      <c r="I133" s="26" t="s">
        <v>29</v>
      </c>
      <c r="J133" s="29">
        <f>E24</f>
        <v>0</v>
      </c>
      <c r="L133" s="31"/>
    </row>
    <row r="134" spans="2:65" s="1" customFormat="1" ht="10.35" customHeight="1">
      <c r="B134" s="31"/>
      <c r="L134" s="31"/>
    </row>
    <row r="135" spans="2:65" s="10" customFormat="1" ht="29.25" customHeight="1">
      <c r="B135" s="127"/>
      <c r="C135" s="128" t="s">
        <v>125</v>
      </c>
      <c r="D135" s="129" t="s">
        <v>56</v>
      </c>
      <c r="E135" s="129" t="s">
        <v>52</v>
      </c>
      <c r="F135" s="129" t="s">
        <v>53</v>
      </c>
      <c r="G135" s="129" t="s">
        <v>126</v>
      </c>
      <c r="H135" s="129" t="s">
        <v>127</v>
      </c>
      <c r="I135" s="129" t="s">
        <v>128</v>
      </c>
      <c r="J135" s="130" t="s">
        <v>101</v>
      </c>
      <c r="K135" s="131" t="s">
        <v>129</v>
      </c>
      <c r="L135" s="127"/>
      <c r="M135" s="60" t="s">
        <v>1</v>
      </c>
      <c r="N135" s="61" t="s">
        <v>35</v>
      </c>
      <c r="O135" s="61" t="s">
        <v>130</v>
      </c>
      <c r="P135" s="61" t="s">
        <v>131</v>
      </c>
      <c r="Q135" s="61" t="s">
        <v>132</v>
      </c>
      <c r="R135" s="61" t="s">
        <v>133</v>
      </c>
      <c r="S135" s="61" t="s">
        <v>134</v>
      </c>
      <c r="T135" s="62" t="s">
        <v>135</v>
      </c>
    </row>
    <row r="136" spans="2:65" s="1" customFormat="1" ht="22.9" customHeight="1">
      <c r="B136" s="31"/>
      <c r="C136" s="65" t="s">
        <v>97</v>
      </c>
      <c r="J136" s="132">
        <f>BK136</f>
        <v>0</v>
      </c>
      <c r="L136" s="31"/>
      <c r="M136" s="63"/>
      <c r="N136" s="55"/>
      <c r="O136" s="55"/>
      <c r="P136" s="133">
        <f>P137+P188</f>
        <v>0</v>
      </c>
      <c r="Q136" s="55"/>
      <c r="R136" s="133">
        <f>R137+R188</f>
        <v>34.881758058999999</v>
      </c>
      <c r="S136" s="55"/>
      <c r="T136" s="134">
        <f>T137+T188</f>
        <v>126.45838500000001</v>
      </c>
      <c r="AT136" s="16" t="s">
        <v>70</v>
      </c>
      <c r="AU136" s="16" t="s">
        <v>103</v>
      </c>
      <c r="BK136" s="135">
        <f>BK137+BK188</f>
        <v>0</v>
      </c>
    </row>
    <row r="137" spans="2:65" s="11" customFormat="1" ht="25.9" customHeight="1">
      <c r="B137" s="136"/>
      <c r="D137" s="137" t="s">
        <v>70</v>
      </c>
      <c r="E137" s="138" t="s">
        <v>136</v>
      </c>
      <c r="F137" s="138" t="s">
        <v>137</v>
      </c>
      <c r="I137" s="139"/>
      <c r="J137" s="140">
        <f>BK137</f>
        <v>0</v>
      </c>
      <c r="L137" s="136"/>
      <c r="M137" s="141"/>
      <c r="P137" s="142">
        <f>P138+P160+P186</f>
        <v>0</v>
      </c>
      <c r="R137" s="142">
        <f>R138+R160+R186</f>
        <v>7.3465033440000012</v>
      </c>
      <c r="T137" s="143">
        <f>T138+T160+T186</f>
        <v>126.072754</v>
      </c>
      <c r="AR137" s="137" t="s">
        <v>79</v>
      </c>
      <c r="AT137" s="144" t="s">
        <v>70</v>
      </c>
      <c r="AU137" s="144" t="s">
        <v>71</v>
      </c>
      <c r="AY137" s="137" t="s">
        <v>138</v>
      </c>
      <c r="BK137" s="145">
        <f>BK138+BK160+BK186</f>
        <v>0</v>
      </c>
    </row>
    <row r="138" spans="2:65" s="11" customFormat="1" ht="22.9" customHeight="1">
      <c r="B138" s="136"/>
      <c r="D138" s="137" t="s">
        <v>70</v>
      </c>
      <c r="E138" s="146" t="s">
        <v>139</v>
      </c>
      <c r="F138" s="146" t="s">
        <v>140</v>
      </c>
      <c r="I138" s="139"/>
      <c r="J138" s="147">
        <f>BK138</f>
        <v>0</v>
      </c>
      <c r="L138" s="136"/>
      <c r="M138" s="141"/>
      <c r="P138" s="142">
        <f>SUM(P139:P159)</f>
        <v>0</v>
      </c>
      <c r="R138" s="142">
        <f>SUM(R139:R159)</f>
        <v>7.323222684000001</v>
      </c>
      <c r="T138" s="143">
        <f>SUM(T139:T159)</f>
        <v>0</v>
      </c>
      <c r="AR138" s="137" t="s">
        <v>79</v>
      </c>
      <c r="AT138" s="144" t="s">
        <v>70</v>
      </c>
      <c r="AU138" s="144" t="s">
        <v>79</v>
      </c>
      <c r="AY138" s="137" t="s">
        <v>138</v>
      </c>
      <c r="BK138" s="145">
        <f>SUM(BK139:BK159)</f>
        <v>0</v>
      </c>
    </row>
    <row r="139" spans="2:65" s="1" customFormat="1" ht="37.9" customHeight="1">
      <c r="B139" s="118"/>
      <c r="C139" s="148" t="s">
        <v>79</v>
      </c>
      <c r="D139" s="148" t="s">
        <v>141</v>
      </c>
      <c r="E139" s="149" t="s">
        <v>142</v>
      </c>
      <c r="F139" s="150" t="s">
        <v>143</v>
      </c>
      <c r="G139" s="151" t="s">
        <v>144</v>
      </c>
      <c r="H139" s="152">
        <v>100</v>
      </c>
      <c r="I139" s="153"/>
      <c r="J139" s="154">
        <f>ROUND(I139*H139,2)</f>
        <v>0</v>
      </c>
      <c r="K139" s="155"/>
      <c r="L139" s="31"/>
      <c r="M139" s="156" t="s">
        <v>1</v>
      </c>
      <c r="N139" s="117" t="s">
        <v>37</v>
      </c>
      <c r="P139" s="157">
        <f>O139*H139</f>
        <v>0</v>
      </c>
      <c r="Q139" s="157">
        <v>1.9000000000000001E-4</v>
      </c>
      <c r="R139" s="157">
        <f>Q139*H139</f>
        <v>1.9E-2</v>
      </c>
      <c r="S139" s="157">
        <v>0</v>
      </c>
      <c r="T139" s="158">
        <f>S139*H139</f>
        <v>0</v>
      </c>
      <c r="AR139" s="159" t="s">
        <v>145</v>
      </c>
      <c r="AT139" s="159" t="s">
        <v>141</v>
      </c>
      <c r="AU139" s="159" t="s">
        <v>83</v>
      </c>
      <c r="AY139" s="16" t="s">
        <v>138</v>
      </c>
      <c r="BE139" s="160">
        <f>IF(N139="základná",J139,0)</f>
        <v>0</v>
      </c>
      <c r="BF139" s="160">
        <f>IF(N139="znížená",J139,0)</f>
        <v>0</v>
      </c>
      <c r="BG139" s="160">
        <f>IF(N139="zákl. prenesená",J139,0)</f>
        <v>0</v>
      </c>
      <c r="BH139" s="160">
        <f>IF(N139="zníž. prenesená",J139,0)</f>
        <v>0</v>
      </c>
      <c r="BI139" s="160">
        <f>IF(N139="nulová",J139,0)</f>
        <v>0</v>
      </c>
      <c r="BJ139" s="16" t="s">
        <v>83</v>
      </c>
      <c r="BK139" s="160">
        <f>ROUND(I139*H139,2)</f>
        <v>0</v>
      </c>
      <c r="BL139" s="16" t="s">
        <v>145</v>
      </c>
      <c r="BM139" s="159" t="s">
        <v>146</v>
      </c>
    </row>
    <row r="140" spans="2:65" s="12" customFormat="1" ht="20.45">
      <c r="B140" s="161"/>
      <c r="D140" s="162" t="s">
        <v>147</v>
      </c>
      <c r="E140" s="163" t="s">
        <v>1</v>
      </c>
      <c r="F140" s="164" t="s">
        <v>148</v>
      </c>
      <c r="H140" s="165">
        <v>100</v>
      </c>
      <c r="I140" s="166"/>
      <c r="L140" s="161"/>
      <c r="M140" s="167"/>
      <c r="T140" s="168"/>
      <c r="AT140" s="163" t="s">
        <v>147</v>
      </c>
      <c r="AU140" s="163" t="s">
        <v>83</v>
      </c>
      <c r="AV140" s="12" t="s">
        <v>83</v>
      </c>
      <c r="AW140" s="12" t="s">
        <v>28</v>
      </c>
      <c r="AX140" s="12" t="s">
        <v>79</v>
      </c>
      <c r="AY140" s="163" t="s">
        <v>138</v>
      </c>
    </row>
    <row r="141" spans="2:65" s="1" customFormat="1" ht="24.2" customHeight="1">
      <c r="B141" s="118"/>
      <c r="C141" s="148" t="s">
        <v>83</v>
      </c>
      <c r="D141" s="148" t="s">
        <v>141</v>
      </c>
      <c r="E141" s="149" t="s">
        <v>149</v>
      </c>
      <c r="F141" s="150" t="s">
        <v>150</v>
      </c>
      <c r="G141" s="151" t="s">
        <v>144</v>
      </c>
      <c r="H141" s="152">
        <v>42.365000000000002</v>
      </c>
      <c r="I141" s="153"/>
      <c r="J141" s="154">
        <f>ROUND(I141*H141,2)</f>
        <v>0</v>
      </c>
      <c r="K141" s="155"/>
      <c r="L141" s="31"/>
      <c r="M141" s="156" t="s">
        <v>1</v>
      </c>
      <c r="N141" s="117" t="s">
        <v>37</v>
      </c>
      <c r="P141" s="157">
        <f>O141*H141</f>
        <v>0</v>
      </c>
      <c r="Q141" s="157">
        <v>2.3000000000000001E-4</v>
      </c>
      <c r="R141" s="157">
        <f>Q141*H141</f>
        <v>9.7439500000000012E-3</v>
      </c>
      <c r="S141" s="157">
        <v>0</v>
      </c>
      <c r="T141" s="158">
        <f>S141*H141</f>
        <v>0</v>
      </c>
      <c r="AR141" s="159" t="s">
        <v>145</v>
      </c>
      <c r="AT141" s="159" t="s">
        <v>141</v>
      </c>
      <c r="AU141" s="159" t="s">
        <v>83</v>
      </c>
      <c r="AY141" s="16" t="s">
        <v>138</v>
      </c>
      <c r="BE141" s="160">
        <f>IF(N141="základná",J141,0)</f>
        <v>0</v>
      </c>
      <c r="BF141" s="160">
        <f>IF(N141="znížená",J141,0)</f>
        <v>0</v>
      </c>
      <c r="BG141" s="160">
        <f>IF(N141="zákl. prenesená",J141,0)</f>
        <v>0</v>
      </c>
      <c r="BH141" s="160">
        <f>IF(N141="zníž. prenesená",J141,0)</f>
        <v>0</v>
      </c>
      <c r="BI141" s="160">
        <f>IF(N141="nulová",J141,0)</f>
        <v>0</v>
      </c>
      <c r="BJ141" s="16" t="s">
        <v>83</v>
      </c>
      <c r="BK141" s="160">
        <f>ROUND(I141*H141,2)</f>
        <v>0</v>
      </c>
      <c r="BL141" s="16" t="s">
        <v>145</v>
      </c>
      <c r="BM141" s="159" t="s">
        <v>151</v>
      </c>
    </row>
    <row r="142" spans="2:65" s="12" customFormat="1" ht="10.15">
      <c r="B142" s="161"/>
      <c r="D142" s="162" t="s">
        <v>147</v>
      </c>
      <c r="E142" s="163" t="s">
        <v>1</v>
      </c>
      <c r="F142" s="164" t="s">
        <v>152</v>
      </c>
      <c r="H142" s="165">
        <v>42.365000000000002</v>
      </c>
      <c r="I142" s="166"/>
      <c r="L142" s="161"/>
      <c r="M142" s="167"/>
      <c r="T142" s="168"/>
      <c r="AT142" s="163" t="s">
        <v>147</v>
      </c>
      <c r="AU142" s="163" t="s">
        <v>83</v>
      </c>
      <c r="AV142" s="12" t="s">
        <v>83</v>
      </c>
      <c r="AW142" s="12" t="s">
        <v>28</v>
      </c>
      <c r="AX142" s="12" t="s">
        <v>71</v>
      </c>
      <c r="AY142" s="163" t="s">
        <v>138</v>
      </c>
    </row>
    <row r="143" spans="2:65" s="13" customFormat="1" ht="10.15">
      <c r="B143" s="169"/>
      <c r="D143" s="162" t="s">
        <v>147</v>
      </c>
      <c r="E143" s="170" t="s">
        <v>1</v>
      </c>
      <c r="F143" s="171" t="s">
        <v>153</v>
      </c>
      <c r="H143" s="172">
        <v>42.365000000000002</v>
      </c>
      <c r="I143" s="173"/>
      <c r="L143" s="169"/>
      <c r="M143" s="174"/>
      <c r="T143" s="175"/>
      <c r="AT143" s="170" t="s">
        <v>147</v>
      </c>
      <c r="AU143" s="170" t="s">
        <v>83</v>
      </c>
      <c r="AV143" s="13" t="s">
        <v>145</v>
      </c>
      <c r="AW143" s="13" t="s">
        <v>28</v>
      </c>
      <c r="AX143" s="13" t="s">
        <v>79</v>
      </c>
      <c r="AY143" s="170" t="s">
        <v>138</v>
      </c>
    </row>
    <row r="144" spans="2:65" s="1" customFormat="1" ht="21.75" customHeight="1">
      <c r="B144" s="118"/>
      <c r="C144" s="148" t="s">
        <v>154</v>
      </c>
      <c r="D144" s="148" t="s">
        <v>141</v>
      </c>
      <c r="E144" s="149" t="s">
        <v>155</v>
      </c>
      <c r="F144" s="150" t="s">
        <v>156</v>
      </c>
      <c r="G144" s="151" t="s">
        <v>144</v>
      </c>
      <c r="H144" s="152">
        <v>42.365000000000002</v>
      </c>
      <c r="I144" s="153"/>
      <c r="J144" s="154">
        <f>ROUND(I144*H144,2)</f>
        <v>0</v>
      </c>
      <c r="K144" s="155"/>
      <c r="L144" s="31"/>
      <c r="M144" s="156" t="s">
        <v>1</v>
      </c>
      <c r="N144" s="117" t="s">
        <v>37</v>
      </c>
      <c r="P144" s="157">
        <f>O144*H144</f>
        <v>0</v>
      </c>
      <c r="Q144" s="157">
        <v>2.7300000000000001E-2</v>
      </c>
      <c r="R144" s="157">
        <f>Q144*H144</f>
        <v>1.1565645000000002</v>
      </c>
      <c r="S144" s="157">
        <v>0</v>
      </c>
      <c r="T144" s="158">
        <f>S144*H144</f>
        <v>0</v>
      </c>
      <c r="AR144" s="159" t="s">
        <v>145</v>
      </c>
      <c r="AT144" s="159" t="s">
        <v>141</v>
      </c>
      <c r="AU144" s="159" t="s">
        <v>83</v>
      </c>
      <c r="AY144" s="16" t="s">
        <v>138</v>
      </c>
      <c r="BE144" s="160">
        <f>IF(N144="základná",J144,0)</f>
        <v>0</v>
      </c>
      <c r="BF144" s="160">
        <f>IF(N144="znížená",J144,0)</f>
        <v>0</v>
      </c>
      <c r="BG144" s="160">
        <f>IF(N144="zákl. prenesená",J144,0)</f>
        <v>0</v>
      </c>
      <c r="BH144" s="160">
        <f>IF(N144="zníž. prenesená",J144,0)</f>
        <v>0</v>
      </c>
      <c r="BI144" s="160">
        <f>IF(N144="nulová",J144,0)</f>
        <v>0</v>
      </c>
      <c r="BJ144" s="16" t="s">
        <v>83</v>
      </c>
      <c r="BK144" s="160">
        <f>ROUND(I144*H144,2)</f>
        <v>0</v>
      </c>
      <c r="BL144" s="16" t="s">
        <v>145</v>
      </c>
      <c r="BM144" s="159" t="s">
        <v>157</v>
      </c>
    </row>
    <row r="145" spans="2:65" s="12" customFormat="1" ht="10.15">
      <c r="B145" s="161"/>
      <c r="D145" s="162" t="s">
        <v>147</v>
      </c>
      <c r="E145" s="163" t="s">
        <v>1</v>
      </c>
      <c r="F145" s="164" t="s">
        <v>152</v>
      </c>
      <c r="H145" s="165">
        <v>42.365000000000002</v>
      </c>
      <c r="I145" s="166"/>
      <c r="L145" s="161"/>
      <c r="M145" s="167"/>
      <c r="T145" s="168"/>
      <c r="AT145" s="163" t="s">
        <v>147</v>
      </c>
      <c r="AU145" s="163" t="s">
        <v>83</v>
      </c>
      <c r="AV145" s="12" t="s">
        <v>83</v>
      </c>
      <c r="AW145" s="12" t="s">
        <v>28</v>
      </c>
      <c r="AX145" s="12" t="s">
        <v>71</v>
      </c>
      <c r="AY145" s="163" t="s">
        <v>138</v>
      </c>
    </row>
    <row r="146" spans="2:65" s="13" customFormat="1" ht="10.15">
      <c r="B146" s="169"/>
      <c r="D146" s="162" t="s">
        <v>147</v>
      </c>
      <c r="E146" s="170" t="s">
        <v>1</v>
      </c>
      <c r="F146" s="171" t="s">
        <v>153</v>
      </c>
      <c r="H146" s="172">
        <v>42.365000000000002</v>
      </c>
      <c r="I146" s="173"/>
      <c r="L146" s="169"/>
      <c r="M146" s="174"/>
      <c r="T146" s="175"/>
      <c r="AT146" s="170" t="s">
        <v>147</v>
      </c>
      <c r="AU146" s="170" t="s">
        <v>83</v>
      </c>
      <c r="AV146" s="13" t="s">
        <v>145</v>
      </c>
      <c r="AW146" s="13" t="s">
        <v>28</v>
      </c>
      <c r="AX146" s="13" t="s">
        <v>79</v>
      </c>
      <c r="AY146" s="170" t="s">
        <v>138</v>
      </c>
    </row>
    <row r="147" spans="2:65" s="1" customFormat="1" ht="24.2" customHeight="1">
      <c r="B147" s="118"/>
      <c r="C147" s="148" t="s">
        <v>145</v>
      </c>
      <c r="D147" s="148" t="s">
        <v>141</v>
      </c>
      <c r="E147" s="149" t="s">
        <v>158</v>
      </c>
      <c r="F147" s="150" t="s">
        <v>159</v>
      </c>
      <c r="G147" s="151" t="s">
        <v>144</v>
      </c>
      <c r="H147" s="152">
        <v>87.334000000000003</v>
      </c>
      <c r="I147" s="153"/>
      <c r="J147" s="154">
        <f>ROUND(I147*H147,2)</f>
        <v>0</v>
      </c>
      <c r="K147" s="155"/>
      <c r="L147" s="31"/>
      <c r="M147" s="156" t="s">
        <v>1</v>
      </c>
      <c r="N147" s="117" t="s">
        <v>37</v>
      </c>
      <c r="P147" s="157">
        <f>O147*H147</f>
        <v>0</v>
      </c>
      <c r="Q147" s="157">
        <v>5.1500000000000001E-3</v>
      </c>
      <c r="R147" s="157">
        <f>Q147*H147</f>
        <v>0.44977010000000001</v>
      </c>
      <c r="S147" s="157">
        <v>0</v>
      </c>
      <c r="T147" s="158">
        <f>S147*H147</f>
        <v>0</v>
      </c>
      <c r="AR147" s="159" t="s">
        <v>145</v>
      </c>
      <c r="AT147" s="159" t="s">
        <v>141</v>
      </c>
      <c r="AU147" s="159" t="s">
        <v>83</v>
      </c>
      <c r="AY147" s="16" t="s">
        <v>138</v>
      </c>
      <c r="BE147" s="160">
        <f>IF(N147="základná",J147,0)</f>
        <v>0</v>
      </c>
      <c r="BF147" s="160">
        <f>IF(N147="znížená",J147,0)</f>
        <v>0</v>
      </c>
      <c r="BG147" s="160">
        <f>IF(N147="zákl. prenesená",J147,0)</f>
        <v>0</v>
      </c>
      <c r="BH147" s="160">
        <f>IF(N147="zníž. prenesená",J147,0)</f>
        <v>0</v>
      </c>
      <c r="BI147" s="160">
        <f>IF(N147="nulová",J147,0)</f>
        <v>0</v>
      </c>
      <c r="BJ147" s="16" t="s">
        <v>83</v>
      </c>
      <c r="BK147" s="160">
        <f>ROUND(I147*H147,2)</f>
        <v>0</v>
      </c>
      <c r="BL147" s="16" t="s">
        <v>145</v>
      </c>
      <c r="BM147" s="159" t="s">
        <v>160</v>
      </c>
    </row>
    <row r="148" spans="2:65" s="12" customFormat="1" ht="20.45">
      <c r="B148" s="161"/>
      <c r="D148" s="162" t="s">
        <v>147</v>
      </c>
      <c r="E148" s="163" t="s">
        <v>1</v>
      </c>
      <c r="F148" s="164" t="s">
        <v>161</v>
      </c>
      <c r="H148" s="165">
        <v>33.075000000000003</v>
      </c>
      <c r="I148" s="166"/>
      <c r="L148" s="161"/>
      <c r="M148" s="167"/>
      <c r="T148" s="168"/>
      <c r="AT148" s="163" t="s">
        <v>147</v>
      </c>
      <c r="AU148" s="163" t="s">
        <v>83</v>
      </c>
      <c r="AV148" s="12" t="s">
        <v>83</v>
      </c>
      <c r="AW148" s="12" t="s">
        <v>28</v>
      </c>
      <c r="AX148" s="12" t="s">
        <v>71</v>
      </c>
      <c r="AY148" s="163" t="s">
        <v>138</v>
      </c>
    </row>
    <row r="149" spans="2:65" s="12" customFormat="1" ht="20.45">
      <c r="B149" s="161"/>
      <c r="D149" s="162" t="s">
        <v>147</v>
      </c>
      <c r="E149" s="163" t="s">
        <v>1</v>
      </c>
      <c r="F149" s="164" t="s">
        <v>162</v>
      </c>
      <c r="H149" s="165">
        <v>54.259</v>
      </c>
      <c r="I149" s="166"/>
      <c r="L149" s="161"/>
      <c r="M149" s="167"/>
      <c r="T149" s="168"/>
      <c r="AT149" s="163" t="s">
        <v>147</v>
      </c>
      <c r="AU149" s="163" t="s">
        <v>83</v>
      </c>
      <c r="AV149" s="12" t="s">
        <v>83</v>
      </c>
      <c r="AW149" s="12" t="s">
        <v>28</v>
      </c>
      <c r="AX149" s="12" t="s">
        <v>71</v>
      </c>
      <c r="AY149" s="163" t="s">
        <v>138</v>
      </c>
    </row>
    <row r="150" spans="2:65" s="13" customFormat="1" ht="10.15">
      <c r="B150" s="169"/>
      <c r="D150" s="162" t="s">
        <v>147</v>
      </c>
      <c r="E150" s="170" t="s">
        <v>1</v>
      </c>
      <c r="F150" s="171" t="s">
        <v>153</v>
      </c>
      <c r="H150" s="172">
        <v>87.334000000000003</v>
      </c>
      <c r="I150" s="173"/>
      <c r="L150" s="169"/>
      <c r="M150" s="174"/>
      <c r="T150" s="175"/>
      <c r="AT150" s="170" t="s">
        <v>147</v>
      </c>
      <c r="AU150" s="170" t="s">
        <v>83</v>
      </c>
      <c r="AV150" s="13" t="s">
        <v>145</v>
      </c>
      <c r="AW150" s="13" t="s">
        <v>28</v>
      </c>
      <c r="AX150" s="13" t="s">
        <v>79</v>
      </c>
      <c r="AY150" s="170" t="s">
        <v>138</v>
      </c>
    </row>
    <row r="151" spans="2:65" s="1" customFormat="1" ht="24.2" customHeight="1">
      <c r="B151" s="118"/>
      <c r="C151" s="148" t="s">
        <v>163</v>
      </c>
      <c r="D151" s="148" t="s">
        <v>141</v>
      </c>
      <c r="E151" s="149" t="s">
        <v>164</v>
      </c>
      <c r="F151" s="150" t="s">
        <v>165</v>
      </c>
      <c r="G151" s="151" t="s">
        <v>144</v>
      </c>
      <c r="H151" s="152">
        <v>466.40899999999999</v>
      </c>
      <c r="I151" s="153"/>
      <c r="J151" s="154">
        <f>ROUND(I151*H151,2)</f>
        <v>0</v>
      </c>
      <c r="K151" s="155"/>
      <c r="L151" s="31"/>
      <c r="M151" s="156" t="s">
        <v>1</v>
      </c>
      <c r="N151" s="117" t="s">
        <v>37</v>
      </c>
      <c r="P151" s="157">
        <f>O151*H151</f>
        <v>0</v>
      </c>
      <c r="Q151" s="157">
        <v>0</v>
      </c>
      <c r="R151" s="157">
        <f>Q151*H151</f>
        <v>0</v>
      </c>
      <c r="S151" s="157">
        <v>0</v>
      </c>
      <c r="T151" s="158">
        <f>S151*H151</f>
        <v>0</v>
      </c>
      <c r="AR151" s="159" t="s">
        <v>145</v>
      </c>
      <c r="AT151" s="159" t="s">
        <v>141</v>
      </c>
      <c r="AU151" s="159" t="s">
        <v>83</v>
      </c>
      <c r="AY151" s="16" t="s">
        <v>138</v>
      </c>
      <c r="BE151" s="160">
        <f>IF(N151="základná",J151,0)</f>
        <v>0</v>
      </c>
      <c r="BF151" s="160">
        <f>IF(N151="znížená",J151,0)</f>
        <v>0</v>
      </c>
      <c r="BG151" s="160">
        <f>IF(N151="zákl. prenesená",J151,0)</f>
        <v>0</v>
      </c>
      <c r="BH151" s="160">
        <f>IF(N151="zníž. prenesená",J151,0)</f>
        <v>0</v>
      </c>
      <c r="BI151" s="160">
        <f>IF(N151="nulová",J151,0)</f>
        <v>0</v>
      </c>
      <c r="BJ151" s="16" t="s">
        <v>83</v>
      </c>
      <c r="BK151" s="160">
        <f>ROUND(I151*H151,2)</f>
        <v>0</v>
      </c>
      <c r="BL151" s="16" t="s">
        <v>145</v>
      </c>
      <c r="BM151" s="159" t="s">
        <v>166</v>
      </c>
    </row>
    <row r="152" spans="2:65" s="12" customFormat="1" ht="10.15">
      <c r="B152" s="161"/>
      <c r="D152" s="162" t="s">
        <v>147</v>
      </c>
      <c r="E152" s="163" t="s">
        <v>1</v>
      </c>
      <c r="F152" s="164" t="s">
        <v>167</v>
      </c>
      <c r="H152" s="165">
        <v>93.281999999999996</v>
      </c>
      <c r="I152" s="166"/>
      <c r="L152" s="161"/>
      <c r="M152" s="167"/>
      <c r="T152" s="168"/>
      <c r="AT152" s="163" t="s">
        <v>147</v>
      </c>
      <c r="AU152" s="163" t="s">
        <v>83</v>
      </c>
      <c r="AV152" s="12" t="s">
        <v>83</v>
      </c>
      <c r="AW152" s="12" t="s">
        <v>28</v>
      </c>
      <c r="AX152" s="12" t="s">
        <v>71</v>
      </c>
      <c r="AY152" s="163" t="s">
        <v>138</v>
      </c>
    </row>
    <row r="153" spans="2:65" s="12" customFormat="1" ht="10.15">
      <c r="B153" s="161"/>
      <c r="D153" s="162" t="s">
        <v>147</v>
      </c>
      <c r="E153" s="163" t="s">
        <v>1</v>
      </c>
      <c r="F153" s="164" t="s">
        <v>84</v>
      </c>
      <c r="H153" s="165">
        <v>373.12700000000001</v>
      </c>
      <c r="I153" s="166"/>
      <c r="L153" s="161"/>
      <c r="M153" s="167"/>
      <c r="T153" s="168"/>
      <c r="AT153" s="163" t="s">
        <v>147</v>
      </c>
      <c r="AU153" s="163" t="s">
        <v>83</v>
      </c>
      <c r="AV153" s="12" t="s">
        <v>83</v>
      </c>
      <c r="AW153" s="12" t="s">
        <v>28</v>
      </c>
      <c r="AX153" s="12" t="s">
        <v>71</v>
      </c>
      <c r="AY153" s="163" t="s">
        <v>138</v>
      </c>
    </row>
    <row r="154" spans="2:65" s="13" customFormat="1" ht="10.15">
      <c r="B154" s="169"/>
      <c r="D154" s="162" t="s">
        <v>147</v>
      </c>
      <c r="E154" s="170" t="s">
        <v>1</v>
      </c>
      <c r="F154" s="171" t="s">
        <v>153</v>
      </c>
      <c r="H154" s="172">
        <v>466.40899999999999</v>
      </c>
      <c r="I154" s="173"/>
      <c r="L154" s="169"/>
      <c r="M154" s="174"/>
      <c r="T154" s="175"/>
      <c r="AT154" s="170" t="s">
        <v>147</v>
      </c>
      <c r="AU154" s="170" t="s">
        <v>83</v>
      </c>
      <c r="AV154" s="13" t="s">
        <v>145</v>
      </c>
      <c r="AW154" s="13" t="s">
        <v>28</v>
      </c>
      <c r="AX154" s="13" t="s">
        <v>79</v>
      </c>
      <c r="AY154" s="170" t="s">
        <v>138</v>
      </c>
    </row>
    <row r="155" spans="2:65" s="1" customFormat="1" ht="24.2" customHeight="1">
      <c r="B155" s="118"/>
      <c r="C155" s="176" t="s">
        <v>139</v>
      </c>
      <c r="D155" s="176" t="s">
        <v>168</v>
      </c>
      <c r="E155" s="177" t="s">
        <v>169</v>
      </c>
      <c r="F155" s="178" t="s">
        <v>170</v>
      </c>
      <c r="G155" s="179" t="s">
        <v>171</v>
      </c>
      <c r="H155" s="180">
        <v>96.08</v>
      </c>
      <c r="I155" s="181"/>
      <c r="J155" s="182">
        <f>ROUND(I155*H155,2)</f>
        <v>0</v>
      </c>
      <c r="K155" s="183"/>
      <c r="L155" s="184"/>
      <c r="M155" s="185" t="s">
        <v>1</v>
      </c>
      <c r="N155" s="186" t="s">
        <v>37</v>
      </c>
      <c r="P155" s="157">
        <f>O155*H155</f>
        <v>0</v>
      </c>
      <c r="Q155" s="157">
        <v>1E-3</v>
      </c>
      <c r="R155" s="157">
        <f>Q155*H155</f>
        <v>9.6079999999999999E-2</v>
      </c>
      <c r="S155" s="157">
        <v>0</v>
      </c>
      <c r="T155" s="158">
        <f>S155*H155</f>
        <v>0</v>
      </c>
      <c r="AR155" s="159" t="s">
        <v>172</v>
      </c>
      <c r="AT155" s="159" t="s">
        <v>168</v>
      </c>
      <c r="AU155" s="159" t="s">
        <v>83</v>
      </c>
      <c r="AY155" s="16" t="s">
        <v>138</v>
      </c>
      <c r="BE155" s="160">
        <f>IF(N155="základná",J155,0)</f>
        <v>0</v>
      </c>
      <c r="BF155" s="160">
        <f>IF(N155="znížená",J155,0)</f>
        <v>0</v>
      </c>
      <c r="BG155" s="160">
        <f>IF(N155="zákl. prenesená",J155,0)</f>
        <v>0</v>
      </c>
      <c r="BH155" s="160">
        <f>IF(N155="zníž. prenesená",J155,0)</f>
        <v>0</v>
      </c>
      <c r="BI155" s="160">
        <f>IF(N155="nulová",J155,0)</f>
        <v>0</v>
      </c>
      <c r="BJ155" s="16" t="s">
        <v>83</v>
      </c>
      <c r="BK155" s="160">
        <f>ROUND(I155*H155,2)</f>
        <v>0</v>
      </c>
      <c r="BL155" s="16" t="s">
        <v>145</v>
      </c>
      <c r="BM155" s="159" t="s">
        <v>173</v>
      </c>
    </row>
    <row r="156" spans="2:65" s="1" customFormat="1" ht="24.2" customHeight="1">
      <c r="B156" s="118"/>
      <c r="C156" s="148" t="s">
        <v>174</v>
      </c>
      <c r="D156" s="148" t="s">
        <v>141</v>
      </c>
      <c r="E156" s="149" t="s">
        <v>175</v>
      </c>
      <c r="F156" s="150" t="s">
        <v>176</v>
      </c>
      <c r="G156" s="151" t="s">
        <v>144</v>
      </c>
      <c r="H156" s="152">
        <v>93.281999999999996</v>
      </c>
      <c r="I156" s="153"/>
      <c r="J156" s="154">
        <f>ROUND(I156*H156,2)</f>
        <v>0</v>
      </c>
      <c r="K156" s="155"/>
      <c r="L156" s="31"/>
      <c r="M156" s="156" t="s">
        <v>1</v>
      </c>
      <c r="N156" s="117" t="s">
        <v>37</v>
      </c>
      <c r="P156" s="157">
        <f>O156*H156</f>
        <v>0</v>
      </c>
      <c r="Q156" s="157">
        <v>3.9140000000000001E-2</v>
      </c>
      <c r="R156" s="157">
        <f>Q156*H156</f>
        <v>3.65105748</v>
      </c>
      <c r="S156" s="157">
        <v>0</v>
      </c>
      <c r="T156" s="158">
        <f>S156*H156</f>
        <v>0</v>
      </c>
      <c r="AR156" s="159" t="s">
        <v>145</v>
      </c>
      <c r="AT156" s="159" t="s">
        <v>141</v>
      </c>
      <c r="AU156" s="159" t="s">
        <v>83</v>
      </c>
      <c r="AY156" s="16" t="s">
        <v>138</v>
      </c>
      <c r="BE156" s="160">
        <f>IF(N156="základná",J156,0)</f>
        <v>0</v>
      </c>
      <c r="BF156" s="160">
        <f>IF(N156="znížená",J156,0)</f>
        <v>0</v>
      </c>
      <c r="BG156" s="160">
        <f>IF(N156="zákl. prenesená",J156,0)</f>
        <v>0</v>
      </c>
      <c r="BH156" s="160">
        <f>IF(N156="zníž. prenesená",J156,0)</f>
        <v>0</v>
      </c>
      <c r="BI156" s="160">
        <f>IF(N156="nulová",J156,0)</f>
        <v>0</v>
      </c>
      <c r="BJ156" s="16" t="s">
        <v>83</v>
      </c>
      <c r="BK156" s="160">
        <f>ROUND(I156*H156,2)</f>
        <v>0</v>
      </c>
      <c r="BL156" s="16" t="s">
        <v>145</v>
      </c>
      <c r="BM156" s="159" t="s">
        <v>177</v>
      </c>
    </row>
    <row r="157" spans="2:65" s="12" customFormat="1" ht="10.15">
      <c r="B157" s="161"/>
      <c r="D157" s="162" t="s">
        <v>147</v>
      </c>
      <c r="E157" s="163" t="s">
        <v>1</v>
      </c>
      <c r="F157" s="164" t="s">
        <v>167</v>
      </c>
      <c r="H157" s="165">
        <v>93.281999999999996</v>
      </c>
      <c r="I157" s="166"/>
      <c r="L157" s="161"/>
      <c r="M157" s="167"/>
      <c r="T157" s="168"/>
      <c r="AT157" s="163" t="s">
        <v>147</v>
      </c>
      <c r="AU157" s="163" t="s">
        <v>83</v>
      </c>
      <c r="AV157" s="12" t="s">
        <v>83</v>
      </c>
      <c r="AW157" s="12" t="s">
        <v>28</v>
      </c>
      <c r="AX157" s="12" t="s">
        <v>79</v>
      </c>
      <c r="AY157" s="163" t="s">
        <v>138</v>
      </c>
    </row>
    <row r="158" spans="2:65" s="1" customFormat="1" ht="24.2" customHeight="1">
      <c r="B158" s="118"/>
      <c r="C158" s="148" t="s">
        <v>172</v>
      </c>
      <c r="D158" s="148" t="s">
        <v>141</v>
      </c>
      <c r="E158" s="149" t="s">
        <v>178</v>
      </c>
      <c r="F158" s="150" t="s">
        <v>179</v>
      </c>
      <c r="G158" s="151" t="s">
        <v>144</v>
      </c>
      <c r="H158" s="152">
        <v>373.12700000000001</v>
      </c>
      <c r="I158" s="153"/>
      <c r="J158" s="154">
        <f>ROUND(I158*H158,2)</f>
        <v>0</v>
      </c>
      <c r="K158" s="155"/>
      <c r="L158" s="31"/>
      <c r="M158" s="156" t="s">
        <v>1</v>
      </c>
      <c r="N158" s="117" t="s">
        <v>37</v>
      </c>
      <c r="P158" s="157">
        <f>O158*H158</f>
        <v>0</v>
      </c>
      <c r="Q158" s="157">
        <v>5.202E-3</v>
      </c>
      <c r="R158" s="157">
        <f>Q158*H158</f>
        <v>1.9410066540000002</v>
      </c>
      <c r="S158" s="157">
        <v>0</v>
      </c>
      <c r="T158" s="158">
        <f>S158*H158</f>
        <v>0</v>
      </c>
      <c r="AR158" s="159" t="s">
        <v>145</v>
      </c>
      <c r="AT158" s="159" t="s">
        <v>141</v>
      </c>
      <c r="AU158" s="159" t="s">
        <v>83</v>
      </c>
      <c r="AY158" s="16" t="s">
        <v>138</v>
      </c>
      <c r="BE158" s="160">
        <f>IF(N158="základná",J158,0)</f>
        <v>0</v>
      </c>
      <c r="BF158" s="160">
        <f>IF(N158="znížená",J158,0)</f>
        <v>0</v>
      </c>
      <c r="BG158" s="160">
        <f>IF(N158="zákl. prenesená",J158,0)</f>
        <v>0</v>
      </c>
      <c r="BH158" s="160">
        <f>IF(N158="zníž. prenesená",J158,0)</f>
        <v>0</v>
      </c>
      <c r="BI158" s="160">
        <f>IF(N158="nulová",J158,0)</f>
        <v>0</v>
      </c>
      <c r="BJ158" s="16" t="s">
        <v>83</v>
      </c>
      <c r="BK158" s="160">
        <f>ROUND(I158*H158,2)</f>
        <v>0</v>
      </c>
      <c r="BL158" s="16" t="s">
        <v>145</v>
      </c>
      <c r="BM158" s="159" t="s">
        <v>180</v>
      </c>
    </row>
    <row r="159" spans="2:65" s="12" customFormat="1" ht="10.15">
      <c r="B159" s="161"/>
      <c r="D159" s="162" t="s">
        <v>147</v>
      </c>
      <c r="E159" s="163" t="s">
        <v>1</v>
      </c>
      <c r="F159" s="164" t="s">
        <v>84</v>
      </c>
      <c r="H159" s="165">
        <v>373.12700000000001</v>
      </c>
      <c r="I159" s="166"/>
      <c r="L159" s="161"/>
      <c r="M159" s="167"/>
      <c r="T159" s="168"/>
      <c r="AT159" s="163" t="s">
        <v>147</v>
      </c>
      <c r="AU159" s="163" t="s">
        <v>83</v>
      </c>
      <c r="AV159" s="12" t="s">
        <v>83</v>
      </c>
      <c r="AW159" s="12" t="s">
        <v>28</v>
      </c>
      <c r="AX159" s="12" t="s">
        <v>79</v>
      </c>
      <c r="AY159" s="163" t="s">
        <v>138</v>
      </c>
    </row>
    <row r="160" spans="2:65" s="11" customFormat="1" ht="22.9" customHeight="1">
      <c r="B160" s="136"/>
      <c r="D160" s="137" t="s">
        <v>70</v>
      </c>
      <c r="E160" s="146" t="s">
        <v>181</v>
      </c>
      <c r="F160" s="146" t="s">
        <v>182</v>
      </c>
      <c r="I160" s="139"/>
      <c r="J160" s="147">
        <f>BK160</f>
        <v>0</v>
      </c>
      <c r="L160" s="136"/>
      <c r="M160" s="141"/>
      <c r="P160" s="142">
        <f>SUM(P161:P185)</f>
        <v>0</v>
      </c>
      <c r="R160" s="142">
        <f>SUM(R161:R185)</f>
        <v>2.3280659999999998E-2</v>
      </c>
      <c r="T160" s="143">
        <f>SUM(T161:T185)</f>
        <v>126.072754</v>
      </c>
      <c r="AR160" s="137" t="s">
        <v>79</v>
      </c>
      <c r="AT160" s="144" t="s">
        <v>70</v>
      </c>
      <c r="AU160" s="144" t="s">
        <v>79</v>
      </c>
      <c r="AY160" s="137" t="s">
        <v>138</v>
      </c>
      <c r="BK160" s="145">
        <f>SUM(BK161:BK185)</f>
        <v>0</v>
      </c>
    </row>
    <row r="161" spans="2:65" s="1" customFormat="1" ht="16.5" customHeight="1">
      <c r="B161" s="118"/>
      <c r="C161" s="148" t="s">
        <v>181</v>
      </c>
      <c r="D161" s="148" t="s">
        <v>141</v>
      </c>
      <c r="E161" s="149" t="s">
        <v>183</v>
      </c>
      <c r="F161" s="150" t="s">
        <v>184</v>
      </c>
      <c r="G161" s="151" t="s">
        <v>144</v>
      </c>
      <c r="H161" s="152">
        <v>459.52699999999999</v>
      </c>
      <c r="I161" s="153"/>
      <c r="J161" s="154">
        <f>ROUND(I161*H161,2)</f>
        <v>0</v>
      </c>
      <c r="K161" s="155"/>
      <c r="L161" s="31"/>
      <c r="M161" s="156" t="s">
        <v>1</v>
      </c>
      <c r="N161" s="117" t="s">
        <v>37</v>
      </c>
      <c r="P161" s="157">
        <f>O161*H161</f>
        <v>0</v>
      </c>
      <c r="Q161" s="157">
        <v>5.0000000000000002E-5</v>
      </c>
      <c r="R161" s="157">
        <f>Q161*H161</f>
        <v>2.297635E-2</v>
      </c>
      <c r="S161" s="157">
        <v>0</v>
      </c>
      <c r="T161" s="158">
        <f>S161*H161</f>
        <v>0</v>
      </c>
      <c r="AR161" s="159" t="s">
        <v>145</v>
      </c>
      <c r="AT161" s="159" t="s">
        <v>141</v>
      </c>
      <c r="AU161" s="159" t="s">
        <v>83</v>
      </c>
      <c r="AY161" s="16" t="s">
        <v>138</v>
      </c>
      <c r="BE161" s="160">
        <f>IF(N161="základná",J161,0)</f>
        <v>0</v>
      </c>
      <c r="BF161" s="160">
        <f>IF(N161="znížená",J161,0)</f>
        <v>0</v>
      </c>
      <c r="BG161" s="160">
        <f>IF(N161="zákl. prenesená",J161,0)</f>
        <v>0</v>
      </c>
      <c r="BH161" s="160">
        <f>IF(N161="zníž. prenesená",J161,0)</f>
        <v>0</v>
      </c>
      <c r="BI161" s="160">
        <f>IF(N161="nulová",J161,0)</f>
        <v>0</v>
      </c>
      <c r="BJ161" s="16" t="s">
        <v>83</v>
      </c>
      <c r="BK161" s="160">
        <f>ROUND(I161*H161,2)</f>
        <v>0</v>
      </c>
      <c r="BL161" s="16" t="s">
        <v>145</v>
      </c>
      <c r="BM161" s="159" t="s">
        <v>185</v>
      </c>
    </row>
    <row r="162" spans="2:65" s="12" customFormat="1" ht="10.15">
      <c r="B162" s="161"/>
      <c r="D162" s="162" t="s">
        <v>147</v>
      </c>
      <c r="E162" s="163" t="s">
        <v>1</v>
      </c>
      <c r="F162" s="164" t="s">
        <v>186</v>
      </c>
      <c r="H162" s="165">
        <v>429.096</v>
      </c>
      <c r="I162" s="166"/>
      <c r="L162" s="161"/>
      <c r="M162" s="167"/>
      <c r="T162" s="168"/>
      <c r="AT162" s="163" t="s">
        <v>147</v>
      </c>
      <c r="AU162" s="163" t="s">
        <v>83</v>
      </c>
      <c r="AV162" s="12" t="s">
        <v>83</v>
      </c>
      <c r="AW162" s="12" t="s">
        <v>28</v>
      </c>
      <c r="AX162" s="12" t="s">
        <v>71</v>
      </c>
      <c r="AY162" s="163" t="s">
        <v>138</v>
      </c>
    </row>
    <row r="163" spans="2:65" s="12" customFormat="1" ht="10.15">
      <c r="B163" s="161"/>
      <c r="D163" s="162" t="s">
        <v>147</v>
      </c>
      <c r="E163" s="163" t="s">
        <v>1</v>
      </c>
      <c r="F163" s="164" t="s">
        <v>89</v>
      </c>
      <c r="H163" s="165">
        <v>30.431000000000001</v>
      </c>
      <c r="I163" s="166"/>
      <c r="L163" s="161"/>
      <c r="M163" s="167"/>
      <c r="T163" s="168"/>
      <c r="AT163" s="163" t="s">
        <v>147</v>
      </c>
      <c r="AU163" s="163" t="s">
        <v>83</v>
      </c>
      <c r="AV163" s="12" t="s">
        <v>83</v>
      </c>
      <c r="AW163" s="12" t="s">
        <v>28</v>
      </c>
      <c r="AX163" s="12" t="s">
        <v>71</v>
      </c>
      <c r="AY163" s="163" t="s">
        <v>138</v>
      </c>
    </row>
    <row r="164" spans="2:65" s="13" customFormat="1" ht="10.15">
      <c r="B164" s="169"/>
      <c r="D164" s="162" t="s">
        <v>147</v>
      </c>
      <c r="E164" s="170" t="s">
        <v>1</v>
      </c>
      <c r="F164" s="171" t="s">
        <v>153</v>
      </c>
      <c r="H164" s="172">
        <v>459.52699999999999</v>
      </c>
      <c r="I164" s="173"/>
      <c r="L164" s="169"/>
      <c r="M164" s="174"/>
      <c r="T164" s="175"/>
      <c r="AT164" s="170" t="s">
        <v>147</v>
      </c>
      <c r="AU164" s="170" t="s">
        <v>83</v>
      </c>
      <c r="AV164" s="13" t="s">
        <v>145</v>
      </c>
      <c r="AW164" s="13" t="s">
        <v>28</v>
      </c>
      <c r="AX164" s="13" t="s">
        <v>79</v>
      </c>
      <c r="AY164" s="170" t="s">
        <v>138</v>
      </c>
    </row>
    <row r="165" spans="2:65" s="1" customFormat="1" ht="37.9" customHeight="1">
      <c r="B165" s="118"/>
      <c r="C165" s="148" t="s">
        <v>187</v>
      </c>
      <c r="D165" s="148" t="s">
        <v>141</v>
      </c>
      <c r="E165" s="149" t="s">
        <v>188</v>
      </c>
      <c r="F165" s="150" t="s">
        <v>189</v>
      </c>
      <c r="G165" s="151" t="s">
        <v>190</v>
      </c>
      <c r="H165" s="152">
        <v>12.679</v>
      </c>
      <c r="I165" s="153"/>
      <c r="J165" s="154">
        <f>ROUND(I165*H165,2)</f>
        <v>0</v>
      </c>
      <c r="K165" s="155"/>
      <c r="L165" s="31"/>
      <c r="M165" s="156" t="s">
        <v>1</v>
      </c>
      <c r="N165" s="117" t="s">
        <v>37</v>
      </c>
      <c r="P165" s="157">
        <f>O165*H165</f>
        <v>0</v>
      </c>
      <c r="Q165" s="157">
        <v>0</v>
      </c>
      <c r="R165" s="157">
        <f>Q165*H165</f>
        <v>0</v>
      </c>
      <c r="S165" s="157">
        <v>2.2000000000000002</v>
      </c>
      <c r="T165" s="158">
        <f>S165*H165</f>
        <v>27.893800000000002</v>
      </c>
      <c r="AR165" s="159" t="s">
        <v>145</v>
      </c>
      <c r="AT165" s="159" t="s">
        <v>141</v>
      </c>
      <c r="AU165" s="159" t="s">
        <v>83</v>
      </c>
      <c r="AY165" s="16" t="s">
        <v>138</v>
      </c>
      <c r="BE165" s="160">
        <f>IF(N165="základná",J165,0)</f>
        <v>0</v>
      </c>
      <c r="BF165" s="160">
        <f>IF(N165="znížená",J165,0)</f>
        <v>0</v>
      </c>
      <c r="BG165" s="160">
        <f>IF(N165="zákl. prenesená",J165,0)</f>
        <v>0</v>
      </c>
      <c r="BH165" s="160">
        <f>IF(N165="zníž. prenesená",J165,0)</f>
        <v>0</v>
      </c>
      <c r="BI165" s="160">
        <f>IF(N165="nulová",J165,0)</f>
        <v>0</v>
      </c>
      <c r="BJ165" s="16" t="s">
        <v>83</v>
      </c>
      <c r="BK165" s="160">
        <f>ROUND(I165*H165,2)</f>
        <v>0</v>
      </c>
      <c r="BL165" s="16" t="s">
        <v>145</v>
      </c>
      <c r="BM165" s="159" t="s">
        <v>191</v>
      </c>
    </row>
    <row r="166" spans="2:65" s="12" customFormat="1" ht="10.15">
      <c r="B166" s="161"/>
      <c r="D166" s="162" t="s">
        <v>147</v>
      </c>
      <c r="E166" s="163" t="s">
        <v>1</v>
      </c>
      <c r="F166" s="164" t="s">
        <v>192</v>
      </c>
      <c r="H166" s="165">
        <v>12.679</v>
      </c>
      <c r="I166" s="166"/>
      <c r="L166" s="161"/>
      <c r="M166" s="167"/>
      <c r="T166" s="168"/>
      <c r="AT166" s="163" t="s">
        <v>147</v>
      </c>
      <c r="AU166" s="163" t="s">
        <v>83</v>
      </c>
      <c r="AV166" s="12" t="s">
        <v>83</v>
      </c>
      <c r="AW166" s="12" t="s">
        <v>28</v>
      </c>
      <c r="AX166" s="12" t="s">
        <v>79</v>
      </c>
      <c r="AY166" s="163" t="s">
        <v>138</v>
      </c>
    </row>
    <row r="167" spans="2:65" s="1" customFormat="1" ht="24.2" customHeight="1">
      <c r="B167" s="118"/>
      <c r="C167" s="148" t="s">
        <v>193</v>
      </c>
      <c r="D167" s="148" t="s">
        <v>141</v>
      </c>
      <c r="E167" s="149" t="s">
        <v>194</v>
      </c>
      <c r="F167" s="150" t="s">
        <v>195</v>
      </c>
      <c r="G167" s="151" t="s">
        <v>144</v>
      </c>
      <c r="H167" s="152">
        <v>30.431000000000001</v>
      </c>
      <c r="I167" s="153"/>
      <c r="J167" s="154">
        <f>ROUND(I167*H167,2)</f>
        <v>0</v>
      </c>
      <c r="K167" s="155"/>
      <c r="L167" s="31"/>
      <c r="M167" s="156" t="s">
        <v>1</v>
      </c>
      <c r="N167" s="117" t="s">
        <v>37</v>
      </c>
      <c r="P167" s="157">
        <f>O167*H167</f>
        <v>0</v>
      </c>
      <c r="Q167" s="157">
        <v>1.0000000000000001E-5</v>
      </c>
      <c r="R167" s="157">
        <f>Q167*H167</f>
        <v>3.0431000000000002E-4</v>
      </c>
      <c r="S167" s="157">
        <v>6.0000000000000001E-3</v>
      </c>
      <c r="T167" s="158">
        <f>S167*H167</f>
        <v>0.182586</v>
      </c>
      <c r="AR167" s="159" t="s">
        <v>145</v>
      </c>
      <c r="AT167" s="159" t="s">
        <v>141</v>
      </c>
      <c r="AU167" s="159" t="s">
        <v>83</v>
      </c>
      <c r="AY167" s="16" t="s">
        <v>138</v>
      </c>
      <c r="BE167" s="160">
        <f>IF(N167="základná",J167,0)</f>
        <v>0</v>
      </c>
      <c r="BF167" s="160">
        <f>IF(N167="znížená",J167,0)</f>
        <v>0</v>
      </c>
      <c r="BG167" s="160">
        <f>IF(N167="zákl. prenesená",J167,0)</f>
        <v>0</v>
      </c>
      <c r="BH167" s="160">
        <f>IF(N167="zníž. prenesená",J167,0)</f>
        <v>0</v>
      </c>
      <c r="BI167" s="160">
        <f>IF(N167="nulová",J167,0)</f>
        <v>0</v>
      </c>
      <c r="BJ167" s="16" t="s">
        <v>83</v>
      </c>
      <c r="BK167" s="160">
        <f>ROUND(I167*H167,2)</f>
        <v>0</v>
      </c>
      <c r="BL167" s="16" t="s">
        <v>145</v>
      </c>
      <c r="BM167" s="159" t="s">
        <v>196</v>
      </c>
    </row>
    <row r="168" spans="2:65" s="12" customFormat="1" ht="10.15">
      <c r="B168" s="161"/>
      <c r="D168" s="162" t="s">
        <v>147</v>
      </c>
      <c r="E168" s="163" t="s">
        <v>1</v>
      </c>
      <c r="F168" s="164" t="s">
        <v>89</v>
      </c>
      <c r="H168" s="165">
        <v>30.431000000000001</v>
      </c>
      <c r="I168" s="166"/>
      <c r="L168" s="161"/>
      <c r="M168" s="167"/>
      <c r="T168" s="168"/>
      <c r="AT168" s="163" t="s">
        <v>147</v>
      </c>
      <c r="AU168" s="163" t="s">
        <v>83</v>
      </c>
      <c r="AV168" s="12" t="s">
        <v>83</v>
      </c>
      <c r="AW168" s="12" t="s">
        <v>28</v>
      </c>
      <c r="AX168" s="12" t="s">
        <v>79</v>
      </c>
      <c r="AY168" s="163" t="s">
        <v>138</v>
      </c>
    </row>
    <row r="169" spans="2:65" s="1" customFormat="1" ht="33" customHeight="1">
      <c r="B169" s="118"/>
      <c r="C169" s="148" t="s">
        <v>197</v>
      </c>
      <c r="D169" s="148" t="s">
        <v>141</v>
      </c>
      <c r="E169" s="149" t="s">
        <v>198</v>
      </c>
      <c r="F169" s="150" t="s">
        <v>199</v>
      </c>
      <c r="G169" s="151" t="s">
        <v>144</v>
      </c>
      <c r="H169" s="152">
        <v>422.62700000000001</v>
      </c>
      <c r="I169" s="153"/>
      <c r="J169" s="154">
        <f>ROUND(I169*H169,2)</f>
        <v>0</v>
      </c>
      <c r="K169" s="155"/>
      <c r="L169" s="31"/>
      <c r="M169" s="156" t="s">
        <v>1</v>
      </c>
      <c r="N169" s="117" t="s">
        <v>37</v>
      </c>
      <c r="P169" s="157">
        <f>O169*H169</f>
        <v>0</v>
      </c>
      <c r="Q169" s="157">
        <v>0</v>
      </c>
      <c r="R169" s="157">
        <f>Q169*H169</f>
        <v>0</v>
      </c>
      <c r="S169" s="157">
        <v>0.02</v>
      </c>
      <c r="T169" s="158">
        <f>S169*H169</f>
        <v>8.4525400000000008</v>
      </c>
      <c r="AR169" s="159" t="s">
        <v>145</v>
      </c>
      <c r="AT169" s="159" t="s">
        <v>141</v>
      </c>
      <c r="AU169" s="159" t="s">
        <v>83</v>
      </c>
      <c r="AY169" s="16" t="s">
        <v>138</v>
      </c>
      <c r="BE169" s="160">
        <f>IF(N169="základná",J169,0)</f>
        <v>0</v>
      </c>
      <c r="BF169" s="160">
        <f>IF(N169="znížená",J169,0)</f>
        <v>0</v>
      </c>
      <c r="BG169" s="160">
        <f>IF(N169="zákl. prenesená",J169,0)</f>
        <v>0</v>
      </c>
      <c r="BH169" s="160">
        <f>IF(N169="zníž. prenesená",J169,0)</f>
        <v>0</v>
      </c>
      <c r="BI169" s="160">
        <f>IF(N169="nulová",J169,0)</f>
        <v>0</v>
      </c>
      <c r="BJ169" s="16" t="s">
        <v>83</v>
      </c>
      <c r="BK169" s="160">
        <f>ROUND(I169*H169,2)</f>
        <v>0</v>
      </c>
      <c r="BL169" s="16" t="s">
        <v>145</v>
      </c>
      <c r="BM169" s="159" t="s">
        <v>200</v>
      </c>
    </row>
    <row r="170" spans="2:65" s="12" customFormat="1" ht="10.15">
      <c r="B170" s="161"/>
      <c r="D170" s="162" t="s">
        <v>147</v>
      </c>
      <c r="E170" s="163" t="s">
        <v>1</v>
      </c>
      <c r="F170" s="164" t="s">
        <v>201</v>
      </c>
      <c r="H170" s="165">
        <v>49.5</v>
      </c>
      <c r="I170" s="166"/>
      <c r="L170" s="161"/>
      <c r="M170" s="167"/>
      <c r="T170" s="168"/>
      <c r="AT170" s="163" t="s">
        <v>147</v>
      </c>
      <c r="AU170" s="163" t="s">
        <v>83</v>
      </c>
      <c r="AV170" s="12" t="s">
        <v>83</v>
      </c>
      <c r="AW170" s="12" t="s">
        <v>28</v>
      </c>
      <c r="AX170" s="12" t="s">
        <v>71</v>
      </c>
      <c r="AY170" s="163" t="s">
        <v>138</v>
      </c>
    </row>
    <row r="171" spans="2:65" s="12" customFormat="1" ht="10.15">
      <c r="B171" s="161"/>
      <c r="D171" s="162" t="s">
        <v>147</v>
      </c>
      <c r="E171" s="163" t="s">
        <v>1</v>
      </c>
      <c r="F171" s="164" t="s">
        <v>84</v>
      </c>
      <c r="H171" s="165">
        <v>373.12700000000001</v>
      </c>
      <c r="I171" s="166"/>
      <c r="L171" s="161"/>
      <c r="M171" s="167"/>
      <c r="T171" s="168"/>
      <c r="AT171" s="163" t="s">
        <v>147</v>
      </c>
      <c r="AU171" s="163" t="s">
        <v>83</v>
      </c>
      <c r="AV171" s="12" t="s">
        <v>83</v>
      </c>
      <c r="AW171" s="12" t="s">
        <v>28</v>
      </c>
      <c r="AX171" s="12" t="s">
        <v>71</v>
      </c>
      <c r="AY171" s="163" t="s">
        <v>138</v>
      </c>
    </row>
    <row r="172" spans="2:65" s="13" customFormat="1" ht="10.15">
      <c r="B172" s="169"/>
      <c r="D172" s="162" t="s">
        <v>147</v>
      </c>
      <c r="E172" s="170" t="s">
        <v>87</v>
      </c>
      <c r="F172" s="171" t="s">
        <v>153</v>
      </c>
      <c r="H172" s="172">
        <v>422.62700000000001</v>
      </c>
      <c r="I172" s="173"/>
      <c r="L172" s="169"/>
      <c r="M172" s="174"/>
      <c r="T172" s="175"/>
      <c r="AT172" s="170" t="s">
        <v>147</v>
      </c>
      <c r="AU172" s="170" t="s">
        <v>83</v>
      </c>
      <c r="AV172" s="13" t="s">
        <v>145</v>
      </c>
      <c r="AW172" s="13" t="s">
        <v>28</v>
      </c>
      <c r="AX172" s="13" t="s">
        <v>79</v>
      </c>
      <c r="AY172" s="170" t="s">
        <v>138</v>
      </c>
    </row>
    <row r="173" spans="2:65" s="1" customFormat="1" ht="37.9" customHeight="1">
      <c r="B173" s="118"/>
      <c r="C173" s="148" t="s">
        <v>202</v>
      </c>
      <c r="D173" s="148" t="s">
        <v>141</v>
      </c>
      <c r="E173" s="149" t="s">
        <v>203</v>
      </c>
      <c r="F173" s="150" t="s">
        <v>204</v>
      </c>
      <c r="G173" s="151" t="s">
        <v>144</v>
      </c>
      <c r="H173" s="152">
        <v>1316.8209999999999</v>
      </c>
      <c r="I173" s="153"/>
      <c r="J173" s="154">
        <f>ROUND(I173*H173,2)</f>
        <v>0</v>
      </c>
      <c r="K173" s="155"/>
      <c r="L173" s="31"/>
      <c r="M173" s="156" t="s">
        <v>1</v>
      </c>
      <c r="N173" s="117" t="s">
        <v>37</v>
      </c>
      <c r="P173" s="157">
        <f>O173*H173</f>
        <v>0</v>
      </c>
      <c r="Q173" s="157">
        <v>0</v>
      </c>
      <c r="R173" s="157">
        <f>Q173*H173</f>
        <v>0</v>
      </c>
      <c r="S173" s="157">
        <v>6.8000000000000005E-2</v>
      </c>
      <c r="T173" s="158">
        <f>S173*H173</f>
        <v>89.543828000000005</v>
      </c>
      <c r="AR173" s="159" t="s">
        <v>145</v>
      </c>
      <c r="AT173" s="159" t="s">
        <v>141</v>
      </c>
      <c r="AU173" s="159" t="s">
        <v>83</v>
      </c>
      <c r="AY173" s="16" t="s">
        <v>138</v>
      </c>
      <c r="BE173" s="160">
        <f>IF(N173="základná",J173,0)</f>
        <v>0</v>
      </c>
      <c r="BF173" s="160">
        <f>IF(N173="znížená",J173,0)</f>
        <v>0</v>
      </c>
      <c r="BG173" s="160">
        <f>IF(N173="zákl. prenesená",J173,0)</f>
        <v>0</v>
      </c>
      <c r="BH173" s="160">
        <f>IF(N173="zníž. prenesená",J173,0)</f>
        <v>0</v>
      </c>
      <c r="BI173" s="160">
        <f>IF(N173="nulová",J173,0)</f>
        <v>0</v>
      </c>
      <c r="BJ173" s="16" t="s">
        <v>83</v>
      </c>
      <c r="BK173" s="160">
        <f>ROUND(I173*H173,2)</f>
        <v>0</v>
      </c>
      <c r="BL173" s="16" t="s">
        <v>145</v>
      </c>
      <c r="BM173" s="159" t="s">
        <v>205</v>
      </c>
    </row>
    <row r="174" spans="2:65" s="12" customFormat="1" ht="10.15">
      <c r="B174" s="161"/>
      <c r="D174" s="162" t="s">
        <v>147</v>
      </c>
      <c r="E174" s="163" t="s">
        <v>1</v>
      </c>
      <c r="F174" s="164" t="s">
        <v>81</v>
      </c>
      <c r="H174" s="165">
        <v>169.46</v>
      </c>
      <c r="I174" s="166"/>
      <c r="L174" s="161"/>
      <c r="M174" s="167"/>
      <c r="T174" s="168"/>
      <c r="AT174" s="163" t="s">
        <v>147</v>
      </c>
      <c r="AU174" s="163" t="s">
        <v>83</v>
      </c>
      <c r="AV174" s="12" t="s">
        <v>83</v>
      </c>
      <c r="AW174" s="12" t="s">
        <v>28</v>
      </c>
      <c r="AX174" s="12" t="s">
        <v>71</v>
      </c>
      <c r="AY174" s="163" t="s">
        <v>138</v>
      </c>
    </row>
    <row r="175" spans="2:65" s="12" customFormat="1" ht="10.15">
      <c r="B175" s="161"/>
      <c r="D175" s="162" t="s">
        <v>147</v>
      </c>
      <c r="E175" s="163" t="s">
        <v>1</v>
      </c>
      <c r="F175" s="164" t="s">
        <v>206</v>
      </c>
      <c r="H175" s="165">
        <v>1196.3879999999999</v>
      </c>
      <c r="I175" s="166"/>
      <c r="L175" s="161"/>
      <c r="M175" s="167"/>
      <c r="T175" s="168"/>
      <c r="AT175" s="163" t="s">
        <v>147</v>
      </c>
      <c r="AU175" s="163" t="s">
        <v>83</v>
      </c>
      <c r="AV175" s="12" t="s">
        <v>83</v>
      </c>
      <c r="AW175" s="12" t="s">
        <v>28</v>
      </c>
      <c r="AX175" s="12" t="s">
        <v>71</v>
      </c>
      <c r="AY175" s="163" t="s">
        <v>138</v>
      </c>
    </row>
    <row r="176" spans="2:65" s="12" customFormat="1" ht="10.15">
      <c r="B176" s="161"/>
      <c r="D176" s="162" t="s">
        <v>147</v>
      </c>
      <c r="E176" s="163" t="s">
        <v>1</v>
      </c>
      <c r="F176" s="164" t="s">
        <v>207</v>
      </c>
      <c r="H176" s="165">
        <v>-49.027000000000001</v>
      </c>
      <c r="I176" s="166"/>
      <c r="L176" s="161"/>
      <c r="M176" s="167"/>
      <c r="T176" s="168"/>
      <c r="AT176" s="163" t="s">
        <v>147</v>
      </c>
      <c r="AU176" s="163" t="s">
        <v>83</v>
      </c>
      <c r="AV176" s="12" t="s">
        <v>83</v>
      </c>
      <c r="AW176" s="12" t="s">
        <v>28</v>
      </c>
      <c r="AX176" s="12" t="s">
        <v>71</v>
      </c>
      <c r="AY176" s="163" t="s">
        <v>138</v>
      </c>
    </row>
    <row r="177" spans="2:65" s="13" customFormat="1" ht="10.15">
      <c r="B177" s="169"/>
      <c r="D177" s="162" t="s">
        <v>147</v>
      </c>
      <c r="E177" s="170" t="s">
        <v>1</v>
      </c>
      <c r="F177" s="171" t="s">
        <v>153</v>
      </c>
      <c r="H177" s="172">
        <v>1316.8209999999999</v>
      </c>
      <c r="I177" s="173"/>
      <c r="L177" s="169"/>
      <c r="M177" s="174"/>
      <c r="T177" s="175"/>
      <c r="AT177" s="170" t="s">
        <v>147</v>
      </c>
      <c r="AU177" s="170" t="s">
        <v>83</v>
      </c>
      <c r="AV177" s="13" t="s">
        <v>145</v>
      </c>
      <c r="AW177" s="13" t="s">
        <v>28</v>
      </c>
      <c r="AX177" s="13" t="s">
        <v>79</v>
      </c>
      <c r="AY177" s="170" t="s">
        <v>138</v>
      </c>
    </row>
    <row r="178" spans="2:65" s="1" customFormat="1" ht="24.2" customHeight="1">
      <c r="B178" s="118"/>
      <c r="C178" s="148" t="s">
        <v>208</v>
      </c>
      <c r="D178" s="148" t="s">
        <v>141</v>
      </c>
      <c r="E178" s="149" t="s">
        <v>209</v>
      </c>
      <c r="F178" s="150" t="s">
        <v>210</v>
      </c>
      <c r="G178" s="151" t="s">
        <v>211</v>
      </c>
      <c r="H178" s="152">
        <v>126.458</v>
      </c>
      <c r="I178" s="153"/>
      <c r="J178" s="154">
        <f>ROUND(I178*H178,2)</f>
        <v>0</v>
      </c>
      <c r="K178" s="155"/>
      <c r="L178" s="31"/>
      <c r="M178" s="156" t="s">
        <v>1</v>
      </c>
      <c r="N178" s="117" t="s">
        <v>37</v>
      </c>
      <c r="P178" s="157">
        <f>O178*H178</f>
        <v>0</v>
      </c>
      <c r="Q178" s="157">
        <v>0</v>
      </c>
      <c r="R178" s="157">
        <f>Q178*H178</f>
        <v>0</v>
      </c>
      <c r="S178" s="157">
        <v>0</v>
      </c>
      <c r="T178" s="158">
        <f>S178*H178</f>
        <v>0</v>
      </c>
      <c r="AR178" s="159" t="s">
        <v>145</v>
      </c>
      <c r="AT178" s="159" t="s">
        <v>141</v>
      </c>
      <c r="AU178" s="159" t="s">
        <v>83</v>
      </c>
      <c r="AY178" s="16" t="s">
        <v>138</v>
      </c>
      <c r="BE178" s="160">
        <f>IF(N178="základná",J178,0)</f>
        <v>0</v>
      </c>
      <c r="BF178" s="160">
        <f>IF(N178="znížená",J178,0)</f>
        <v>0</v>
      </c>
      <c r="BG178" s="160">
        <f>IF(N178="zákl. prenesená",J178,0)</f>
        <v>0</v>
      </c>
      <c r="BH178" s="160">
        <f>IF(N178="zníž. prenesená",J178,0)</f>
        <v>0</v>
      </c>
      <c r="BI178" s="160">
        <f>IF(N178="nulová",J178,0)</f>
        <v>0</v>
      </c>
      <c r="BJ178" s="16" t="s">
        <v>83</v>
      </c>
      <c r="BK178" s="160">
        <f>ROUND(I178*H178,2)</f>
        <v>0</v>
      </c>
      <c r="BL178" s="16" t="s">
        <v>145</v>
      </c>
      <c r="BM178" s="159" t="s">
        <v>212</v>
      </c>
    </row>
    <row r="179" spans="2:65" s="1" customFormat="1" ht="21.75" customHeight="1">
      <c r="B179" s="118"/>
      <c r="C179" s="148" t="s">
        <v>213</v>
      </c>
      <c r="D179" s="148" t="s">
        <v>141</v>
      </c>
      <c r="E179" s="149" t="s">
        <v>214</v>
      </c>
      <c r="F179" s="150" t="s">
        <v>215</v>
      </c>
      <c r="G179" s="151" t="s">
        <v>211</v>
      </c>
      <c r="H179" s="152">
        <v>126.458</v>
      </c>
      <c r="I179" s="153"/>
      <c r="J179" s="154">
        <f>ROUND(I179*H179,2)</f>
        <v>0</v>
      </c>
      <c r="K179" s="155"/>
      <c r="L179" s="31"/>
      <c r="M179" s="156" t="s">
        <v>1</v>
      </c>
      <c r="N179" s="117" t="s">
        <v>37</v>
      </c>
      <c r="P179" s="157">
        <f>O179*H179</f>
        <v>0</v>
      </c>
      <c r="Q179" s="157">
        <v>0</v>
      </c>
      <c r="R179" s="157">
        <f>Q179*H179</f>
        <v>0</v>
      </c>
      <c r="S179" s="157">
        <v>0</v>
      </c>
      <c r="T179" s="158">
        <f>S179*H179</f>
        <v>0</v>
      </c>
      <c r="AR179" s="159" t="s">
        <v>145</v>
      </c>
      <c r="AT179" s="159" t="s">
        <v>141</v>
      </c>
      <c r="AU179" s="159" t="s">
        <v>83</v>
      </c>
      <c r="AY179" s="16" t="s">
        <v>138</v>
      </c>
      <c r="BE179" s="160">
        <f>IF(N179="základná",J179,0)</f>
        <v>0</v>
      </c>
      <c r="BF179" s="160">
        <f>IF(N179="znížená",J179,0)</f>
        <v>0</v>
      </c>
      <c r="BG179" s="160">
        <f>IF(N179="zákl. prenesená",J179,0)</f>
        <v>0</v>
      </c>
      <c r="BH179" s="160">
        <f>IF(N179="zníž. prenesená",J179,0)</f>
        <v>0</v>
      </c>
      <c r="BI179" s="160">
        <f>IF(N179="nulová",J179,0)</f>
        <v>0</v>
      </c>
      <c r="BJ179" s="16" t="s">
        <v>83</v>
      </c>
      <c r="BK179" s="160">
        <f>ROUND(I179*H179,2)</f>
        <v>0</v>
      </c>
      <c r="BL179" s="16" t="s">
        <v>145</v>
      </c>
      <c r="BM179" s="159" t="s">
        <v>216</v>
      </c>
    </row>
    <row r="180" spans="2:65" s="1" customFormat="1" ht="24.2" customHeight="1">
      <c r="B180" s="118"/>
      <c r="C180" s="148" t="s">
        <v>217</v>
      </c>
      <c r="D180" s="148" t="s">
        <v>141</v>
      </c>
      <c r="E180" s="149" t="s">
        <v>218</v>
      </c>
      <c r="F180" s="150" t="s">
        <v>219</v>
      </c>
      <c r="G180" s="151" t="s">
        <v>211</v>
      </c>
      <c r="H180" s="152">
        <v>2402.7020000000002</v>
      </c>
      <c r="I180" s="153"/>
      <c r="J180" s="154">
        <f>ROUND(I180*H180,2)</f>
        <v>0</v>
      </c>
      <c r="K180" s="155"/>
      <c r="L180" s="31"/>
      <c r="M180" s="156" t="s">
        <v>1</v>
      </c>
      <c r="N180" s="117" t="s">
        <v>37</v>
      </c>
      <c r="P180" s="157">
        <f>O180*H180</f>
        <v>0</v>
      </c>
      <c r="Q180" s="157">
        <v>0</v>
      </c>
      <c r="R180" s="157">
        <f>Q180*H180</f>
        <v>0</v>
      </c>
      <c r="S180" s="157">
        <v>0</v>
      </c>
      <c r="T180" s="158">
        <f>S180*H180</f>
        <v>0</v>
      </c>
      <c r="AR180" s="159" t="s">
        <v>145</v>
      </c>
      <c r="AT180" s="159" t="s">
        <v>141</v>
      </c>
      <c r="AU180" s="159" t="s">
        <v>83</v>
      </c>
      <c r="AY180" s="16" t="s">
        <v>138</v>
      </c>
      <c r="BE180" s="160">
        <f>IF(N180="základná",J180,0)</f>
        <v>0</v>
      </c>
      <c r="BF180" s="160">
        <f>IF(N180="znížená",J180,0)</f>
        <v>0</v>
      </c>
      <c r="BG180" s="160">
        <f>IF(N180="zákl. prenesená",J180,0)</f>
        <v>0</v>
      </c>
      <c r="BH180" s="160">
        <f>IF(N180="zníž. prenesená",J180,0)</f>
        <v>0</v>
      </c>
      <c r="BI180" s="160">
        <f>IF(N180="nulová",J180,0)</f>
        <v>0</v>
      </c>
      <c r="BJ180" s="16" t="s">
        <v>83</v>
      </c>
      <c r="BK180" s="160">
        <f>ROUND(I180*H180,2)</f>
        <v>0</v>
      </c>
      <c r="BL180" s="16" t="s">
        <v>145</v>
      </c>
      <c r="BM180" s="159" t="s">
        <v>220</v>
      </c>
    </row>
    <row r="181" spans="2:65" s="12" customFormat="1" ht="10.15">
      <c r="B181" s="161"/>
      <c r="D181" s="162" t="s">
        <v>147</v>
      </c>
      <c r="F181" s="164" t="s">
        <v>221</v>
      </c>
      <c r="H181" s="165">
        <v>2402.7020000000002</v>
      </c>
      <c r="I181" s="166"/>
      <c r="L181" s="161"/>
      <c r="M181" s="167"/>
      <c r="T181" s="168"/>
      <c r="AT181" s="163" t="s">
        <v>147</v>
      </c>
      <c r="AU181" s="163" t="s">
        <v>83</v>
      </c>
      <c r="AV181" s="12" t="s">
        <v>83</v>
      </c>
      <c r="AW181" s="12" t="s">
        <v>3</v>
      </c>
      <c r="AX181" s="12" t="s">
        <v>79</v>
      </c>
      <c r="AY181" s="163" t="s">
        <v>138</v>
      </c>
    </row>
    <row r="182" spans="2:65" s="1" customFormat="1" ht="24.2" customHeight="1">
      <c r="B182" s="118"/>
      <c r="C182" s="148" t="s">
        <v>222</v>
      </c>
      <c r="D182" s="148" t="s">
        <v>141</v>
      </c>
      <c r="E182" s="149" t="s">
        <v>223</v>
      </c>
      <c r="F182" s="150" t="s">
        <v>224</v>
      </c>
      <c r="G182" s="151" t="s">
        <v>211</v>
      </c>
      <c r="H182" s="152">
        <v>126.458</v>
      </c>
      <c r="I182" s="153"/>
      <c r="J182" s="154">
        <f>ROUND(I182*H182,2)</f>
        <v>0</v>
      </c>
      <c r="K182" s="155"/>
      <c r="L182" s="31"/>
      <c r="M182" s="156" t="s">
        <v>1</v>
      </c>
      <c r="N182" s="117" t="s">
        <v>37</v>
      </c>
      <c r="P182" s="157">
        <f>O182*H182</f>
        <v>0</v>
      </c>
      <c r="Q182" s="157">
        <v>0</v>
      </c>
      <c r="R182" s="157">
        <f>Q182*H182</f>
        <v>0</v>
      </c>
      <c r="S182" s="157">
        <v>0</v>
      </c>
      <c r="T182" s="158">
        <f>S182*H182</f>
        <v>0</v>
      </c>
      <c r="AR182" s="159" t="s">
        <v>145</v>
      </c>
      <c r="AT182" s="159" t="s">
        <v>141</v>
      </c>
      <c r="AU182" s="159" t="s">
        <v>83</v>
      </c>
      <c r="AY182" s="16" t="s">
        <v>138</v>
      </c>
      <c r="BE182" s="160">
        <f>IF(N182="základná",J182,0)</f>
        <v>0</v>
      </c>
      <c r="BF182" s="160">
        <f>IF(N182="znížená",J182,0)</f>
        <v>0</v>
      </c>
      <c r="BG182" s="160">
        <f>IF(N182="zákl. prenesená",J182,0)</f>
        <v>0</v>
      </c>
      <c r="BH182" s="160">
        <f>IF(N182="zníž. prenesená",J182,0)</f>
        <v>0</v>
      </c>
      <c r="BI182" s="160">
        <f>IF(N182="nulová",J182,0)</f>
        <v>0</v>
      </c>
      <c r="BJ182" s="16" t="s">
        <v>83</v>
      </c>
      <c r="BK182" s="160">
        <f>ROUND(I182*H182,2)</f>
        <v>0</v>
      </c>
      <c r="BL182" s="16" t="s">
        <v>145</v>
      </c>
      <c r="BM182" s="159" t="s">
        <v>225</v>
      </c>
    </row>
    <row r="183" spans="2:65" s="1" customFormat="1" ht="24.2" customHeight="1">
      <c r="B183" s="118"/>
      <c r="C183" s="148" t="s">
        <v>226</v>
      </c>
      <c r="D183" s="148" t="s">
        <v>141</v>
      </c>
      <c r="E183" s="149" t="s">
        <v>227</v>
      </c>
      <c r="F183" s="150" t="s">
        <v>228</v>
      </c>
      <c r="G183" s="151" t="s">
        <v>211</v>
      </c>
      <c r="H183" s="152">
        <v>1264.58</v>
      </c>
      <c r="I183" s="153"/>
      <c r="J183" s="154">
        <f>ROUND(I183*H183,2)</f>
        <v>0</v>
      </c>
      <c r="K183" s="155"/>
      <c r="L183" s="31"/>
      <c r="M183" s="156" t="s">
        <v>1</v>
      </c>
      <c r="N183" s="117" t="s">
        <v>37</v>
      </c>
      <c r="P183" s="157">
        <f>O183*H183</f>
        <v>0</v>
      </c>
      <c r="Q183" s="157">
        <v>0</v>
      </c>
      <c r="R183" s="157">
        <f>Q183*H183</f>
        <v>0</v>
      </c>
      <c r="S183" s="157">
        <v>0</v>
      </c>
      <c r="T183" s="158">
        <f>S183*H183</f>
        <v>0</v>
      </c>
      <c r="AR183" s="159" t="s">
        <v>145</v>
      </c>
      <c r="AT183" s="159" t="s">
        <v>141</v>
      </c>
      <c r="AU183" s="159" t="s">
        <v>83</v>
      </c>
      <c r="AY183" s="16" t="s">
        <v>138</v>
      </c>
      <c r="BE183" s="160">
        <f>IF(N183="základná",J183,0)</f>
        <v>0</v>
      </c>
      <c r="BF183" s="160">
        <f>IF(N183="znížená",J183,0)</f>
        <v>0</v>
      </c>
      <c r="BG183" s="160">
        <f>IF(N183="zákl. prenesená",J183,0)</f>
        <v>0</v>
      </c>
      <c r="BH183" s="160">
        <f>IF(N183="zníž. prenesená",J183,0)</f>
        <v>0</v>
      </c>
      <c r="BI183" s="160">
        <f>IF(N183="nulová",J183,0)</f>
        <v>0</v>
      </c>
      <c r="BJ183" s="16" t="s">
        <v>83</v>
      </c>
      <c r="BK183" s="160">
        <f>ROUND(I183*H183,2)</f>
        <v>0</v>
      </c>
      <c r="BL183" s="16" t="s">
        <v>145</v>
      </c>
      <c r="BM183" s="159" t="s">
        <v>229</v>
      </c>
    </row>
    <row r="184" spans="2:65" s="12" customFormat="1" ht="10.15">
      <c r="B184" s="161"/>
      <c r="D184" s="162" t="s">
        <v>147</v>
      </c>
      <c r="F184" s="164" t="s">
        <v>230</v>
      </c>
      <c r="H184" s="165">
        <v>1264.58</v>
      </c>
      <c r="I184" s="166"/>
      <c r="L184" s="161"/>
      <c r="M184" s="167"/>
      <c r="T184" s="168"/>
      <c r="AT184" s="163" t="s">
        <v>147</v>
      </c>
      <c r="AU184" s="163" t="s">
        <v>83</v>
      </c>
      <c r="AV184" s="12" t="s">
        <v>83</v>
      </c>
      <c r="AW184" s="12" t="s">
        <v>3</v>
      </c>
      <c r="AX184" s="12" t="s">
        <v>79</v>
      </c>
      <c r="AY184" s="163" t="s">
        <v>138</v>
      </c>
    </row>
    <row r="185" spans="2:65" s="1" customFormat="1" ht="24.2" customHeight="1">
      <c r="B185" s="118"/>
      <c r="C185" s="148" t="s">
        <v>231</v>
      </c>
      <c r="D185" s="148" t="s">
        <v>141</v>
      </c>
      <c r="E185" s="149" t="s">
        <v>232</v>
      </c>
      <c r="F185" s="150" t="s">
        <v>233</v>
      </c>
      <c r="G185" s="151" t="s">
        <v>211</v>
      </c>
      <c r="H185" s="152">
        <v>126.458</v>
      </c>
      <c r="I185" s="153"/>
      <c r="J185" s="154">
        <f>ROUND(I185*H185,2)</f>
        <v>0</v>
      </c>
      <c r="K185" s="155"/>
      <c r="L185" s="31"/>
      <c r="M185" s="156" t="s">
        <v>1</v>
      </c>
      <c r="N185" s="117" t="s">
        <v>37</v>
      </c>
      <c r="P185" s="157">
        <f>O185*H185</f>
        <v>0</v>
      </c>
      <c r="Q185" s="157">
        <v>0</v>
      </c>
      <c r="R185" s="157">
        <f>Q185*H185</f>
        <v>0</v>
      </c>
      <c r="S185" s="157">
        <v>0</v>
      </c>
      <c r="T185" s="158">
        <f>S185*H185</f>
        <v>0</v>
      </c>
      <c r="AR185" s="159" t="s">
        <v>145</v>
      </c>
      <c r="AT185" s="159" t="s">
        <v>141</v>
      </c>
      <c r="AU185" s="159" t="s">
        <v>83</v>
      </c>
      <c r="AY185" s="16" t="s">
        <v>138</v>
      </c>
      <c r="BE185" s="160">
        <f>IF(N185="základná",J185,0)</f>
        <v>0</v>
      </c>
      <c r="BF185" s="160">
        <f>IF(N185="znížená",J185,0)</f>
        <v>0</v>
      </c>
      <c r="BG185" s="160">
        <f>IF(N185="zákl. prenesená",J185,0)</f>
        <v>0</v>
      </c>
      <c r="BH185" s="160">
        <f>IF(N185="zníž. prenesená",J185,0)</f>
        <v>0</v>
      </c>
      <c r="BI185" s="160">
        <f>IF(N185="nulová",J185,0)</f>
        <v>0</v>
      </c>
      <c r="BJ185" s="16" t="s">
        <v>83</v>
      </c>
      <c r="BK185" s="160">
        <f>ROUND(I185*H185,2)</f>
        <v>0</v>
      </c>
      <c r="BL185" s="16" t="s">
        <v>145</v>
      </c>
      <c r="BM185" s="159" t="s">
        <v>234</v>
      </c>
    </row>
    <row r="186" spans="2:65" s="11" customFormat="1" ht="22.9" customHeight="1">
      <c r="B186" s="136"/>
      <c r="D186" s="137" t="s">
        <v>70</v>
      </c>
      <c r="E186" s="146" t="s">
        <v>235</v>
      </c>
      <c r="F186" s="146" t="s">
        <v>236</v>
      </c>
      <c r="I186" s="139"/>
      <c r="J186" s="147">
        <f>BK186</f>
        <v>0</v>
      </c>
      <c r="L186" s="136"/>
      <c r="M186" s="141"/>
      <c r="P186" s="142">
        <f>P187</f>
        <v>0</v>
      </c>
      <c r="R186" s="142">
        <f>R187</f>
        <v>0</v>
      </c>
      <c r="T186" s="143">
        <f>T187</f>
        <v>0</v>
      </c>
      <c r="AR186" s="137" t="s">
        <v>79</v>
      </c>
      <c r="AT186" s="144" t="s">
        <v>70</v>
      </c>
      <c r="AU186" s="144" t="s">
        <v>79</v>
      </c>
      <c r="AY186" s="137" t="s">
        <v>138</v>
      </c>
      <c r="BK186" s="145">
        <f>BK187</f>
        <v>0</v>
      </c>
    </row>
    <row r="187" spans="2:65" s="1" customFormat="1" ht="24.2" customHeight="1">
      <c r="B187" s="118"/>
      <c r="C187" s="148" t="s">
        <v>7</v>
      </c>
      <c r="D187" s="148" t="s">
        <v>141</v>
      </c>
      <c r="E187" s="149" t="s">
        <v>237</v>
      </c>
      <c r="F187" s="150" t="s">
        <v>238</v>
      </c>
      <c r="G187" s="151" t="s">
        <v>211</v>
      </c>
      <c r="H187" s="152">
        <v>7.3470000000000004</v>
      </c>
      <c r="I187" s="153"/>
      <c r="J187" s="154">
        <f>ROUND(I187*H187,2)</f>
        <v>0</v>
      </c>
      <c r="K187" s="155"/>
      <c r="L187" s="31"/>
      <c r="M187" s="156" t="s">
        <v>1</v>
      </c>
      <c r="N187" s="117" t="s">
        <v>37</v>
      </c>
      <c r="P187" s="157">
        <f>O187*H187</f>
        <v>0</v>
      </c>
      <c r="Q187" s="157">
        <v>0</v>
      </c>
      <c r="R187" s="157">
        <f>Q187*H187</f>
        <v>0</v>
      </c>
      <c r="S187" s="157">
        <v>0</v>
      </c>
      <c r="T187" s="158">
        <f>S187*H187</f>
        <v>0</v>
      </c>
      <c r="AR187" s="159" t="s">
        <v>145</v>
      </c>
      <c r="AT187" s="159" t="s">
        <v>141</v>
      </c>
      <c r="AU187" s="159" t="s">
        <v>83</v>
      </c>
      <c r="AY187" s="16" t="s">
        <v>138</v>
      </c>
      <c r="BE187" s="160">
        <f>IF(N187="základná",J187,0)</f>
        <v>0</v>
      </c>
      <c r="BF187" s="160">
        <f>IF(N187="znížená",J187,0)</f>
        <v>0</v>
      </c>
      <c r="BG187" s="160">
        <f>IF(N187="zákl. prenesená",J187,0)</f>
        <v>0</v>
      </c>
      <c r="BH187" s="160">
        <f>IF(N187="zníž. prenesená",J187,0)</f>
        <v>0</v>
      </c>
      <c r="BI187" s="160">
        <f>IF(N187="nulová",J187,0)</f>
        <v>0</v>
      </c>
      <c r="BJ187" s="16" t="s">
        <v>83</v>
      </c>
      <c r="BK187" s="160">
        <f>ROUND(I187*H187,2)</f>
        <v>0</v>
      </c>
      <c r="BL187" s="16" t="s">
        <v>145</v>
      </c>
      <c r="BM187" s="159" t="s">
        <v>239</v>
      </c>
    </row>
    <row r="188" spans="2:65" s="11" customFormat="1" ht="25.9" customHeight="1">
      <c r="B188" s="136"/>
      <c r="D188" s="137" t="s">
        <v>70</v>
      </c>
      <c r="E188" s="138" t="s">
        <v>240</v>
      </c>
      <c r="F188" s="138" t="s">
        <v>241</v>
      </c>
      <c r="I188" s="139"/>
      <c r="J188" s="140">
        <f>BK188</f>
        <v>0</v>
      </c>
      <c r="L188" s="136"/>
      <c r="M188" s="141"/>
      <c r="P188" s="142">
        <f>P189+P199+P203+P206+P236</f>
        <v>0</v>
      </c>
      <c r="R188" s="142">
        <f>R189+R199+R203+R206+R236</f>
        <v>27.535254714999997</v>
      </c>
      <c r="T188" s="143">
        <f>T189+T199+T203+T206+T236</f>
        <v>0.38563099999999995</v>
      </c>
      <c r="AR188" s="137" t="s">
        <v>83</v>
      </c>
      <c r="AT188" s="144" t="s">
        <v>70</v>
      </c>
      <c r="AU188" s="144" t="s">
        <v>71</v>
      </c>
      <c r="AY188" s="137" t="s">
        <v>138</v>
      </c>
      <c r="BK188" s="145">
        <f>BK189+BK199+BK203+BK206+BK236</f>
        <v>0</v>
      </c>
    </row>
    <row r="189" spans="2:65" s="11" customFormat="1" ht="22.9" customHeight="1">
      <c r="B189" s="136"/>
      <c r="D189" s="137" t="s">
        <v>70</v>
      </c>
      <c r="E189" s="146" t="s">
        <v>242</v>
      </c>
      <c r="F189" s="146" t="s">
        <v>243</v>
      </c>
      <c r="I189" s="139"/>
      <c r="J189" s="147">
        <f>BK189</f>
        <v>0</v>
      </c>
      <c r="L189" s="136"/>
      <c r="M189" s="141"/>
      <c r="P189" s="142">
        <f>SUM(P190:P198)</f>
        <v>0</v>
      </c>
      <c r="R189" s="142">
        <f>SUM(R190:R198)</f>
        <v>0.60769775000000004</v>
      </c>
      <c r="T189" s="143">
        <f>SUM(T190:T198)</f>
        <v>0</v>
      </c>
      <c r="AR189" s="137" t="s">
        <v>83</v>
      </c>
      <c r="AT189" s="144" t="s">
        <v>70</v>
      </c>
      <c r="AU189" s="144" t="s">
        <v>79</v>
      </c>
      <c r="AY189" s="137" t="s">
        <v>138</v>
      </c>
      <c r="BK189" s="145">
        <f>SUM(BK190:BK198)</f>
        <v>0</v>
      </c>
    </row>
    <row r="190" spans="2:65" s="1" customFormat="1" ht="33" customHeight="1">
      <c r="B190" s="118"/>
      <c r="C190" s="148" t="s">
        <v>244</v>
      </c>
      <c r="D190" s="148" t="s">
        <v>141</v>
      </c>
      <c r="E190" s="149" t="s">
        <v>245</v>
      </c>
      <c r="F190" s="150" t="s">
        <v>246</v>
      </c>
      <c r="G190" s="151" t="s">
        <v>144</v>
      </c>
      <c r="H190" s="152">
        <v>373.12700000000001</v>
      </c>
      <c r="I190" s="153"/>
      <c r="J190" s="154">
        <f>ROUND(I190*H190,2)</f>
        <v>0</v>
      </c>
      <c r="K190" s="155"/>
      <c r="L190" s="31"/>
      <c r="M190" s="156" t="s">
        <v>1</v>
      </c>
      <c r="N190" s="117" t="s">
        <v>37</v>
      </c>
      <c r="P190" s="157">
        <f>O190*H190</f>
        <v>0</v>
      </c>
      <c r="Q190" s="157">
        <v>0</v>
      </c>
      <c r="R190" s="157">
        <f>Q190*H190</f>
        <v>0</v>
      </c>
      <c r="S190" s="157">
        <v>0</v>
      </c>
      <c r="T190" s="158">
        <f>S190*H190</f>
        <v>0</v>
      </c>
      <c r="AR190" s="159" t="s">
        <v>217</v>
      </c>
      <c r="AT190" s="159" t="s">
        <v>141</v>
      </c>
      <c r="AU190" s="159" t="s">
        <v>83</v>
      </c>
      <c r="AY190" s="16" t="s">
        <v>138</v>
      </c>
      <c r="BE190" s="160">
        <f>IF(N190="základná",J190,0)</f>
        <v>0</v>
      </c>
      <c r="BF190" s="160">
        <f>IF(N190="znížená",J190,0)</f>
        <v>0</v>
      </c>
      <c r="BG190" s="160">
        <f>IF(N190="zákl. prenesená",J190,0)</f>
        <v>0</v>
      </c>
      <c r="BH190" s="160">
        <f>IF(N190="zníž. prenesená",J190,0)</f>
        <v>0</v>
      </c>
      <c r="BI190" s="160">
        <f>IF(N190="nulová",J190,0)</f>
        <v>0</v>
      </c>
      <c r="BJ190" s="16" t="s">
        <v>83</v>
      </c>
      <c r="BK190" s="160">
        <f>ROUND(I190*H190,2)</f>
        <v>0</v>
      </c>
      <c r="BL190" s="16" t="s">
        <v>217</v>
      </c>
      <c r="BM190" s="159" t="s">
        <v>247</v>
      </c>
    </row>
    <row r="191" spans="2:65" s="12" customFormat="1" ht="10.15">
      <c r="B191" s="161"/>
      <c r="D191" s="162" t="s">
        <v>147</v>
      </c>
      <c r="E191" s="163" t="s">
        <v>1</v>
      </c>
      <c r="F191" s="164" t="s">
        <v>84</v>
      </c>
      <c r="H191" s="165">
        <v>373.12700000000001</v>
      </c>
      <c r="I191" s="166"/>
      <c r="L191" s="161"/>
      <c r="M191" s="167"/>
      <c r="T191" s="168"/>
      <c r="AT191" s="163" t="s">
        <v>147</v>
      </c>
      <c r="AU191" s="163" t="s">
        <v>83</v>
      </c>
      <c r="AV191" s="12" t="s">
        <v>83</v>
      </c>
      <c r="AW191" s="12" t="s">
        <v>28</v>
      </c>
      <c r="AX191" s="12" t="s">
        <v>79</v>
      </c>
      <c r="AY191" s="163" t="s">
        <v>138</v>
      </c>
    </row>
    <row r="192" spans="2:65" s="1" customFormat="1" ht="24.2" customHeight="1">
      <c r="B192" s="118"/>
      <c r="C192" s="176" t="s">
        <v>248</v>
      </c>
      <c r="D192" s="176" t="s">
        <v>168</v>
      </c>
      <c r="E192" s="177" t="s">
        <v>249</v>
      </c>
      <c r="F192" s="178" t="s">
        <v>250</v>
      </c>
      <c r="G192" s="179" t="s">
        <v>171</v>
      </c>
      <c r="H192" s="180">
        <v>410.44</v>
      </c>
      <c r="I192" s="181"/>
      <c r="J192" s="182">
        <f>ROUND(I192*H192,2)</f>
        <v>0</v>
      </c>
      <c r="K192" s="183"/>
      <c r="L192" s="184"/>
      <c r="M192" s="185" t="s">
        <v>1</v>
      </c>
      <c r="N192" s="186" t="s">
        <v>37</v>
      </c>
      <c r="P192" s="157">
        <f>O192*H192</f>
        <v>0</v>
      </c>
      <c r="Q192" s="157">
        <v>1E-3</v>
      </c>
      <c r="R192" s="157">
        <f>Q192*H192</f>
        <v>0.41044000000000003</v>
      </c>
      <c r="S192" s="157">
        <v>0</v>
      </c>
      <c r="T192" s="158">
        <f>S192*H192</f>
        <v>0</v>
      </c>
      <c r="AR192" s="159" t="s">
        <v>251</v>
      </c>
      <c r="AT192" s="159" t="s">
        <v>168</v>
      </c>
      <c r="AU192" s="159" t="s">
        <v>83</v>
      </c>
      <c r="AY192" s="16" t="s">
        <v>138</v>
      </c>
      <c r="BE192" s="160">
        <f>IF(N192="základná",J192,0)</f>
        <v>0</v>
      </c>
      <c r="BF192" s="160">
        <f>IF(N192="znížená",J192,0)</f>
        <v>0</v>
      </c>
      <c r="BG192" s="160">
        <f>IF(N192="zákl. prenesená",J192,0)</f>
        <v>0</v>
      </c>
      <c r="BH192" s="160">
        <f>IF(N192="zníž. prenesená",J192,0)</f>
        <v>0</v>
      </c>
      <c r="BI192" s="160">
        <f>IF(N192="nulová",J192,0)</f>
        <v>0</v>
      </c>
      <c r="BJ192" s="16" t="s">
        <v>83</v>
      </c>
      <c r="BK192" s="160">
        <f>ROUND(I192*H192,2)</f>
        <v>0</v>
      </c>
      <c r="BL192" s="16" t="s">
        <v>217</v>
      </c>
      <c r="BM192" s="159" t="s">
        <v>252</v>
      </c>
    </row>
    <row r="193" spans="2:65" s="1" customFormat="1" ht="24.2" customHeight="1">
      <c r="B193" s="118"/>
      <c r="C193" s="176" t="s">
        <v>253</v>
      </c>
      <c r="D193" s="176" t="s">
        <v>168</v>
      </c>
      <c r="E193" s="177" t="s">
        <v>254</v>
      </c>
      <c r="F193" s="178" t="s">
        <v>255</v>
      </c>
      <c r="G193" s="179" t="s">
        <v>256</v>
      </c>
      <c r="H193" s="180">
        <v>149.251</v>
      </c>
      <c r="I193" s="181"/>
      <c r="J193" s="182">
        <f>ROUND(I193*H193,2)</f>
        <v>0</v>
      </c>
      <c r="K193" s="183"/>
      <c r="L193" s="184"/>
      <c r="M193" s="185" t="s">
        <v>1</v>
      </c>
      <c r="N193" s="186" t="s">
        <v>37</v>
      </c>
      <c r="P193" s="157">
        <f>O193*H193</f>
        <v>0</v>
      </c>
      <c r="Q193" s="157">
        <v>5.0000000000000002E-5</v>
      </c>
      <c r="R193" s="157">
        <f>Q193*H193</f>
        <v>7.462550000000001E-3</v>
      </c>
      <c r="S193" s="157">
        <v>0</v>
      </c>
      <c r="T193" s="158">
        <f>S193*H193</f>
        <v>0</v>
      </c>
      <c r="AR193" s="159" t="s">
        <v>251</v>
      </c>
      <c r="AT193" s="159" t="s">
        <v>168</v>
      </c>
      <c r="AU193" s="159" t="s">
        <v>83</v>
      </c>
      <c r="AY193" s="16" t="s">
        <v>138</v>
      </c>
      <c r="BE193" s="160">
        <f>IF(N193="základná",J193,0)</f>
        <v>0</v>
      </c>
      <c r="BF193" s="160">
        <f>IF(N193="znížená",J193,0)</f>
        <v>0</v>
      </c>
      <c r="BG193" s="160">
        <f>IF(N193="zákl. prenesená",J193,0)</f>
        <v>0</v>
      </c>
      <c r="BH193" s="160">
        <f>IF(N193="zníž. prenesená",J193,0)</f>
        <v>0</v>
      </c>
      <c r="BI193" s="160">
        <f>IF(N193="nulová",J193,0)</f>
        <v>0</v>
      </c>
      <c r="BJ193" s="16" t="s">
        <v>83</v>
      </c>
      <c r="BK193" s="160">
        <f>ROUND(I193*H193,2)</f>
        <v>0</v>
      </c>
      <c r="BL193" s="16" t="s">
        <v>217</v>
      </c>
      <c r="BM193" s="159" t="s">
        <v>257</v>
      </c>
    </row>
    <row r="194" spans="2:65" s="1" customFormat="1" ht="24.2" customHeight="1">
      <c r="B194" s="118"/>
      <c r="C194" s="148" t="s">
        <v>258</v>
      </c>
      <c r="D194" s="148" t="s">
        <v>141</v>
      </c>
      <c r="E194" s="149" t="s">
        <v>259</v>
      </c>
      <c r="F194" s="150" t="s">
        <v>260</v>
      </c>
      <c r="G194" s="151" t="s">
        <v>144</v>
      </c>
      <c r="H194" s="152">
        <v>169.46</v>
      </c>
      <c r="I194" s="153"/>
      <c r="J194" s="154">
        <f>ROUND(I194*H194,2)</f>
        <v>0</v>
      </c>
      <c r="K194" s="155"/>
      <c r="L194" s="31"/>
      <c r="M194" s="156" t="s">
        <v>1</v>
      </c>
      <c r="N194" s="117" t="s">
        <v>37</v>
      </c>
      <c r="P194" s="157">
        <f>O194*H194</f>
        <v>0</v>
      </c>
      <c r="Q194" s="157">
        <v>0</v>
      </c>
      <c r="R194" s="157">
        <f>Q194*H194</f>
        <v>0</v>
      </c>
      <c r="S194" s="157">
        <v>0</v>
      </c>
      <c r="T194" s="158">
        <f>S194*H194</f>
        <v>0</v>
      </c>
      <c r="AR194" s="159" t="s">
        <v>217</v>
      </c>
      <c r="AT194" s="159" t="s">
        <v>141</v>
      </c>
      <c r="AU194" s="159" t="s">
        <v>83</v>
      </c>
      <c r="AY194" s="16" t="s">
        <v>138</v>
      </c>
      <c r="BE194" s="160">
        <f>IF(N194="základná",J194,0)</f>
        <v>0</v>
      </c>
      <c r="BF194" s="160">
        <f>IF(N194="znížená",J194,0)</f>
        <v>0</v>
      </c>
      <c r="BG194" s="160">
        <f>IF(N194="zákl. prenesená",J194,0)</f>
        <v>0</v>
      </c>
      <c r="BH194" s="160">
        <f>IF(N194="zníž. prenesená",J194,0)</f>
        <v>0</v>
      </c>
      <c r="BI194" s="160">
        <f>IF(N194="nulová",J194,0)</f>
        <v>0</v>
      </c>
      <c r="BJ194" s="16" t="s">
        <v>83</v>
      </c>
      <c r="BK194" s="160">
        <f>ROUND(I194*H194,2)</f>
        <v>0</v>
      </c>
      <c r="BL194" s="16" t="s">
        <v>217</v>
      </c>
      <c r="BM194" s="159" t="s">
        <v>261</v>
      </c>
    </row>
    <row r="195" spans="2:65" s="12" customFormat="1" ht="10.15">
      <c r="B195" s="161"/>
      <c r="D195" s="162" t="s">
        <v>147</v>
      </c>
      <c r="E195" s="163" t="s">
        <v>1</v>
      </c>
      <c r="F195" s="164" t="s">
        <v>81</v>
      </c>
      <c r="H195" s="165">
        <v>169.46</v>
      </c>
      <c r="I195" s="166"/>
      <c r="L195" s="161"/>
      <c r="M195" s="167"/>
      <c r="T195" s="168"/>
      <c r="AT195" s="163" t="s">
        <v>147</v>
      </c>
      <c r="AU195" s="163" t="s">
        <v>83</v>
      </c>
      <c r="AV195" s="12" t="s">
        <v>83</v>
      </c>
      <c r="AW195" s="12" t="s">
        <v>28</v>
      </c>
      <c r="AX195" s="12" t="s">
        <v>79</v>
      </c>
      <c r="AY195" s="163" t="s">
        <v>138</v>
      </c>
    </row>
    <row r="196" spans="2:65" s="1" customFormat="1" ht="24.2" customHeight="1">
      <c r="B196" s="118"/>
      <c r="C196" s="176" t="s">
        <v>262</v>
      </c>
      <c r="D196" s="176" t="s">
        <v>168</v>
      </c>
      <c r="E196" s="177" t="s">
        <v>249</v>
      </c>
      <c r="F196" s="178" t="s">
        <v>250</v>
      </c>
      <c r="G196" s="179" t="s">
        <v>171</v>
      </c>
      <c r="H196" s="180">
        <v>186.40600000000001</v>
      </c>
      <c r="I196" s="181"/>
      <c r="J196" s="182">
        <f>ROUND(I196*H196,2)</f>
        <v>0</v>
      </c>
      <c r="K196" s="183"/>
      <c r="L196" s="184"/>
      <c r="M196" s="185" t="s">
        <v>1</v>
      </c>
      <c r="N196" s="186" t="s">
        <v>37</v>
      </c>
      <c r="P196" s="157">
        <f>O196*H196</f>
        <v>0</v>
      </c>
      <c r="Q196" s="157">
        <v>1E-3</v>
      </c>
      <c r="R196" s="157">
        <f>Q196*H196</f>
        <v>0.18640600000000002</v>
      </c>
      <c r="S196" s="157">
        <v>0</v>
      </c>
      <c r="T196" s="158">
        <f>S196*H196</f>
        <v>0</v>
      </c>
      <c r="AR196" s="159" t="s">
        <v>251</v>
      </c>
      <c r="AT196" s="159" t="s">
        <v>168</v>
      </c>
      <c r="AU196" s="159" t="s">
        <v>83</v>
      </c>
      <c r="AY196" s="16" t="s">
        <v>138</v>
      </c>
      <c r="BE196" s="160">
        <f>IF(N196="základná",J196,0)</f>
        <v>0</v>
      </c>
      <c r="BF196" s="160">
        <f>IF(N196="znížená",J196,0)</f>
        <v>0</v>
      </c>
      <c r="BG196" s="160">
        <f>IF(N196="zákl. prenesená",J196,0)</f>
        <v>0</v>
      </c>
      <c r="BH196" s="160">
        <f>IF(N196="zníž. prenesená",J196,0)</f>
        <v>0</v>
      </c>
      <c r="BI196" s="160">
        <f>IF(N196="nulová",J196,0)</f>
        <v>0</v>
      </c>
      <c r="BJ196" s="16" t="s">
        <v>83</v>
      </c>
      <c r="BK196" s="160">
        <f>ROUND(I196*H196,2)</f>
        <v>0</v>
      </c>
      <c r="BL196" s="16" t="s">
        <v>217</v>
      </c>
      <c r="BM196" s="159" t="s">
        <v>263</v>
      </c>
    </row>
    <row r="197" spans="2:65" s="1" customFormat="1" ht="24.2" customHeight="1">
      <c r="B197" s="118"/>
      <c r="C197" s="176" t="s">
        <v>264</v>
      </c>
      <c r="D197" s="176" t="s">
        <v>168</v>
      </c>
      <c r="E197" s="177" t="s">
        <v>254</v>
      </c>
      <c r="F197" s="178" t="s">
        <v>255</v>
      </c>
      <c r="G197" s="179" t="s">
        <v>256</v>
      </c>
      <c r="H197" s="180">
        <v>67.784000000000006</v>
      </c>
      <c r="I197" s="181"/>
      <c r="J197" s="182">
        <f>ROUND(I197*H197,2)</f>
        <v>0</v>
      </c>
      <c r="K197" s="183"/>
      <c r="L197" s="184"/>
      <c r="M197" s="185" t="s">
        <v>1</v>
      </c>
      <c r="N197" s="186" t="s">
        <v>37</v>
      </c>
      <c r="P197" s="157">
        <f>O197*H197</f>
        <v>0</v>
      </c>
      <c r="Q197" s="157">
        <v>5.0000000000000002E-5</v>
      </c>
      <c r="R197" s="157">
        <f>Q197*H197</f>
        <v>3.3892000000000006E-3</v>
      </c>
      <c r="S197" s="157">
        <v>0</v>
      </c>
      <c r="T197" s="158">
        <f>S197*H197</f>
        <v>0</v>
      </c>
      <c r="AR197" s="159" t="s">
        <v>251</v>
      </c>
      <c r="AT197" s="159" t="s">
        <v>168</v>
      </c>
      <c r="AU197" s="159" t="s">
        <v>83</v>
      </c>
      <c r="AY197" s="16" t="s">
        <v>138</v>
      </c>
      <c r="BE197" s="160">
        <f>IF(N197="základná",J197,0)</f>
        <v>0</v>
      </c>
      <c r="BF197" s="160">
        <f>IF(N197="znížená",J197,0)</f>
        <v>0</v>
      </c>
      <c r="BG197" s="160">
        <f>IF(N197="zákl. prenesená",J197,0)</f>
        <v>0</v>
      </c>
      <c r="BH197" s="160">
        <f>IF(N197="zníž. prenesená",J197,0)</f>
        <v>0</v>
      </c>
      <c r="BI197" s="160">
        <f>IF(N197="nulová",J197,0)</f>
        <v>0</v>
      </c>
      <c r="BJ197" s="16" t="s">
        <v>83</v>
      </c>
      <c r="BK197" s="160">
        <f>ROUND(I197*H197,2)</f>
        <v>0</v>
      </c>
      <c r="BL197" s="16" t="s">
        <v>217</v>
      </c>
      <c r="BM197" s="159" t="s">
        <v>265</v>
      </c>
    </row>
    <row r="198" spans="2:65" s="1" customFormat="1" ht="24.2" customHeight="1">
      <c r="B198" s="118"/>
      <c r="C198" s="148" t="s">
        <v>266</v>
      </c>
      <c r="D198" s="148" t="s">
        <v>141</v>
      </c>
      <c r="E198" s="149" t="s">
        <v>267</v>
      </c>
      <c r="F198" s="150" t="s">
        <v>268</v>
      </c>
      <c r="G198" s="151" t="s">
        <v>269</v>
      </c>
      <c r="H198" s="187"/>
      <c r="I198" s="153"/>
      <c r="J198" s="154">
        <f>ROUND(I198*H198,2)</f>
        <v>0</v>
      </c>
      <c r="K198" s="155"/>
      <c r="L198" s="31"/>
      <c r="M198" s="156" t="s">
        <v>1</v>
      </c>
      <c r="N198" s="117" t="s">
        <v>37</v>
      </c>
      <c r="P198" s="157">
        <f>O198*H198</f>
        <v>0</v>
      </c>
      <c r="Q198" s="157">
        <v>0</v>
      </c>
      <c r="R198" s="157">
        <f>Q198*H198</f>
        <v>0</v>
      </c>
      <c r="S198" s="157">
        <v>0</v>
      </c>
      <c r="T198" s="158">
        <f>S198*H198</f>
        <v>0</v>
      </c>
      <c r="AR198" s="159" t="s">
        <v>217</v>
      </c>
      <c r="AT198" s="159" t="s">
        <v>141</v>
      </c>
      <c r="AU198" s="159" t="s">
        <v>83</v>
      </c>
      <c r="AY198" s="16" t="s">
        <v>138</v>
      </c>
      <c r="BE198" s="160">
        <f>IF(N198="základná",J198,0)</f>
        <v>0</v>
      </c>
      <c r="BF198" s="160">
        <f>IF(N198="znížená",J198,0)</f>
        <v>0</v>
      </c>
      <c r="BG198" s="160">
        <f>IF(N198="zákl. prenesená",J198,0)</f>
        <v>0</v>
      </c>
      <c r="BH198" s="160">
        <f>IF(N198="zníž. prenesená",J198,0)</f>
        <v>0</v>
      </c>
      <c r="BI198" s="160">
        <f>IF(N198="nulová",J198,0)</f>
        <v>0</v>
      </c>
      <c r="BJ198" s="16" t="s">
        <v>83</v>
      </c>
      <c r="BK198" s="160">
        <f>ROUND(I198*H198,2)</f>
        <v>0</v>
      </c>
      <c r="BL198" s="16" t="s">
        <v>217</v>
      </c>
      <c r="BM198" s="159" t="s">
        <v>270</v>
      </c>
    </row>
    <row r="199" spans="2:65" s="11" customFormat="1" ht="22.9" customHeight="1">
      <c r="B199" s="136"/>
      <c r="D199" s="137" t="s">
        <v>70</v>
      </c>
      <c r="E199" s="146" t="s">
        <v>271</v>
      </c>
      <c r="F199" s="146" t="s">
        <v>272</v>
      </c>
      <c r="I199" s="139"/>
      <c r="J199" s="147">
        <f>BK199</f>
        <v>0</v>
      </c>
      <c r="L199" s="136"/>
      <c r="M199" s="141"/>
      <c r="P199" s="142">
        <f>SUM(P200:P202)</f>
        <v>0</v>
      </c>
      <c r="R199" s="142">
        <f>SUM(R200:R202)</f>
        <v>0.39716460000000003</v>
      </c>
      <c r="T199" s="143">
        <f>SUM(T200:T202)</f>
        <v>0</v>
      </c>
      <c r="AR199" s="137" t="s">
        <v>83</v>
      </c>
      <c r="AT199" s="144" t="s">
        <v>70</v>
      </c>
      <c r="AU199" s="144" t="s">
        <v>79</v>
      </c>
      <c r="AY199" s="137" t="s">
        <v>138</v>
      </c>
      <c r="BK199" s="145">
        <f>SUM(BK200:BK202)</f>
        <v>0</v>
      </c>
    </row>
    <row r="200" spans="2:65" s="1" customFormat="1" ht="49.15" customHeight="1">
      <c r="B200" s="118"/>
      <c r="C200" s="148" t="s">
        <v>273</v>
      </c>
      <c r="D200" s="148" t="s">
        <v>141</v>
      </c>
      <c r="E200" s="149" t="s">
        <v>274</v>
      </c>
      <c r="F200" s="150" t="s">
        <v>275</v>
      </c>
      <c r="G200" s="151" t="s">
        <v>144</v>
      </c>
      <c r="H200" s="152">
        <v>26.46</v>
      </c>
      <c r="I200" s="153"/>
      <c r="J200" s="154">
        <f>ROUND(I200*H200,2)</f>
        <v>0</v>
      </c>
      <c r="K200" s="155"/>
      <c r="L200" s="31"/>
      <c r="M200" s="156" t="s">
        <v>1</v>
      </c>
      <c r="N200" s="117" t="s">
        <v>37</v>
      </c>
      <c r="P200" s="157">
        <f>O200*H200</f>
        <v>0</v>
      </c>
      <c r="Q200" s="157">
        <v>1.5010000000000001E-2</v>
      </c>
      <c r="R200" s="157">
        <f>Q200*H200</f>
        <v>0.39716460000000003</v>
      </c>
      <c r="S200" s="157">
        <v>0</v>
      </c>
      <c r="T200" s="158">
        <f>S200*H200</f>
        <v>0</v>
      </c>
      <c r="AR200" s="159" t="s">
        <v>217</v>
      </c>
      <c r="AT200" s="159" t="s">
        <v>141</v>
      </c>
      <c r="AU200" s="159" t="s">
        <v>83</v>
      </c>
      <c r="AY200" s="16" t="s">
        <v>138</v>
      </c>
      <c r="BE200" s="160">
        <f>IF(N200="základná",J200,0)</f>
        <v>0</v>
      </c>
      <c r="BF200" s="160">
        <f>IF(N200="znížená",J200,0)</f>
        <v>0</v>
      </c>
      <c r="BG200" s="160">
        <f>IF(N200="zákl. prenesená",J200,0)</f>
        <v>0</v>
      </c>
      <c r="BH200" s="160">
        <f>IF(N200="zníž. prenesená",J200,0)</f>
        <v>0</v>
      </c>
      <c r="BI200" s="160">
        <f>IF(N200="nulová",J200,0)</f>
        <v>0</v>
      </c>
      <c r="BJ200" s="16" t="s">
        <v>83</v>
      </c>
      <c r="BK200" s="160">
        <f>ROUND(I200*H200,2)</f>
        <v>0</v>
      </c>
      <c r="BL200" s="16" t="s">
        <v>217</v>
      </c>
      <c r="BM200" s="159" t="s">
        <v>276</v>
      </c>
    </row>
    <row r="201" spans="2:65" s="12" customFormat="1" ht="20.45">
      <c r="B201" s="161"/>
      <c r="D201" s="162" t="s">
        <v>147</v>
      </c>
      <c r="E201" s="163" t="s">
        <v>1</v>
      </c>
      <c r="F201" s="164" t="s">
        <v>277</v>
      </c>
      <c r="H201" s="165">
        <v>26.46</v>
      </c>
      <c r="I201" s="166"/>
      <c r="L201" s="161"/>
      <c r="M201" s="167"/>
      <c r="T201" s="168"/>
      <c r="AT201" s="163" t="s">
        <v>147</v>
      </c>
      <c r="AU201" s="163" t="s">
        <v>83</v>
      </c>
      <c r="AV201" s="12" t="s">
        <v>83</v>
      </c>
      <c r="AW201" s="12" t="s">
        <v>28</v>
      </c>
      <c r="AX201" s="12" t="s">
        <v>79</v>
      </c>
      <c r="AY201" s="163" t="s">
        <v>138</v>
      </c>
    </row>
    <row r="202" spans="2:65" s="1" customFormat="1" ht="24.2" customHeight="1">
      <c r="B202" s="118"/>
      <c r="C202" s="148" t="s">
        <v>278</v>
      </c>
      <c r="D202" s="148" t="s">
        <v>141</v>
      </c>
      <c r="E202" s="149" t="s">
        <v>279</v>
      </c>
      <c r="F202" s="150" t="s">
        <v>280</v>
      </c>
      <c r="G202" s="151" t="s">
        <v>269</v>
      </c>
      <c r="H202" s="187"/>
      <c r="I202" s="153"/>
      <c r="J202" s="154">
        <f>ROUND(I202*H202,2)</f>
        <v>0</v>
      </c>
      <c r="K202" s="155"/>
      <c r="L202" s="31"/>
      <c r="M202" s="156" t="s">
        <v>1</v>
      </c>
      <c r="N202" s="117" t="s">
        <v>37</v>
      </c>
      <c r="P202" s="157">
        <f>O202*H202</f>
        <v>0</v>
      </c>
      <c r="Q202" s="157">
        <v>0</v>
      </c>
      <c r="R202" s="157">
        <f>Q202*H202</f>
        <v>0</v>
      </c>
      <c r="S202" s="157">
        <v>0</v>
      </c>
      <c r="T202" s="158">
        <f>S202*H202</f>
        <v>0</v>
      </c>
      <c r="AR202" s="159" t="s">
        <v>217</v>
      </c>
      <c r="AT202" s="159" t="s">
        <v>141</v>
      </c>
      <c r="AU202" s="159" t="s">
        <v>83</v>
      </c>
      <c r="AY202" s="16" t="s">
        <v>138</v>
      </c>
      <c r="BE202" s="160">
        <f>IF(N202="základná",J202,0)</f>
        <v>0</v>
      </c>
      <c r="BF202" s="160">
        <f>IF(N202="znížená",J202,0)</f>
        <v>0</v>
      </c>
      <c r="BG202" s="160">
        <f>IF(N202="zákl. prenesená",J202,0)</f>
        <v>0</v>
      </c>
      <c r="BH202" s="160">
        <f>IF(N202="zníž. prenesená",J202,0)</f>
        <v>0</v>
      </c>
      <c r="BI202" s="160">
        <f>IF(N202="nulová",J202,0)</f>
        <v>0</v>
      </c>
      <c r="BJ202" s="16" t="s">
        <v>83</v>
      </c>
      <c r="BK202" s="160">
        <f>ROUND(I202*H202,2)</f>
        <v>0</v>
      </c>
      <c r="BL202" s="16" t="s">
        <v>217</v>
      </c>
      <c r="BM202" s="159" t="s">
        <v>281</v>
      </c>
    </row>
    <row r="203" spans="2:65" s="11" customFormat="1" ht="22.9" customHeight="1">
      <c r="B203" s="136"/>
      <c r="D203" s="137" t="s">
        <v>70</v>
      </c>
      <c r="E203" s="146" t="s">
        <v>282</v>
      </c>
      <c r="F203" s="146" t="s">
        <v>283</v>
      </c>
      <c r="I203" s="139"/>
      <c r="J203" s="147">
        <f>BK203</f>
        <v>0</v>
      </c>
      <c r="L203" s="136"/>
      <c r="M203" s="141"/>
      <c r="P203" s="142">
        <f>SUM(P204:P205)</f>
        <v>0</v>
      </c>
      <c r="R203" s="142">
        <f>SUM(R204:R205)</f>
        <v>0</v>
      </c>
      <c r="T203" s="143">
        <f>SUM(T204:T205)</f>
        <v>0.35519999999999996</v>
      </c>
      <c r="AR203" s="137" t="s">
        <v>83</v>
      </c>
      <c r="AT203" s="144" t="s">
        <v>70</v>
      </c>
      <c r="AU203" s="144" t="s">
        <v>79</v>
      </c>
      <c r="AY203" s="137" t="s">
        <v>138</v>
      </c>
      <c r="BK203" s="145">
        <f>SUM(BK204:BK205)</f>
        <v>0</v>
      </c>
    </row>
    <row r="204" spans="2:65" s="1" customFormat="1" ht="24.2" customHeight="1">
      <c r="B204" s="118"/>
      <c r="C204" s="148" t="s">
        <v>284</v>
      </c>
      <c r="D204" s="148" t="s">
        <v>141</v>
      </c>
      <c r="E204" s="149" t="s">
        <v>285</v>
      </c>
      <c r="F204" s="150" t="s">
        <v>286</v>
      </c>
      <c r="G204" s="151" t="s">
        <v>287</v>
      </c>
      <c r="H204" s="152">
        <v>74</v>
      </c>
      <c r="I204" s="153"/>
      <c r="J204" s="154">
        <f>ROUND(I204*H204,2)</f>
        <v>0</v>
      </c>
      <c r="K204" s="155"/>
      <c r="L204" s="31"/>
      <c r="M204" s="156" t="s">
        <v>1</v>
      </c>
      <c r="N204" s="117" t="s">
        <v>37</v>
      </c>
      <c r="P204" s="157">
        <f>O204*H204</f>
        <v>0</v>
      </c>
      <c r="Q204" s="157">
        <v>0</v>
      </c>
      <c r="R204" s="157">
        <f>Q204*H204</f>
        <v>0</v>
      </c>
      <c r="S204" s="157">
        <v>4.7999999999999996E-3</v>
      </c>
      <c r="T204" s="158">
        <f>S204*H204</f>
        <v>0.35519999999999996</v>
      </c>
      <c r="AR204" s="159" t="s">
        <v>217</v>
      </c>
      <c r="AT204" s="159" t="s">
        <v>141</v>
      </c>
      <c r="AU204" s="159" t="s">
        <v>83</v>
      </c>
      <c r="AY204" s="16" t="s">
        <v>138</v>
      </c>
      <c r="BE204" s="160">
        <f>IF(N204="základná",J204,0)</f>
        <v>0</v>
      </c>
      <c r="BF204" s="160">
        <f>IF(N204="znížená",J204,0)</f>
        <v>0</v>
      </c>
      <c r="BG204" s="160">
        <f>IF(N204="zákl. prenesená",J204,0)</f>
        <v>0</v>
      </c>
      <c r="BH204" s="160">
        <f>IF(N204="zníž. prenesená",J204,0)</f>
        <v>0</v>
      </c>
      <c r="BI204" s="160">
        <f>IF(N204="nulová",J204,0)</f>
        <v>0</v>
      </c>
      <c r="BJ204" s="16" t="s">
        <v>83</v>
      </c>
      <c r="BK204" s="160">
        <f>ROUND(I204*H204,2)</f>
        <v>0</v>
      </c>
      <c r="BL204" s="16" t="s">
        <v>217</v>
      </c>
      <c r="BM204" s="159" t="s">
        <v>288</v>
      </c>
    </row>
    <row r="205" spans="2:65" s="1" customFormat="1" ht="33" customHeight="1">
      <c r="B205" s="118"/>
      <c r="C205" s="148" t="s">
        <v>289</v>
      </c>
      <c r="D205" s="148" t="s">
        <v>141</v>
      </c>
      <c r="E205" s="149" t="s">
        <v>290</v>
      </c>
      <c r="F205" s="150" t="s">
        <v>291</v>
      </c>
      <c r="G205" s="151" t="s">
        <v>269</v>
      </c>
      <c r="H205" s="187"/>
      <c r="I205" s="153"/>
      <c r="J205" s="154">
        <f>ROUND(I205*H205,2)</f>
        <v>0</v>
      </c>
      <c r="K205" s="155"/>
      <c r="L205" s="31"/>
      <c r="M205" s="156" t="s">
        <v>1</v>
      </c>
      <c r="N205" s="117" t="s">
        <v>37</v>
      </c>
      <c r="P205" s="157">
        <f>O205*H205</f>
        <v>0</v>
      </c>
      <c r="Q205" s="157">
        <v>0</v>
      </c>
      <c r="R205" s="157">
        <f>Q205*H205</f>
        <v>0</v>
      </c>
      <c r="S205" s="157">
        <v>0</v>
      </c>
      <c r="T205" s="158">
        <f>S205*H205</f>
        <v>0</v>
      </c>
      <c r="AR205" s="159" t="s">
        <v>217</v>
      </c>
      <c r="AT205" s="159" t="s">
        <v>141</v>
      </c>
      <c r="AU205" s="159" t="s">
        <v>83</v>
      </c>
      <c r="AY205" s="16" t="s">
        <v>138</v>
      </c>
      <c r="BE205" s="160">
        <f>IF(N205="základná",J205,0)</f>
        <v>0</v>
      </c>
      <c r="BF205" s="160">
        <f>IF(N205="znížená",J205,0)</f>
        <v>0</v>
      </c>
      <c r="BG205" s="160">
        <f>IF(N205="zákl. prenesená",J205,0)</f>
        <v>0</v>
      </c>
      <c r="BH205" s="160">
        <f>IF(N205="zníž. prenesená",J205,0)</f>
        <v>0</v>
      </c>
      <c r="BI205" s="160">
        <f>IF(N205="nulová",J205,0)</f>
        <v>0</v>
      </c>
      <c r="BJ205" s="16" t="s">
        <v>83</v>
      </c>
      <c r="BK205" s="160">
        <f>ROUND(I205*H205,2)</f>
        <v>0</v>
      </c>
      <c r="BL205" s="16" t="s">
        <v>217</v>
      </c>
      <c r="BM205" s="159" t="s">
        <v>292</v>
      </c>
    </row>
    <row r="206" spans="2:65" s="11" customFormat="1" ht="22.9" customHeight="1">
      <c r="B206" s="136"/>
      <c r="D206" s="137" t="s">
        <v>70</v>
      </c>
      <c r="E206" s="146" t="s">
        <v>293</v>
      </c>
      <c r="F206" s="146" t="s">
        <v>294</v>
      </c>
      <c r="I206" s="139"/>
      <c r="J206" s="147">
        <f>BK206</f>
        <v>0</v>
      </c>
      <c r="L206" s="136"/>
      <c r="M206" s="141"/>
      <c r="P206" s="142">
        <f>SUM(P207:P235)</f>
        <v>0</v>
      </c>
      <c r="R206" s="142">
        <f>SUM(R207:R235)</f>
        <v>26.287704929999997</v>
      </c>
      <c r="T206" s="143">
        <f>SUM(T207:T235)</f>
        <v>0</v>
      </c>
      <c r="AR206" s="137" t="s">
        <v>83</v>
      </c>
      <c r="AT206" s="144" t="s">
        <v>70</v>
      </c>
      <c r="AU206" s="144" t="s">
        <v>79</v>
      </c>
      <c r="AY206" s="137" t="s">
        <v>138</v>
      </c>
      <c r="BK206" s="145">
        <f>SUM(BK207:BK235)</f>
        <v>0</v>
      </c>
    </row>
    <row r="207" spans="2:65" s="1" customFormat="1" ht="37.9" customHeight="1">
      <c r="B207" s="118"/>
      <c r="C207" s="148" t="s">
        <v>251</v>
      </c>
      <c r="D207" s="148" t="s">
        <v>141</v>
      </c>
      <c r="E207" s="149" t="s">
        <v>295</v>
      </c>
      <c r="F207" s="150" t="s">
        <v>296</v>
      </c>
      <c r="G207" s="151" t="s">
        <v>144</v>
      </c>
      <c r="H207" s="152">
        <v>542.58699999999999</v>
      </c>
      <c r="I207" s="153"/>
      <c r="J207" s="154">
        <f>ROUND(I207*H207,2)</f>
        <v>0</v>
      </c>
      <c r="K207" s="155"/>
      <c r="L207" s="31"/>
      <c r="M207" s="156" t="s">
        <v>1</v>
      </c>
      <c r="N207" s="117" t="s">
        <v>37</v>
      </c>
      <c r="P207" s="157">
        <f>O207*H207</f>
        <v>0</v>
      </c>
      <c r="Q207" s="157">
        <v>4.4479999999999999E-2</v>
      </c>
      <c r="R207" s="157">
        <f>Q207*H207</f>
        <v>24.134269759999999</v>
      </c>
      <c r="S207" s="157">
        <v>0</v>
      </c>
      <c r="T207" s="158">
        <f>S207*H207</f>
        <v>0</v>
      </c>
      <c r="AR207" s="159" t="s">
        <v>217</v>
      </c>
      <c r="AT207" s="159" t="s">
        <v>141</v>
      </c>
      <c r="AU207" s="159" t="s">
        <v>83</v>
      </c>
      <c r="AY207" s="16" t="s">
        <v>138</v>
      </c>
      <c r="BE207" s="160">
        <f>IF(N207="základná",J207,0)</f>
        <v>0</v>
      </c>
      <c r="BF207" s="160">
        <f>IF(N207="znížená",J207,0)</f>
        <v>0</v>
      </c>
      <c r="BG207" s="160">
        <f>IF(N207="zákl. prenesená",J207,0)</f>
        <v>0</v>
      </c>
      <c r="BH207" s="160">
        <f>IF(N207="zníž. prenesená",J207,0)</f>
        <v>0</v>
      </c>
      <c r="BI207" s="160">
        <f>IF(N207="nulová",J207,0)</f>
        <v>0</v>
      </c>
      <c r="BJ207" s="16" t="s">
        <v>83</v>
      </c>
      <c r="BK207" s="160">
        <f>ROUND(I207*H207,2)</f>
        <v>0</v>
      </c>
      <c r="BL207" s="16" t="s">
        <v>217</v>
      </c>
      <c r="BM207" s="159" t="s">
        <v>297</v>
      </c>
    </row>
    <row r="208" spans="2:65" s="12" customFormat="1" ht="10.15">
      <c r="B208" s="161"/>
      <c r="D208" s="162" t="s">
        <v>147</v>
      </c>
      <c r="E208" s="163" t="s">
        <v>1</v>
      </c>
      <c r="F208" s="164" t="s">
        <v>84</v>
      </c>
      <c r="H208" s="165">
        <v>373.12700000000001</v>
      </c>
      <c r="I208" s="166"/>
      <c r="L208" s="161"/>
      <c r="M208" s="167"/>
      <c r="T208" s="168"/>
      <c r="AT208" s="163" t="s">
        <v>147</v>
      </c>
      <c r="AU208" s="163" t="s">
        <v>83</v>
      </c>
      <c r="AV208" s="12" t="s">
        <v>83</v>
      </c>
      <c r="AW208" s="12" t="s">
        <v>28</v>
      </c>
      <c r="AX208" s="12" t="s">
        <v>71</v>
      </c>
      <c r="AY208" s="163" t="s">
        <v>138</v>
      </c>
    </row>
    <row r="209" spans="2:65" s="12" customFormat="1" ht="10.15">
      <c r="B209" s="161"/>
      <c r="D209" s="162" t="s">
        <v>147</v>
      </c>
      <c r="E209" s="163" t="s">
        <v>1</v>
      </c>
      <c r="F209" s="164" t="s">
        <v>81</v>
      </c>
      <c r="H209" s="165">
        <v>169.46</v>
      </c>
      <c r="I209" s="166"/>
      <c r="L209" s="161"/>
      <c r="M209" s="167"/>
      <c r="T209" s="168"/>
      <c r="AT209" s="163" t="s">
        <v>147</v>
      </c>
      <c r="AU209" s="163" t="s">
        <v>83</v>
      </c>
      <c r="AV209" s="12" t="s">
        <v>83</v>
      </c>
      <c r="AW209" s="12" t="s">
        <v>28</v>
      </c>
      <c r="AX209" s="12" t="s">
        <v>71</v>
      </c>
      <c r="AY209" s="163" t="s">
        <v>138</v>
      </c>
    </row>
    <row r="210" spans="2:65" s="13" customFormat="1" ht="10.15">
      <c r="B210" s="169"/>
      <c r="D210" s="162" t="s">
        <v>147</v>
      </c>
      <c r="E210" s="170" t="s">
        <v>1</v>
      </c>
      <c r="F210" s="171" t="s">
        <v>153</v>
      </c>
      <c r="H210" s="172">
        <v>542.58699999999999</v>
      </c>
      <c r="I210" s="173"/>
      <c r="L210" s="169"/>
      <c r="M210" s="174"/>
      <c r="T210" s="175"/>
      <c r="AT210" s="170" t="s">
        <v>147</v>
      </c>
      <c r="AU210" s="170" t="s">
        <v>83</v>
      </c>
      <c r="AV210" s="13" t="s">
        <v>145</v>
      </c>
      <c r="AW210" s="13" t="s">
        <v>28</v>
      </c>
      <c r="AX210" s="13" t="s">
        <v>79</v>
      </c>
      <c r="AY210" s="170" t="s">
        <v>138</v>
      </c>
    </row>
    <row r="211" spans="2:65" s="1" customFormat="1" ht="37.9" customHeight="1">
      <c r="B211" s="118"/>
      <c r="C211" s="148" t="s">
        <v>298</v>
      </c>
      <c r="D211" s="148" t="s">
        <v>141</v>
      </c>
      <c r="E211" s="149" t="s">
        <v>299</v>
      </c>
      <c r="F211" s="150" t="s">
        <v>300</v>
      </c>
      <c r="G211" s="151" t="s">
        <v>144</v>
      </c>
      <c r="H211" s="152">
        <v>542.58699999999999</v>
      </c>
      <c r="I211" s="153"/>
      <c r="J211" s="154">
        <f>ROUND(I211*H211,2)</f>
        <v>0</v>
      </c>
      <c r="K211" s="155"/>
      <c r="L211" s="31"/>
      <c r="M211" s="156" t="s">
        <v>1</v>
      </c>
      <c r="N211" s="117" t="s">
        <v>37</v>
      </c>
      <c r="P211" s="157">
        <f>O211*H211</f>
        <v>0</v>
      </c>
      <c r="Q211" s="157">
        <v>3.9100000000000003E-3</v>
      </c>
      <c r="R211" s="157">
        <f>Q211*H211</f>
        <v>2.1215151699999999</v>
      </c>
      <c r="S211" s="157">
        <v>0</v>
      </c>
      <c r="T211" s="158">
        <f>S211*H211</f>
        <v>0</v>
      </c>
      <c r="AR211" s="159" t="s">
        <v>217</v>
      </c>
      <c r="AT211" s="159" t="s">
        <v>141</v>
      </c>
      <c r="AU211" s="159" t="s">
        <v>83</v>
      </c>
      <c r="AY211" s="16" t="s">
        <v>138</v>
      </c>
      <c r="BE211" s="160">
        <f>IF(N211="základná",J211,0)</f>
        <v>0</v>
      </c>
      <c r="BF211" s="160">
        <f>IF(N211="znížená",J211,0)</f>
        <v>0</v>
      </c>
      <c r="BG211" s="160">
        <f>IF(N211="zákl. prenesená",J211,0)</f>
        <v>0</v>
      </c>
      <c r="BH211" s="160">
        <f>IF(N211="zníž. prenesená",J211,0)</f>
        <v>0</v>
      </c>
      <c r="BI211" s="160">
        <f>IF(N211="nulová",J211,0)</f>
        <v>0</v>
      </c>
      <c r="BJ211" s="16" t="s">
        <v>83</v>
      </c>
      <c r="BK211" s="160">
        <f>ROUND(I211*H211,2)</f>
        <v>0</v>
      </c>
      <c r="BL211" s="16" t="s">
        <v>217</v>
      </c>
      <c r="BM211" s="159" t="s">
        <v>301</v>
      </c>
    </row>
    <row r="212" spans="2:65" s="12" customFormat="1" ht="20.45">
      <c r="B212" s="161"/>
      <c r="D212" s="162" t="s">
        <v>147</v>
      </c>
      <c r="E212" s="163" t="s">
        <v>1</v>
      </c>
      <c r="F212" s="164" t="s">
        <v>302</v>
      </c>
      <c r="H212" s="165">
        <v>49.932000000000002</v>
      </c>
      <c r="I212" s="166"/>
      <c r="L212" s="161"/>
      <c r="M212" s="167"/>
      <c r="T212" s="168"/>
      <c r="AT212" s="163" t="s">
        <v>147</v>
      </c>
      <c r="AU212" s="163" t="s">
        <v>83</v>
      </c>
      <c r="AV212" s="12" t="s">
        <v>83</v>
      </c>
      <c r="AW212" s="12" t="s">
        <v>28</v>
      </c>
      <c r="AX212" s="12" t="s">
        <v>71</v>
      </c>
      <c r="AY212" s="163" t="s">
        <v>138</v>
      </c>
    </row>
    <row r="213" spans="2:65" s="12" customFormat="1" ht="10.15">
      <c r="B213" s="161"/>
      <c r="D213" s="162" t="s">
        <v>147</v>
      </c>
      <c r="E213" s="163" t="s">
        <v>1</v>
      </c>
      <c r="F213" s="164" t="s">
        <v>303</v>
      </c>
      <c r="H213" s="165">
        <v>114.992</v>
      </c>
      <c r="I213" s="166"/>
      <c r="L213" s="161"/>
      <c r="M213" s="167"/>
      <c r="T213" s="168"/>
      <c r="AT213" s="163" t="s">
        <v>147</v>
      </c>
      <c r="AU213" s="163" t="s">
        <v>83</v>
      </c>
      <c r="AV213" s="12" t="s">
        <v>83</v>
      </c>
      <c r="AW213" s="12" t="s">
        <v>28</v>
      </c>
      <c r="AX213" s="12" t="s">
        <v>71</v>
      </c>
      <c r="AY213" s="163" t="s">
        <v>138</v>
      </c>
    </row>
    <row r="214" spans="2:65" s="12" customFormat="1" ht="10.15">
      <c r="B214" s="161"/>
      <c r="D214" s="162" t="s">
        <v>147</v>
      </c>
      <c r="E214" s="163" t="s">
        <v>1</v>
      </c>
      <c r="F214" s="164" t="s">
        <v>304</v>
      </c>
      <c r="H214" s="165">
        <v>97.403000000000006</v>
      </c>
      <c r="I214" s="166"/>
      <c r="L214" s="161"/>
      <c r="M214" s="167"/>
      <c r="T214" s="168"/>
      <c r="AT214" s="163" t="s">
        <v>147</v>
      </c>
      <c r="AU214" s="163" t="s">
        <v>83</v>
      </c>
      <c r="AV214" s="12" t="s">
        <v>83</v>
      </c>
      <c r="AW214" s="12" t="s">
        <v>28</v>
      </c>
      <c r="AX214" s="12" t="s">
        <v>71</v>
      </c>
      <c r="AY214" s="163" t="s">
        <v>138</v>
      </c>
    </row>
    <row r="215" spans="2:65" s="12" customFormat="1" ht="10.15">
      <c r="B215" s="161"/>
      <c r="D215" s="162" t="s">
        <v>147</v>
      </c>
      <c r="E215" s="163" t="s">
        <v>1</v>
      </c>
      <c r="F215" s="164" t="s">
        <v>305</v>
      </c>
      <c r="H215" s="165">
        <v>110.8</v>
      </c>
      <c r="I215" s="166"/>
      <c r="L215" s="161"/>
      <c r="M215" s="167"/>
      <c r="T215" s="168"/>
      <c r="AT215" s="163" t="s">
        <v>147</v>
      </c>
      <c r="AU215" s="163" t="s">
        <v>83</v>
      </c>
      <c r="AV215" s="12" t="s">
        <v>83</v>
      </c>
      <c r="AW215" s="12" t="s">
        <v>28</v>
      </c>
      <c r="AX215" s="12" t="s">
        <v>71</v>
      </c>
      <c r="AY215" s="163" t="s">
        <v>138</v>
      </c>
    </row>
    <row r="216" spans="2:65" s="14" customFormat="1" ht="10.15">
      <c r="B216" s="188"/>
      <c r="D216" s="162" t="s">
        <v>147</v>
      </c>
      <c r="E216" s="189" t="s">
        <v>84</v>
      </c>
      <c r="F216" s="190" t="s">
        <v>306</v>
      </c>
      <c r="H216" s="191">
        <v>373.12700000000001</v>
      </c>
      <c r="I216" s="192"/>
      <c r="L216" s="188"/>
      <c r="M216" s="193"/>
      <c r="T216" s="194"/>
      <c r="AT216" s="189" t="s">
        <v>147</v>
      </c>
      <c r="AU216" s="189" t="s">
        <v>83</v>
      </c>
      <c r="AV216" s="14" t="s">
        <v>154</v>
      </c>
      <c r="AW216" s="14" t="s">
        <v>28</v>
      </c>
      <c r="AX216" s="14" t="s">
        <v>71</v>
      </c>
      <c r="AY216" s="189" t="s">
        <v>138</v>
      </c>
    </row>
    <row r="217" spans="2:65" s="12" customFormat="1" ht="10.15">
      <c r="B217" s="161"/>
      <c r="D217" s="162" t="s">
        <v>147</v>
      </c>
      <c r="E217" s="163" t="s">
        <v>1</v>
      </c>
      <c r="F217" s="164" t="s">
        <v>307</v>
      </c>
      <c r="H217" s="165">
        <v>56.081000000000003</v>
      </c>
      <c r="I217" s="166"/>
      <c r="L217" s="161"/>
      <c r="M217" s="167"/>
      <c r="T217" s="168"/>
      <c r="AT217" s="163" t="s">
        <v>147</v>
      </c>
      <c r="AU217" s="163" t="s">
        <v>83</v>
      </c>
      <c r="AV217" s="12" t="s">
        <v>83</v>
      </c>
      <c r="AW217" s="12" t="s">
        <v>28</v>
      </c>
      <c r="AX217" s="12" t="s">
        <v>71</v>
      </c>
      <c r="AY217" s="163" t="s">
        <v>138</v>
      </c>
    </row>
    <row r="218" spans="2:65" s="12" customFormat="1" ht="10.15">
      <c r="B218" s="161"/>
      <c r="D218" s="162" t="s">
        <v>147</v>
      </c>
      <c r="E218" s="163" t="s">
        <v>1</v>
      </c>
      <c r="F218" s="164" t="s">
        <v>308</v>
      </c>
      <c r="H218" s="165">
        <v>59.378</v>
      </c>
      <c r="I218" s="166"/>
      <c r="L218" s="161"/>
      <c r="M218" s="167"/>
      <c r="T218" s="168"/>
      <c r="AT218" s="163" t="s">
        <v>147</v>
      </c>
      <c r="AU218" s="163" t="s">
        <v>83</v>
      </c>
      <c r="AV218" s="12" t="s">
        <v>83</v>
      </c>
      <c r="AW218" s="12" t="s">
        <v>28</v>
      </c>
      <c r="AX218" s="12" t="s">
        <v>71</v>
      </c>
      <c r="AY218" s="163" t="s">
        <v>138</v>
      </c>
    </row>
    <row r="219" spans="2:65" s="12" customFormat="1" ht="10.15">
      <c r="B219" s="161"/>
      <c r="D219" s="162" t="s">
        <v>147</v>
      </c>
      <c r="E219" s="163" t="s">
        <v>1</v>
      </c>
      <c r="F219" s="164" t="s">
        <v>309</v>
      </c>
      <c r="H219" s="165">
        <v>54.000999999999998</v>
      </c>
      <c r="I219" s="166"/>
      <c r="L219" s="161"/>
      <c r="M219" s="167"/>
      <c r="T219" s="168"/>
      <c r="AT219" s="163" t="s">
        <v>147</v>
      </c>
      <c r="AU219" s="163" t="s">
        <v>83</v>
      </c>
      <c r="AV219" s="12" t="s">
        <v>83</v>
      </c>
      <c r="AW219" s="12" t="s">
        <v>28</v>
      </c>
      <c r="AX219" s="12" t="s">
        <v>71</v>
      </c>
      <c r="AY219" s="163" t="s">
        <v>138</v>
      </c>
    </row>
    <row r="220" spans="2:65" s="12" customFormat="1" ht="20.45">
      <c r="B220" s="161"/>
      <c r="D220" s="162" t="s">
        <v>147</v>
      </c>
      <c r="E220" s="163" t="s">
        <v>1</v>
      </c>
      <c r="F220" s="164" t="s">
        <v>310</v>
      </c>
      <c r="H220" s="165">
        <v>0</v>
      </c>
      <c r="I220" s="166"/>
      <c r="L220" s="161"/>
      <c r="M220" s="167"/>
      <c r="T220" s="168"/>
      <c r="AT220" s="163" t="s">
        <v>147</v>
      </c>
      <c r="AU220" s="163" t="s">
        <v>83</v>
      </c>
      <c r="AV220" s="12" t="s">
        <v>83</v>
      </c>
      <c r="AW220" s="12" t="s">
        <v>28</v>
      </c>
      <c r="AX220" s="12" t="s">
        <v>71</v>
      </c>
      <c r="AY220" s="163" t="s">
        <v>138</v>
      </c>
    </row>
    <row r="221" spans="2:65" s="14" customFormat="1" ht="10.15">
      <c r="B221" s="188"/>
      <c r="D221" s="162" t="s">
        <v>147</v>
      </c>
      <c r="E221" s="189" t="s">
        <v>81</v>
      </c>
      <c r="F221" s="190" t="s">
        <v>311</v>
      </c>
      <c r="H221" s="191">
        <v>169.46</v>
      </c>
      <c r="I221" s="192"/>
      <c r="L221" s="188"/>
      <c r="M221" s="193"/>
      <c r="T221" s="194"/>
      <c r="AT221" s="189" t="s">
        <v>147</v>
      </c>
      <c r="AU221" s="189" t="s">
        <v>83</v>
      </c>
      <c r="AV221" s="14" t="s">
        <v>154</v>
      </c>
      <c r="AW221" s="14" t="s">
        <v>28</v>
      </c>
      <c r="AX221" s="14" t="s">
        <v>71</v>
      </c>
      <c r="AY221" s="189" t="s">
        <v>138</v>
      </c>
    </row>
    <row r="222" spans="2:65" s="13" customFormat="1" ht="10.15">
      <c r="B222" s="169"/>
      <c r="D222" s="162" t="s">
        <v>147</v>
      </c>
      <c r="E222" s="170" t="s">
        <v>91</v>
      </c>
      <c r="F222" s="171" t="s">
        <v>153</v>
      </c>
      <c r="H222" s="172">
        <v>542.58699999999999</v>
      </c>
      <c r="I222" s="173"/>
      <c r="L222" s="169"/>
      <c r="M222" s="174"/>
      <c r="T222" s="175"/>
      <c r="AT222" s="170" t="s">
        <v>147</v>
      </c>
      <c r="AU222" s="170" t="s">
        <v>83</v>
      </c>
      <c r="AV222" s="13" t="s">
        <v>145</v>
      </c>
      <c r="AW222" s="13" t="s">
        <v>28</v>
      </c>
      <c r="AX222" s="13" t="s">
        <v>79</v>
      </c>
      <c r="AY222" s="170" t="s">
        <v>138</v>
      </c>
    </row>
    <row r="223" spans="2:65" s="1" customFormat="1" ht="25.15" customHeight="1">
      <c r="B223" s="118"/>
      <c r="C223" s="176" t="s">
        <v>312</v>
      </c>
      <c r="D223" s="176" t="s">
        <v>168</v>
      </c>
      <c r="E223" s="211" t="s">
        <v>313</v>
      </c>
      <c r="F223" s="210" t="s">
        <v>314</v>
      </c>
      <c r="G223" s="179" t="s">
        <v>144</v>
      </c>
      <c r="H223" s="209">
        <v>0</v>
      </c>
      <c r="I223" s="181"/>
      <c r="J223" s="182">
        <f>ROUND(I223*H223,2)</f>
        <v>0</v>
      </c>
      <c r="K223" s="183"/>
      <c r="L223" s="184"/>
      <c r="M223" s="185" t="s">
        <v>1</v>
      </c>
      <c r="N223" s="186" t="s">
        <v>37</v>
      </c>
      <c r="P223" s="157">
        <f>O223*H223</f>
        <v>0</v>
      </c>
      <c r="Q223" s="157">
        <v>2.1000000000000001E-2</v>
      </c>
      <c r="R223" s="157">
        <f>Q223*H223</f>
        <v>0</v>
      </c>
      <c r="S223" s="157">
        <v>0</v>
      </c>
      <c r="T223" s="158">
        <f>S223*H223</f>
        <v>0</v>
      </c>
      <c r="AR223" s="159" t="s">
        <v>251</v>
      </c>
      <c r="AT223" s="159" t="s">
        <v>168</v>
      </c>
      <c r="AU223" s="159" t="s">
        <v>83</v>
      </c>
      <c r="AY223" s="16" t="s">
        <v>138</v>
      </c>
      <c r="BE223" s="160">
        <f>IF(N223="základná",J223,0)</f>
        <v>0</v>
      </c>
      <c r="BF223" s="160">
        <f>IF(N223="znížená",J223,0)</f>
        <v>0</v>
      </c>
      <c r="BG223" s="160">
        <f>IF(N223="zákl. prenesená",J223,0)</f>
        <v>0</v>
      </c>
      <c r="BH223" s="160">
        <f>IF(N223="zníž. prenesená",J223,0)</f>
        <v>0</v>
      </c>
      <c r="BI223" s="160">
        <f>IF(N223="nulová",J223,0)</f>
        <v>0</v>
      </c>
      <c r="BJ223" s="16" t="s">
        <v>83</v>
      </c>
      <c r="BK223" s="160">
        <f>ROUND(I223*H223,2)</f>
        <v>0</v>
      </c>
      <c r="BL223" s="16" t="s">
        <v>217</v>
      </c>
      <c r="BM223" s="159" t="s">
        <v>315</v>
      </c>
    </row>
    <row r="224" spans="2:65" s="12" customFormat="1" ht="10.15">
      <c r="B224" s="161"/>
      <c r="D224" s="162" t="s">
        <v>147</v>
      </c>
      <c r="E224" s="163" t="s">
        <v>1</v>
      </c>
      <c r="F224" s="164" t="s">
        <v>316</v>
      </c>
      <c r="H224" s="165">
        <v>575.14200000000005</v>
      </c>
      <c r="I224" s="166"/>
      <c r="L224" s="161"/>
      <c r="M224" s="167"/>
      <c r="T224" s="168"/>
      <c r="AT224" s="163" t="s">
        <v>147</v>
      </c>
      <c r="AU224" s="163" t="s">
        <v>83</v>
      </c>
      <c r="AV224" s="12" t="s">
        <v>83</v>
      </c>
      <c r="AW224" s="12" t="s">
        <v>28</v>
      </c>
      <c r="AX224" s="12" t="s">
        <v>79</v>
      </c>
      <c r="AY224" s="163" t="s">
        <v>138</v>
      </c>
    </row>
    <row r="225" spans="2:65" s="1" customFormat="1" ht="16.5" customHeight="1">
      <c r="B225" s="118"/>
      <c r="C225" s="148" t="s">
        <v>317</v>
      </c>
      <c r="D225" s="148" t="s">
        <v>141</v>
      </c>
      <c r="E225" s="149" t="s">
        <v>318</v>
      </c>
      <c r="F225" s="150" t="s">
        <v>319</v>
      </c>
      <c r="G225" s="151" t="s">
        <v>256</v>
      </c>
      <c r="H225" s="152">
        <v>100.8</v>
      </c>
      <c r="I225" s="153"/>
      <c r="J225" s="154">
        <f>ROUND(I225*H225,2)</f>
        <v>0</v>
      </c>
      <c r="K225" s="155"/>
      <c r="L225" s="31"/>
      <c r="M225" s="156" t="s">
        <v>1</v>
      </c>
      <c r="N225" s="117" t="s">
        <v>37</v>
      </c>
      <c r="P225" s="157">
        <f>O225*H225</f>
        <v>0</v>
      </c>
      <c r="Q225" s="157">
        <v>0</v>
      </c>
      <c r="R225" s="157">
        <f>Q225*H225</f>
        <v>0</v>
      </c>
      <c r="S225" s="157">
        <v>0</v>
      </c>
      <c r="T225" s="158">
        <f>S225*H225</f>
        <v>0</v>
      </c>
      <c r="AR225" s="159" t="s">
        <v>217</v>
      </c>
      <c r="AT225" s="159" t="s">
        <v>141</v>
      </c>
      <c r="AU225" s="159" t="s">
        <v>83</v>
      </c>
      <c r="AY225" s="16" t="s">
        <v>138</v>
      </c>
      <c r="BE225" s="160">
        <f>IF(N225="základná",J225,0)</f>
        <v>0</v>
      </c>
      <c r="BF225" s="160">
        <f>IF(N225="znížená",J225,0)</f>
        <v>0</v>
      </c>
      <c r="BG225" s="160">
        <f>IF(N225="zákl. prenesená",J225,0)</f>
        <v>0</v>
      </c>
      <c r="BH225" s="160">
        <f>IF(N225="zníž. prenesená",J225,0)</f>
        <v>0</v>
      </c>
      <c r="BI225" s="160">
        <f>IF(N225="nulová",J225,0)</f>
        <v>0</v>
      </c>
      <c r="BJ225" s="16" t="s">
        <v>83</v>
      </c>
      <c r="BK225" s="160">
        <f>ROUND(I225*H225,2)</f>
        <v>0</v>
      </c>
      <c r="BL225" s="16" t="s">
        <v>217</v>
      </c>
      <c r="BM225" s="159" t="s">
        <v>320</v>
      </c>
    </row>
    <row r="226" spans="2:65" s="12" customFormat="1" ht="10.15">
      <c r="B226" s="161"/>
      <c r="D226" s="162" t="s">
        <v>147</v>
      </c>
      <c r="E226" s="163" t="s">
        <v>1</v>
      </c>
      <c r="F226" s="164" t="s">
        <v>321</v>
      </c>
      <c r="H226" s="165">
        <v>100.8</v>
      </c>
      <c r="I226" s="166"/>
      <c r="L226" s="161"/>
      <c r="M226" s="167"/>
      <c r="T226" s="168"/>
      <c r="AT226" s="163" t="s">
        <v>147</v>
      </c>
      <c r="AU226" s="163" t="s">
        <v>83</v>
      </c>
      <c r="AV226" s="12" t="s">
        <v>83</v>
      </c>
      <c r="AW226" s="12" t="s">
        <v>28</v>
      </c>
      <c r="AX226" s="12" t="s">
        <v>71</v>
      </c>
      <c r="AY226" s="163" t="s">
        <v>138</v>
      </c>
    </row>
    <row r="227" spans="2:65" s="14" customFormat="1" ht="10.15">
      <c r="B227" s="188"/>
      <c r="D227" s="162" t="s">
        <v>147</v>
      </c>
      <c r="E227" s="189" t="s">
        <v>93</v>
      </c>
      <c r="F227" s="190" t="s">
        <v>322</v>
      </c>
      <c r="H227" s="191">
        <v>100.8</v>
      </c>
      <c r="I227" s="192"/>
      <c r="L227" s="188"/>
      <c r="M227" s="193"/>
      <c r="T227" s="194"/>
      <c r="AT227" s="189" t="s">
        <v>147</v>
      </c>
      <c r="AU227" s="189" t="s">
        <v>83</v>
      </c>
      <c r="AV227" s="14" t="s">
        <v>154</v>
      </c>
      <c r="AW227" s="14" t="s">
        <v>28</v>
      </c>
      <c r="AX227" s="14" t="s">
        <v>71</v>
      </c>
      <c r="AY227" s="189" t="s">
        <v>138</v>
      </c>
    </row>
    <row r="228" spans="2:65" s="13" customFormat="1" ht="10.15">
      <c r="B228" s="169"/>
      <c r="D228" s="162" t="s">
        <v>147</v>
      </c>
      <c r="E228" s="170" t="s">
        <v>1</v>
      </c>
      <c r="F228" s="171" t="s">
        <v>153</v>
      </c>
      <c r="H228" s="172">
        <v>100.8</v>
      </c>
      <c r="I228" s="173"/>
      <c r="L228" s="169"/>
      <c r="M228" s="174"/>
      <c r="T228" s="175"/>
      <c r="AT228" s="170" t="s">
        <v>147</v>
      </c>
      <c r="AU228" s="170" t="s">
        <v>83</v>
      </c>
      <c r="AV228" s="13" t="s">
        <v>145</v>
      </c>
      <c r="AW228" s="13" t="s">
        <v>28</v>
      </c>
      <c r="AX228" s="13" t="s">
        <v>79</v>
      </c>
      <c r="AY228" s="170" t="s">
        <v>138</v>
      </c>
    </row>
    <row r="229" spans="2:65" s="1" customFormat="1" ht="16.5" customHeight="1">
      <c r="B229" s="118"/>
      <c r="C229" s="176" t="s">
        <v>323</v>
      </c>
      <c r="D229" s="176" t="s">
        <v>168</v>
      </c>
      <c r="E229" s="177" t="s">
        <v>324</v>
      </c>
      <c r="F229" s="178" t="s">
        <v>325</v>
      </c>
      <c r="G229" s="179" t="s">
        <v>326</v>
      </c>
      <c r="H229" s="180">
        <v>126</v>
      </c>
      <c r="I229" s="181"/>
      <c r="J229" s="182">
        <f>ROUND(I229*H229,2)</f>
        <v>0</v>
      </c>
      <c r="K229" s="183"/>
      <c r="L229" s="184"/>
      <c r="M229" s="185" t="s">
        <v>1</v>
      </c>
      <c r="N229" s="186" t="s">
        <v>37</v>
      </c>
      <c r="P229" s="157">
        <f>O229*H229</f>
        <v>0</v>
      </c>
      <c r="Q229" s="157">
        <v>2.5000000000000001E-4</v>
      </c>
      <c r="R229" s="157">
        <f>Q229*H229</f>
        <v>3.15E-2</v>
      </c>
      <c r="S229" s="157">
        <v>0</v>
      </c>
      <c r="T229" s="158">
        <f>S229*H229</f>
        <v>0</v>
      </c>
      <c r="AR229" s="159" t="s">
        <v>251</v>
      </c>
      <c r="AT229" s="159" t="s">
        <v>168</v>
      </c>
      <c r="AU229" s="159" t="s">
        <v>83</v>
      </c>
      <c r="AY229" s="16" t="s">
        <v>138</v>
      </c>
      <c r="BE229" s="160">
        <f>IF(N229="základná",J229,0)</f>
        <v>0</v>
      </c>
      <c r="BF229" s="160">
        <f>IF(N229="znížená",J229,0)</f>
        <v>0</v>
      </c>
      <c r="BG229" s="160">
        <f>IF(N229="zákl. prenesená",J229,0)</f>
        <v>0</v>
      </c>
      <c r="BH229" s="160">
        <f>IF(N229="zníž. prenesená",J229,0)</f>
        <v>0</v>
      </c>
      <c r="BI229" s="160">
        <f>IF(N229="nulová",J229,0)</f>
        <v>0</v>
      </c>
      <c r="BJ229" s="16" t="s">
        <v>83</v>
      </c>
      <c r="BK229" s="160">
        <f>ROUND(I229*H229,2)</f>
        <v>0</v>
      </c>
      <c r="BL229" s="16" t="s">
        <v>217</v>
      </c>
      <c r="BM229" s="159" t="s">
        <v>327</v>
      </c>
    </row>
    <row r="230" spans="2:65" s="12" customFormat="1" ht="10.15">
      <c r="B230" s="161"/>
      <c r="D230" s="162" t="s">
        <v>147</v>
      </c>
      <c r="E230" s="163" t="s">
        <v>1</v>
      </c>
      <c r="F230" s="164" t="s">
        <v>328</v>
      </c>
      <c r="H230" s="165">
        <v>126</v>
      </c>
      <c r="I230" s="166"/>
      <c r="L230" s="161"/>
      <c r="M230" s="167"/>
      <c r="T230" s="168"/>
      <c r="AT230" s="163" t="s">
        <v>147</v>
      </c>
      <c r="AU230" s="163" t="s">
        <v>83</v>
      </c>
      <c r="AV230" s="12" t="s">
        <v>83</v>
      </c>
      <c r="AW230" s="12" t="s">
        <v>28</v>
      </c>
      <c r="AX230" s="12" t="s">
        <v>79</v>
      </c>
      <c r="AY230" s="163" t="s">
        <v>138</v>
      </c>
    </row>
    <row r="231" spans="2:65" s="1" customFormat="1" ht="16.5" customHeight="1">
      <c r="B231" s="118"/>
      <c r="C231" s="176" t="s">
        <v>329</v>
      </c>
      <c r="D231" s="176" t="s">
        <v>168</v>
      </c>
      <c r="E231" s="177" t="s">
        <v>330</v>
      </c>
      <c r="F231" s="178" t="s">
        <v>331</v>
      </c>
      <c r="G231" s="179" t="s">
        <v>287</v>
      </c>
      <c r="H231" s="180">
        <v>42</v>
      </c>
      <c r="I231" s="181"/>
      <c r="J231" s="182">
        <f>ROUND(I231*H231,2)</f>
        <v>0</v>
      </c>
      <c r="K231" s="183"/>
      <c r="L231" s="184"/>
      <c r="M231" s="185" t="s">
        <v>1</v>
      </c>
      <c r="N231" s="186" t="s">
        <v>37</v>
      </c>
      <c r="P231" s="157">
        <f>O231*H231</f>
        <v>0</v>
      </c>
      <c r="Q231" s="157">
        <v>1.0000000000000001E-5</v>
      </c>
      <c r="R231" s="157">
        <f>Q231*H231</f>
        <v>4.2000000000000002E-4</v>
      </c>
      <c r="S231" s="157">
        <v>0</v>
      </c>
      <c r="T231" s="158">
        <f>S231*H231</f>
        <v>0</v>
      </c>
      <c r="AR231" s="159" t="s">
        <v>251</v>
      </c>
      <c r="AT231" s="159" t="s">
        <v>168</v>
      </c>
      <c r="AU231" s="159" t="s">
        <v>83</v>
      </c>
      <c r="AY231" s="16" t="s">
        <v>138</v>
      </c>
      <c r="BE231" s="160">
        <f>IF(N231="základná",J231,0)</f>
        <v>0</v>
      </c>
      <c r="BF231" s="160">
        <f>IF(N231="znížená",J231,0)</f>
        <v>0</v>
      </c>
      <c r="BG231" s="160">
        <f>IF(N231="zákl. prenesená",J231,0)</f>
        <v>0</v>
      </c>
      <c r="BH231" s="160">
        <f>IF(N231="zníž. prenesená",J231,0)</f>
        <v>0</v>
      </c>
      <c r="BI231" s="160">
        <f>IF(N231="nulová",J231,0)</f>
        <v>0</v>
      </c>
      <c r="BJ231" s="16" t="s">
        <v>83</v>
      </c>
      <c r="BK231" s="160">
        <f>ROUND(I231*H231,2)</f>
        <v>0</v>
      </c>
      <c r="BL231" s="16" t="s">
        <v>217</v>
      </c>
      <c r="BM231" s="159" t="s">
        <v>332</v>
      </c>
    </row>
    <row r="232" spans="2:65" s="12" customFormat="1" ht="10.15">
      <c r="B232" s="161"/>
      <c r="D232" s="162" t="s">
        <v>147</v>
      </c>
      <c r="E232" s="163" t="s">
        <v>1</v>
      </c>
      <c r="F232" s="164" t="s">
        <v>333</v>
      </c>
      <c r="H232" s="165">
        <v>42</v>
      </c>
      <c r="I232" s="166"/>
      <c r="L232" s="161"/>
      <c r="M232" s="167"/>
      <c r="T232" s="168"/>
      <c r="AT232" s="163" t="s">
        <v>147</v>
      </c>
      <c r="AU232" s="163" t="s">
        <v>83</v>
      </c>
      <c r="AV232" s="12" t="s">
        <v>83</v>
      </c>
      <c r="AW232" s="12" t="s">
        <v>28</v>
      </c>
      <c r="AX232" s="12" t="s">
        <v>71</v>
      </c>
      <c r="AY232" s="163" t="s">
        <v>138</v>
      </c>
    </row>
    <row r="233" spans="2:65" s="13" customFormat="1" ht="10.15">
      <c r="B233" s="169"/>
      <c r="D233" s="162" t="s">
        <v>147</v>
      </c>
      <c r="E233" s="170" t="s">
        <v>1</v>
      </c>
      <c r="F233" s="171" t="s">
        <v>153</v>
      </c>
      <c r="H233" s="172">
        <v>42</v>
      </c>
      <c r="I233" s="173"/>
      <c r="L233" s="169"/>
      <c r="M233" s="174"/>
      <c r="T233" s="175"/>
      <c r="AT233" s="170" t="s">
        <v>147</v>
      </c>
      <c r="AU233" s="170" t="s">
        <v>83</v>
      </c>
      <c r="AV233" s="13" t="s">
        <v>145</v>
      </c>
      <c r="AW233" s="13" t="s">
        <v>28</v>
      </c>
      <c r="AX233" s="13" t="s">
        <v>79</v>
      </c>
      <c r="AY233" s="170" t="s">
        <v>138</v>
      </c>
    </row>
    <row r="234" spans="2:65" s="1" customFormat="1" ht="24.2" customHeight="1">
      <c r="B234" s="118"/>
      <c r="C234" s="148" t="s">
        <v>334</v>
      </c>
      <c r="D234" s="148" t="s">
        <v>141</v>
      </c>
      <c r="E234" s="149" t="s">
        <v>335</v>
      </c>
      <c r="F234" s="150" t="s">
        <v>336</v>
      </c>
      <c r="G234" s="151" t="s">
        <v>269</v>
      </c>
      <c r="H234" s="187"/>
      <c r="I234" s="153"/>
      <c r="J234" s="154">
        <f>ROUND(I234*H234,2)</f>
        <v>0</v>
      </c>
      <c r="K234" s="155"/>
      <c r="L234" s="31"/>
      <c r="M234" s="156" t="s">
        <v>1</v>
      </c>
      <c r="N234" s="117" t="s">
        <v>37</v>
      </c>
      <c r="P234" s="157">
        <f>O234*H234</f>
        <v>0</v>
      </c>
      <c r="Q234" s="157">
        <v>0</v>
      </c>
      <c r="R234" s="157">
        <f>Q234*H234</f>
        <v>0</v>
      </c>
      <c r="S234" s="157">
        <v>0</v>
      </c>
      <c r="T234" s="158">
        <f>S234*H234</f>
        <v>0</v>
      </c>
      <c r="AR234" s="159" t="s">
        <v>217</v>
      </c>
      <c r="AT234" s="159" t="s">
        <v>141</v>
      </c>
      <c r="AU234" s="159" t="s">
        <v>83</v>
      </c>
      <c r="AY234" s="16" t="s">
        <v>138</v>
      </c>
      <c r="BE234" s="160">
        <f>IF(N234="základná",J234,0)</f>
        <v>0</v>
      </c>
      <c r="BF234" s="160">
        <f>IF(N234="znížená",J234,0)</f>
        <v>0</v>
      </c>
      <c r="BG234" s="160">
        <f>IF(N234="zákl. prenesená",J234,0)</f>
        <v>0</v>
      </c>
      <c r="BH234" s="160">
        <f>IF(N234="zníž. prenesená",J234,0)</f>
        <v>0</v>
      </c>
      <c r="BI234" s="160">
        <f>IF(N234="nulová",J234,0)</f>
        <v>0</v>
      </c>
      <c r="BJ234" s="16" t="s">
        <v>83</v>
      </c>
      <c r="BK234" s="160">
        <f>ROUND(I234*H234,2)</f>
        <v>0</v>
      </c>
      <c r="BL234" s="16" t="s">
        <v>217</v>
      </c>
      <c r="BM234" s="159" t="s">
        <v>337</v>
      </c>
    </row>
    <row r="235" spans="2:65" s="1" customFormat="1" ht="24.2" customHeight="1">
      <c r="B235" s="118"/>
      <c r="C235" s="148" t="s">
        <v>338</v>
      </c>
      <c r="D235" s="148" t="s">
        <v>141</v>
      </c>
      <c r="E235" s="149" t="s">
        <v>339</v>
      </c>
      <c r="F235" s="150" t="s">
        <v>340</v>
      </c>
      <c r="G235" s="151" t="s">
        <v>269</v>
      </c>
      <c r="H235" s="187"/>
      <c r="I235" s="153"/>
      <c r="J235" s="154">
        <f>ROUND(I235*H235,2)</f>
        <v>0</v>
      </c>
      <c r="K235" s="155"/>
      <c r="L235" s="31"/>
      <c r="M235" s="156" t="s">
        <v>1</v>
      </c>
      <c r="N235" s="117" t="s">
        <v>37</v>
      </c>
      <c r="P235" s="157">
        <f>O235*H235</f>
        <v>0</v>
      </c>
      <c r="Q235" s="157">
        <v>0</v>
      </c>
      <c r="R235" s="157">
        <f>Q235*H235</f>
        <v>0</v>
      </c>
      <c r="S235" s="157">
        <v>0</v>
      </c>
      <c r="T235" s="158">
        <f>S235*H235</f>
        <v>0</v>
      </c>
      <c r="AR235" s="159" t="s">
        <v>217</v>
      </c>
      <c r="AT235" s="159" t="s">
        <v>141</v>
      </c>
      <c r="AU235" s="159" t="s">
        <v>83</v>
      </c>
      <c r="AY235" s="16" t="s">
        <v>138</v>
      </c>
      <c r="BE235" s="160">
        <f>IF(N235="základná",J235,0)</f>
        <v>0</v>
      </c>
      <c r="BF235" s="160">
        <f>IF(N235="znížená",J235,0)</f>
        <v>0</v>
      </c>
      <c r="BG235" s="160">
        <f>IF(N235="zákl. prenesená",J235,0)</f>
        <v>0</v>
      </c>
      <c r="BH235" s="160">
        <f>IF(N235="zníž. prenesená",J235,0)</f>
        <v>0</v>
      </c>
      <c r="BI235" s="160">
        <f>IF(N235="nulová",J235,0)</f>
        <v>0</v>
      </c>
      <c r="BJ235" s="16" t="s">
        <v>83</v>
      </c>
      <c r="BK235" s="160">
        <f>ROUND(I235*H235,2)</f>
        <v>0</v>
      </c>
      <c r="BL235" s="16" t="s">
        <v>217</v>
      </c>
      <c r="BM235" s="159" t="s">
        <v>341</v>
      </c>
    </row>
    <row r="236" spans="2:65" s="11" customFormat="1" ht="22.9" customHeight="1">
      <c r="B236" s="136"/>
      <c r="D236" s="137" t="s">
        <v>70</v>
      </c>
      <c r="E236" s="146" t="s">
        <v>342</v>
      </c>
      <c r="F236" s="146" t="s">
        <v>343</v>
      </c>
      <c r="I236" s="139"/>
      <c r="J236" s="147">
        <f>BK236</f>
        <v>0</v>
      </c>
      <c r="L236" s="136"/>
      <c r="M236" s="141"/>
      <c r="P236" s="142">
        <f>SUM(P237:P250)</f>
        <v>0</v>
      </c>
      <c r="R236" s="142">
        <f>SUM(R237:R250)</f>
        <v>0.24268743500000001</v>
      </c>
      <c r="T236" s="143">
        <f>SUM(T237:T250)</f>
        <v>3.0431000000000003E-2</v>
      </c>
      <c r="AR236" s="137" t="s">
        <v>83</v>
      </c>
      <c r="AT236" s="144" t="s">
        <v>70</v>
      </c>
      <c r="AU236" s="144" t="s">
        <v>79</v>
      </c>
      <c r="AY236" s="137" t="s">
        <v>138</v>
      </c>
      <c r="BK236" s="145">
        <f>SUM(BK237:BK250)</f>
        <v>0</v>
      </c>
    </row>
    <row r="237" spans="2:65" s="1" customFormat="1" ht="24.2" customHeight="1">
      <c r="B237" s="118"/>
      <c r="C237" s="148" t="s">
        <v>344</v>
      </c>
      <c r="D237" s="148" t="s">
        <v>141</v>
      </c>
      <c r="E237" s="149" t="s">
        <v>345</v>
      </c>
      <c r="F237" s="150" t="s">
        <v>346</v>
      </c>
      <c r="G237" s="151" t="s">
        <v>144</v>
      </c>
      <c r="H237" s="152">
        <v>30.431000000000001</v>
      </c>
      <c r="I237" s="153"/>
      <c r="J237" s="154">
        <f>ROUND(I237*H237,2)</f>
        <v>0</v>
      </c>
      <c r="K237" s="155"/>
      <c r="L237" s="31"/>
      <c r="M237" s="156" t="s">
        <v>1</v>
      </c>
      <c r="N237" s="117" t="s">
        <v>37</v>
      </c>
      <c r="P237" s="157">
        <f>O237*H237</f>
        <v>0</v>
      </c>
      <c r="Q237" s="157">
        <v>0</v>
      </c>
      <c r="R237" s="157">
        <f>Q237*H237</f>
        <v>0</v>
      </c>
      <c r="S237" s="157">
        <v>1E-3</v>
      </c>
      <c r="T237" s="158">
        <f>S237*H237</f>
        <v>3.0431000000000003E-2</v>
      </c>
      <c r="AR237" s="159" t="s">
        <v>217</v>
      </c>
      <c r="AT237" s="159" t="s">
        <v>141</v>
      </c>
      <c r="AU237" s="159" t="s">
        <v>83</v>
      </c>
      <c r="AY237" s="16" t="s">
        <v>138</v>
      </c>
      <c r="BE237" s="160">
        <f>IF(N237="základná",J237,0)</f>
        <v>0</v>
      </c>
      <c r="BF237" s="160">
        <f>IF(N237="znížená",J237,0)</f>
        <v>0</v>
      </c>
      <c r="BG237" s="160">
        <f>IF(N237="zákl. prenesená",J237,0)</f>
        <v>0</v>
      </c>
      <c r="BH237" s="160">
        <f>IF(N237="zníž. prenesená",J237,0)</f>
        <v>0</v>
      </c>
      <c r="BI237" s="160">
        <f>IF(N237="nulová",J237,0)</f>
        <v>0</v>
      </c>
      <c r="BJ237" s="16" t="s">
        <v>83</v>
      </c>
      <c r="BK237" s="160">
        <f>ROUND(I237*H237,2)</f>
        <v>0</v>
      </c>
      <c r="BL237" s="16" t="s">
        <v>217</v>
      </c>
      <c r="BM237" s="159" t="s">
        <v>347</v>
      </c>
    </row>
    <row r="238" spans="2:65" s="12" customFormat="1" ht="10.15">
      <c r="B238" s="161"/>
      <c r="D238" s="162" t="s">
        <v>147</v>
      </c>
      <c r="E238" s="163" t="s">
        <v>1</v>
      </c>
      <c r="F238" s="164" t="s">
        <v>348</v>
      </c>
      <c r="H238" s="165">
        <v>30.431000000000001</v>
      </c>
      <c r="I238" s="166"/>
      <c r="L238" s="161"/>
      <c r="M238" s="167"/>
      <c r="T238" s="168"/>
      <c r="AT238" s="163" t="s">
        <v>147</v>
      </c>
      <c r="AU238" s="163" t="s">
        <v>83</v>
      </c>
      <c r="AV238" s="12" t="s">
        <v>83</v>
      </c>
      <c r="AW238" s="12" t="s">
        <v>28</v>
      </c>
      <c r="AX238" s="12" t="s">
        <v>71</v>
      </c>
      <c r="AY238" s="163" t="s">
        <v>138</v>
      </c>
    </row>
    <row r="239" spans="2:65" s="13" customFormat="1" ht="10.15">
      <c r="B239" s="169"/>
      <c r="D239" s="162" t="s">
        <v>147</v>
      </c>
      <c r="E239" s="170" t="s">
        <v>89</v>
      </c>
      <c r="F239" s="171" t="s">
        <v>153</v>
      </c>
      <c r="H239" s="172">
        <v>30.431000000000001</v>
      </c>
      <c r="I239" s="173"/>
      <c r="L239" s="169"/>
      <c r="M239" s="174"/>
      <c r="T239" s="175"/>
      <c r="AT239" s="170" t="s">
        <v>147</v>
      </c>
      <c r="AU239" s="170" t="s">
        <v>83</v>
      </c>
      <c r="AV239" s="13" t="s">
        <v>145</v>
      </c>
      <c r="AW239" s="13" t="s">
        <v>28</v>
      </c>
      <c r="AX239" s="13" t="s">
        <v>79</v>
      </c>
      <c r="AY239" s="170" t="s">
        <v>138</v>
      </c>
    </row>
    <row r="240" spans="2:65" s="1" customFormat="1" ht="24.2" customHeight="1">
      <c r="B240" s="118"/>
      <c r="C240" s="148" t="s">
        <v>349</v>
      </c>
      <c r="D240" s="148" t="s">
        <v>141</v>
      </c>
      <c r="E240" s="149" t="s">
        <v>350</v>
      </c>
      <c r="F240" s="150" t="s">
        <v>351</v>
      </c>
      <c r="G240" s="151" t="s">
        <v>144</v>
      </c>
      <c r="H240" s="152">
        <v>30.431000000000001</v>
      </c>
      <c r="I240" s="153"/>
      <c r="J240" s="154">
        <f>ROUND(I240*H240,2)</f>
        <v>0</v>
      </c>
      <c r="K240" s="155"/>
      <c r="L240" s="31"/>
      <c r="M240" s="156" t="s">
        <v>1</v>
      </c>
      <c r="N240" s="117" t="s">
        <v>37</v>
      </c>
      <c r="P240" s="157">
        <f>O240*H240</f>
        <v>0</v>
      </c>
      <c r="Q240" s="157">
        <v>2.9999999999999997E-4</v>
      </c>
      <c r="R240" s="157">
        <f>Q240*H240</f>
        <v>9.1292999999999999E-3</v>
      </c>
      <c r="S240" s="157">
        <v>0</v>
      </c>
      <c r="T240" s="158">
        <f>S240*H240</f>
        <v>0</v>
      </c>
      <c r="AR240" s="159" t="s">
        <v>217</v>
      </c>
      <c r="AT240" s="159" t="s">
        <v>141</v>
      </c>
      <c r="AU240" s="159" t="s">
        <v>83</v>
      </c>
      <c r="AY240" s="16" t="s">
        <v>138</v>
      </c>
      <c r="BE240" s="160">
        <f>IF(N240="základná",J240,0)</f>
        <v>0</v>
      </c>
      <c r="BF240" s="160">
        <f>IF(N240="znížená",J240,0)</f>
        <v>0</v>
      </c>
      <c r="BG240" s="160">
        <f>IF(N240="zákl. prenesená",J240,0)</f>
        <v>0</v>
      </c>
      <c r="BH240" s="160">
        <f>IF(N240="zníž. prenesená",J240,0)</f>
        <v>0</v>
      </c>
      <c r="BI240" s="160">
        <f>IF(N240="nulová",J240,0)</f>
        <v>0</v>
      </c>
      <c r="BJ240" s="16" t="s">
        <v>83</v>
      </c>
      <c r="BK240" s="160">
        <f>ROUND(I240*H240,2)</f>
        <v>0</v>
      </c>
      <c r="BL240" s="16" t="s">
        <v>217</v>
      </c>
      <c r="BM240" s="159" t="s">
        <v>352</v>
      </c>
    </row>
    <row r="241" spans="2:65" s="12" customFormat="1" ht="10.15">
      <c r="B241" s="161"/>
      <c r="D241" s="162" t="s">
        <v>147</v>
      </c>
      <c r="E241" s="163" t="s">
        <v>1</v>
      </c>
      <c r="F241" s="164" t="s">
        <v>89</v>
      </c>
      <c r="H241" s="165">
        <v>30.431000000000001</v>
      </c>
      <c r="I241" s="166"/>
      <c r="L241" s="161"/>
      <c r="M241" s="167"/>
      <c r="T241" s="168"/>
      <c r="AT241" s="163" t="s">
        <v>147</v>
      </c>
      <c r="AU241" s="163" t="s">
        <v>83</v>
      </c>
      <c r="AV241" s="12" t="s">
        <v>83</v>
      </c>
      <c r="AW241" s="12" t="s">
        <v>28</v>
      </c>
      <c r="AX241" s="12" t="s">
        <v>79</v>
      </c>
      <c r="AY241" s="163" t="s">
        <v>138</v>
      </c>
    </row>
    <row r="242" spans="2:65" s="1" customFormat="1" ht="21.75" customHeight="1">
      <c r="B242" s="118"/>
      <c r="C242" s="176" t="s">
        <v>353</v>
      </c>
      <c r="D242" s="176" t="s">
        <v>168</v>
      </c>
      <c r="E242" s="177" t="s">
        <v>354</v>
      </c>
      <c r="F242" s="178" t="s">
        <v>355</v>
      </c>
      <c r="G242" s="179" t="s">
        <v>144</v>
      </c>
      <c r="H242" s="180">
        <v>31.344000000000001</v>
      </c>
      <c r="I242" s="181"/>
      <c r="J242" s="182">
        <f>ROUND(I242*H242,2)</f>
        <v>0</v>
      </c>
      <c r="K242" s="183"/>
      <c r="L242" s="184"/>
      <c r="M242" s="185" t="s">
        <v>1</v>
      </c>
      <c r="N242" s="186" t="s">
        <v>37</v>
      </c>
      <c r="P242" s="157">
        <f>O242*H242</f>
        <v>0</v>
      </c>
      <c r="Q242" s="157">
        <v>3.0000000000000001E-3</v>
      </c>
      <c r="R242" s="157">
        <f>Q242*H242</f>
        <v>9.4032000000000004E-2</v>
      </c>
      <c r="S242" s="157">
        <v>0</v>
      </c>
      <c r="T242" s="158">
        <f>S242*H242</f>
        <v>0</v>
      </c>
      <c r="AR242" s="159" t="s">
        <v>251</v>
      </c>
      <c r="AT242" s="159" t="s">
        <v>168</v>
      </c>
      <c r="AU242" s="159" t="s">
        <v>83</v>
      </c>
      <c r="AY242" s="16" t="s">
        <v>138</v>
      </c>
      <c r="BE242" s="160">
        <f>IF(N242="základná",J242,0)</f>
        <v>0</v>
      </c>
      <c r="BF242" s="160">
        <f>IF(N242="znížená",J242,0)</f>
        <v>0</v>
      </c>
      <c r="BG242" s="160">
        <f>IF(N242="zákl. prenesená",J242,0)</f>
        <v>0</v>
      </c>
      <c r="BH242" s="160">
        <f>IF(N242="zníž. prenesená",J242,0)</f>
        <v>0</v>
      </c>
      <c r="BI242" s="160">
        <f>IF(N242="nulová",J242,0)</f>
        <v>0</v>
      </c>
      <c r="BJ242" s="16" t="s">
        <v>83</v>
      </c>
      <c r="BK242" s="160">
        <f>ROUND(I242*H242,2)</f>
        <v>0</v>
      </c>
      <c r="BL242" s="16" t="s">
        <v>217</v>
      </c>
      <c r="BM242" s="159" t="s">
        <v>356</v>
      </c>
    </row>
    <row r="243" spans="2:65" s="12" customFormat="1" ht="10.15">
      <c r="B243" s="161"/>
      <c r="D243" s="162" t="s">
        <v>147</v>
      </c>
      <c r="F243" s="164" t="s">
        <v>357</v>
      </c>
      <c r="H243" s="165">
        <v>31.344000000000001</v>
      </c>
      <c r="I243" s="166"/>
      <c r="L243" s="161"/>
      <c r="M243" s="167"/>
      <c r="T243" s="168"/>
      <c r="AT243" s="163" t="s">
        <v>147</v>
      </c>
      <c r="AU243" s="163" t="s">
        <v>83</v>
      </c>
      <c r="AV243" s="12" t="s">
        <v>83</v>
      </c>
      <c r="AW243" s="12" t="s">
        <v>3</v>
      </c>
      <c r="AX243" s="12" t="s">
        <v>79</v>
      </c>
      <c r="AY243" s="163" t="s">
        <v>138</v>
      </c>
    </row>
    <row r="244" spans="2:65" s="1" customFormat="1" ht="21.75" customHeight="1">
      <c r="B244" s="118"/>
      <c r="C244" s="148" t="s">
        <v>358</v>
      </c>
      <c r="D244" s="148" t="s">
        <v>141</v>
      </c>
      <c r="E244" s="149" t="s">
        <v>359</v>
      </c>
      <c r="F244" s="150" t="s">
        <v>360</v>
      </c>
      <c r="G244" s="151" t="s">
        <v>144</v>
      </c>
      <c r="H244" s="152">
        <v>30.431000000000001</v>
      </c>
      <c r="I244" s="153"/>
      <c r="J244" s="154">
        <f>ROUND(I244*H244,2)</f>
        <v>0</v>
      </c>
      <c r="K244" s="155"/>
      <c r="L244" s="31"/>
      <c r="M244" s="156" t="s">
        <v>1</v>
      </c>
      <c r="N244" s="117" t="s">
        <v>37</v>
      </c>
      <c r="P244" s="157">
        <f>O244*H244</f>
        <v>0</v>
      </c>
      <c r="Q244" s="157">
        <v>0</v>
      </c>
      <c r="R244" s="157">
        <f>Q244*H244</f>
        <v>0</v>
      </c>
      <c r="S244" s="157">
        <v>0</v>
      </c>
      <c r="T244" s="158">
        <f>S244*H244</f>
        <v>0</v>
      </c>
      <c r="AR244" s="159" t="s">
        <v>217</v>
      </c>
      <c r="AT244" s="159" t="s">
        <v>141</v>
      </c>
      <c r="AU244" s="159" t="s">
        <v>83</v>
      </c>
      <c r="AY244" s="16" t="s">
        <v>138</v>
      </c>
      <c r="BE244" s="160">
        <f>IF(N244="základná",J244,0)</f>
        <v>0</v>
      </c>
      <c r="BF244" s="160">
        <f>IF(N244="znížená",J244,0)</f>
        <v>0</v>
      </c>
      <c r="BG244" s="160">
        <f>IF(N244="zákl. prenesená",J244,0)</f>
        <v>0</v>
      </c>
      <c r="BH244" s="160">
        <f>IF(N244="zníž. prenesená",J244,0)</f>
        <v>0</v>
      </c>
      <c r="BI244" s="160">
        <f>IF(N244="nulová",J244,0)</f>
        <v>0</v>
      </c>
      <c r="BJ244" s="16" t="s">
        <v>83</v>
      </c>
      <c r="BK244" s="160">
        <f>ROUND(I244*H244,2)</f>
        <v>0</v>
      </c>
      <c r="BL244" s="16" t="s">
        <v>217</v>
      </c>
      <c r="BM244" s="159" t="s">
        <v>361</v>
      </c>
    </row>
    <row r="245" spans="2:65" s="12" customFormat="1" ht="10.15">
      <c r="B245" s="161"/>
      <c r="D245" s="162" t="s">
        <v>147</v>
      </c>
      <c r="E245" s="163" t="s">
        <v>1</v>
      </c>
      <c r="F245" s="164" t="s">
        <v>89</v>
      </c>
      <c r="H245" s="165">
        <v>30.431000000000001</v>
      </c>
      <c r="I245" s="166"/>
      <c r="L245" s="161"/>
      <c r="M245" s="167"/>
      <c r="T245" s="168"/>
      <c r="AT245" s="163" t="s">
        <v>147</v>
      </c>
      <c r="AU245" s="163" t="s">
        <v>83</v>
      </c>
      <c r="AV245" s="12" t="s">
        <v>83</v>
      </c>
      <c r="AW245" s="12" t="s">
        <v>28</v>
      </c>
      <c r="AX245" s="12" t="s">
        <v>79</v>
      </c>
      <c r="AY245" s="163" t="s">
        <v>138</v>
      </c>
    </row>
    <row r="246" spans="2:65" s="1" customFormat="1" ht="24.2" customHeight="1">
      <c r="B246" s="118"/>
      <c r="C246" s="148" t="s">
        <v>362</v>
      </c>
      <c r="D246" s="148" t="s">
        <v>141</v>
      </c>
      <c r="E246" s="149" t="s">
        <v>363</v>
      </c>
      <c r="F246" s="150" t="s">
        <v>364</v>
      </c>
      <c r="G246" s="151" t="s">
        <v>144</v>
      </c>
      <c r="H246" s="152">
        <v>30.431000000000001</v>
      </c>
      <c r="I246" s="153"/>
      <c r="J246" s="154">
        <f>ROUND(I246*H246,2)</f>
        <v>0</v>
      </c>
      <c r="K246" s="155"/>
      <c r="L246" s="31"/>
      <c r="M246" s="156" t="s">
        <v>1</v>
      </c>
      <c r="N246" s="117" t="s">
        <v>37</v>
      </c>
      <c r="P246" s="157">
        <f>O246*H246</f>
        <v>0</v>
      </c>
      <c r="Q246" s="157">
        <v>8.5000000000000006E-5</v>
      </c>
      <c r="R246" s="157">
        <f>Q246*H246</f>
        <v>2.5866350000000003E-3</v>
      </c>
      <c r="S246" s="157">
        <v>0</v>
      </c>
      <c r="T246" s="158">
        <f>S246*H246</f>
        <v>0</v>
      </c>
      <c r="AR246" s="159" t="s">
        <v>217</v>
      </c>
      <c r="AT246" s="159" t="s">
        <v>141</v>
      </c>
      <c r="AU246" s="159" t="s">
        <v>83</v>
      </c>
      <c r="AY246" s="16" t="s">
        <v>138</v>
      </c>
      <c r="BE246" s="160">
        <f>IF(N246="základná",J246,0)</f>
        <v>0</v>
      </c>
      <c r="BF246" s="160">
        <f>IF(N246="znížená",J246,0)</f>
        <v>0</v>
      </c>
      <c r="BG246" s="160">
        <f>IF(N246="zákl. prenesená",J246,0)</f>
        <v>0</v>
      </c>
      <c r="BH246" s="160">
        <f>IF(N246="zníž. prenesená",J246,0)</f>
        <v>0</v>
      </c>
      <c r="BI246" s="160">
        <f>IF(N246="nulová",J246,0)</f>
        <v>0</v>
      </c>
      <c r="BJ246" s="16" t="s">
        <v>83</v>
      </c>
      <c r="BK246" s="160">
        <f>ROUND(I246*H246,2)</f>
        <v>0</v>
      </c>
      <c r="BL246" s="16" t="s">
        <v>217</v>
      </c>
      <c r="BM246" s="159" t="s">
        <v>365</v>
      </c>
    </row>
    <row r="247" spans="2:65" s="12" customFormat="1" ht="10.15">
      <c r="B247" s="161"/>
      <c r="D247" s="162" t="s">
        <v>147</v>
      </c>
      <c r="E247" s="163" t="s">
        <v>1</v>
      </c>
      <c r="F247" s="164" t="s">
        <v>89</v>
      </c>
      <c r="H247" s="165">
        <v>30.431000000000001</v>
      </c>
      <c r="I247" s="166"/>
      <c r="L247" s="161"/>
      <c r="M247" s="167"/>
      <c r="T247" s="168"/>
      <c r="AT247" s="163" t="s">
        <v>147</v>
      </c>
      <c r="AU247" s="163" t="s">
        <v>83</v>
      </c>
      <c r="AV247" s="12" t="s">
        <v>83</v>
      </c>
      <c r="AW247" s="12" t="s">
        <v>28</v>
      </c>
      <c r="AX247" s="12" t="s">
        <v>79</v>
      </c>
      <c r="AY247" s="163" t="s">
        <v>138</v>
      </c>
    </row>
    <row r="248" spans="2:65" s="1" customFormat="1" ht="21.75" customHeight="1">
      <c r="B248" s="118"/>
      <c r="C248" s="148" t="s">
        <v>366</v>
      </c>
      <c r="D248" s="148" t="s">
        <v>141</v>
      </c>
      <c r="E248" s="149" t="s">
        <v>367</v>
      </c>
      <c r="F248" s="150" t="s">
        <v>368</v>
      </c>
      <c r="G248" s="151" t="s">
        <v>144</v>
      </c>
      <c r="H248" s="152">
        <v>30.431000000000001</v>
      </c>
      <c r="I248" s="153"/>
      <c r="J248" s="154">
        <f>ROUND(I248*H248,2)</f>
        <v>0</v>
      </c>
      <c r="K248" s="155"/>
      <c r="L248" s="31"/>
      <c r="M248" s="156" t="s">
        <v>1</v>
      </c>
      <c r="N248" s="117" t="s">
        <v>37</v>
      </c>
      <c r="P248" s="157">
        <f>O248*H248</f>
        <v>0</v>
      </c>
      <c r="Q248" s="157">
        <v>4.4999999999999997E-3</v>
      </c>
      <c r="R248" s="157">
        <f>Q248*H248</f>
        <v>0.13693949999999999</v>
      </c>
      <c r="S248" s="157">
        <v>0</v>
      </c>
      <c r="T248" s="158">
        <f>S248*H248</f>
        <v>0</v>
      </c>
      <c r="AR248" s="159" t="s">
        <v>217</v>
      </c>
      <c r="AT248" s="159" t="s">
        <v>141</v>
      </c>
      <c r="AU248" s="159" t="s">
        <v>83</v>
      </c>
      <c r="AY248" s="16" t="s">
        <v>138</v>
      </c>
      <c r="BE248" s="160">
        <f>IF(N248="základná",J248,0)</f>
        <v>0</v>
      </c>
      <c r="BF248" s="160">
        <f>IF(N248="znížená",J248,0)</f>
        <v>0</v>
      </c>
      <c r="BG248" s="160">
        <f>IF(N248="zákl. prenesená",J248,0)</f>
        <v>0</v>
      </c>
      <c r="BH248" s="160">
        <f>IF(N248="zníž. prenesená",J248,0)</f>
        <v>0</v>
      </c>
      <c r="BI248" s="160">
        <f>IF(N248="nulová",J248,0)</f>
        <v>0</v>
      </c>
      <c r="BJ248" s="16" t="s">
        <v>83</v>
      </c>
      <c r="BK248" s="160">
        <f>ROUND(I248*H248,2)</f>
        <v>0</v>
      </c>
      <c r="BL248" s="16" t="s">
        <v>217</v>
      </c>
      <c r="BM248" s="159" t="s">
        <v>369</v>
      </c>
    </row>
    <row r="249" spans="2:65" s="12" customFormat="1" ht="10.15">
      <c r="B249" s="161"/>
      <c r="D249" s="162" t="s">
        <v>147</v>
      </c>
      <c r="E249" s="163" t="s">
        <v>1</v>
      </c>
      <c r="F249" s="164" t="s">
        <v>89</v>
      </c>
      <c r="H249" s="165">
        <v>30.431000000000001</v>
      </c>
      <c r="I249" s="166"/>
      <c r="L249" s="161"/>
      <c r="M249" s="167"/>
      <c r="T249" s="168"/>
      <c r="AT249" s="163" t="s">
        <v>147</v>
      </c>
      <c r="AU249" s="163" t="s">
        <v>83</v>
      </c>
      <c r="AV249" s="12" t="s">
        <v>83</v>
      </c>
      <c r="AW249" s="12" t="s">
        <v>28</v>
      </c>
      <c r="AX249" s="12" t="s">
        <v>79</v>
      </c>
      <c r="AY249" s="163" t="s">
        <v>138</v>
      </c>
    </row>
    <row r="250" spans="2:65" s="1" customFormat="1" ht="24.2" customHeight="1">
      <c r="B250" s="118"/>
      <c r="C250" s="148" t="s">
        <v>370</v>
      </c>
      <c r="D250" s="148" t="s">
        <v>141</v>
      </c>
      <c r="E250" s="149" t="s">
        <v>371</v>
      </c>
      <c r="F250" s="150" t="s">
        <v>372</v>
      </c>
      <c r="G250" s="151" t="s">
        <v>269</v>
      </c>
      <c r="H250" s="187"/>
      <c r="I250" s="153"/>
      <c r="J250" s="154">
        <f>ROUND(I250*H250,2)</f>
        <v>0</v>
      </c>
      <c r="K250" s="155"/>
      <c r="L250" s="31"/>
      <c r="M250" s="195" t="s">
        <v>1</v>
      </c>
      <c r="N250" s="196" t="s">
        <v>37</v>
      </c>
      <c r="O250" s="197"/>
      <c r="P250" s="198">
        <f>O250*H250</f>
        <v>0</v>
      </c>
      <c r="Q250" s="198">
        <v>0</v>
      </c>
      <c r="R250" s="198">
        <f>Q250*H250</f>
        <v>0</v>
      </c>
      <c r="S250" s="198">
        <v>0</v>
      </c>
      <c r="T250" s="199">
        <f>S250*H250</f>
        <v>0</v>
      </c>
      <c r="AR250" s="159" t="s">
        <v>217</v>
      </c>
      <c r="AT250" s="159" t="s">
        <v>141</v>
      </c>
      <c r="AU250" s="159" t="s">
        <v>83</v>
      </c>
      <c r="AY250" s="16" t="s">
        <v>138</v>
      </c>
      <c r="BE250" s="160">
        <f>IF(N250="základná",J250,0)</f>
        <v>0</v>
      </c>
      <c r="BF250" s="160">
        <f>IF(N250="znížená",J250,0)</f>
        <v>0</v>
      </c>
      <c r="BG250" s="160">
        <f>IF(N250="zákl. prenesená",J250,0)</f>
        <v>0</v>
      </c>
      <c r="BH250" s="160">
        <f>IF(N250="zníž. prenesená",J250,0)</f>
        <v>0</v>
      </c>
      <c r="BI250" s="160">
        <f>IF(N250="nulová",J250,0)</f>
        <v>0</v>
      </c>
      <c r="BJ250" s="16" t="s">
        <v>83</v>
      </c>
      <c r="BK250" s="160">
        <f>ROUND(I250*H250,2)</f>
        <v>0</v>
      </c>
      <c r="BL250" s="16" t="s">
        <v>217</v>
      </c>
      <c r="BM250" s="159" t="s">
        <v>373</v>
      </c>
    </row>
    <row r="251" spans="2:65" s="1" customFormat="1" ht="6.95" customHeight="1">
      <c r="B251" s="46"/>
      <c r="C251" s="47"/>
      <c r="D251" s="47"/>
      <c r="E251" s="47"/>
      <c r="F251" s="47"/>
      <c r="G251" s="47"/>
      <c r="H251" s="47"/>
      <c r="I251" s="47"/>
      <c r="J251" s="47"/>
      <c r="K251" s="47"/>
      <c r="L251" s="31"/>
    </row>
  </sheetData>
  <autoFilter ref="C135:K250" xr:uid="{00000000-0009-0000-0000-000001000000}"/>
  <mergeCells count="14">
    <mergeCell ref="D114:F114"/>
    <mergeCell ref="E126:H126"/>
    <mergeCell ref="E128:H128"/>
    <mergeCell ref="L2:V2"/>
    <mergeCell ref="E87:H87"/>
    <mergeCell ref="D110:F110"/>
    <mergeCell ref="D111:F111"/>
    <mergeCell ref="D112:F112"/>
    <mergeCell ref="D113:F113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79"/>
  <sheetViews>
    <sheetView showGridLines="0" workbookViewId="0"/>
  </sheetViews>
  <sheetFormatPr defaultRowHeight="13.9"/>
  <cols>
    <col min="1" max="1" width="8.33203125" customWidth="1"/>
    <col min="2" max="2" width="1.6640625" customWidth="1"/>
    <col min="3" max="3" width="25" customWidth="1"/>
    <col min="4" max="4" width="75.83203125" customWidth="1"/>
    <col min="5" max="5" width="13.33203125" customWidth="1"/>
    <col min="6" max="6" width="20" customWidth="1"/>
    <col min="7" max="7" width="1.6640625" customWidth="1"/>
    <col min="8" max="8" width="8.33203125" customWidth="1"/>
  </cols>
  <sheetData>
    <row r="1" spans="2:8" ht="11.25" customHeight="1"/>
    <row r="2" spans="2:8" ht="36.950000000000003" customHeight="1"/>
    <row r="3" spans="2:8" ht="6.95" customHeight="1">
      <c r="B3" s="17"/>
      <c r="C3" s="18"/>
      <c r="D3" s="18"/>
      <c r="E3" s="18"/>
      <c r="F3" s="18"/>
      <c r="G3" s="18"/>
      <c r="H3" s="19"/>
    </row>
    <row r="4" spans="2:8" ht="24.95" customHeight="1">
      <c r="B4" s="19"/>
      <c r="C4" s="20" t="s">
        <v>374</v>
      </c>
      <c r="H4" s="19"/>
    </row>
    <row r="5" spans="2:8" ht="12" customHeight="1">
      <c r="B5" s="19"/>
      <c r="C5" s="23" t="s">
        <v>12</v>
      </c>
      <c r="D5" s="249" t="s">
        <v>13</v>
      </c>
      <c r="E5" s="259"/>
      <c r="F5" s="259"/>
      <c r="H5" s="19"/>
    </row>
    <row r="6" spans="2:8" ht="36.950000000000003" customHeight="1">
      <c r="B6" s="19"/>
      <c r="C6" s="25" t="s">
        <v>15</v>
      </c>
      <c r="D6" s="246" t="s">
        <v>16</v>
      </c>
      <c r="E6" s="259"/>
      <c r="F6" s="259"/>
      <c r="H6" s="19"/>
    </row>
    <row r="7" spans="2:8" ht="16.5" customHeight="1">
      <c r="B7" s="19"/>
      <c r="C7" s="26" t="s">
        <v>21</v>
      </c>
      <c r="D7" s="54">
        <f>'Rekapitulácia stavby'!AN8</f>
        <v>45474</v>
      </c>
      <c r="H7" s="19"/>
    </row>
    <row r="8" spans="2:8" s="1" customFormat="1" ht="10.9" customHeight="1">
      <c r="B8" s="31"/>
      <c r="H8" s="31"/>
    </row>
    <row r="9" spans="2:8" s="10" customFormat="1" ht="29.25" customHeight="1">
      <c r="B9" s="127"/>
      <c r="C9" s="128" t="s">
        <v>52</v>
      </c>
      <c r="D9" s="129" t="s">
        <v>53</v>
      </c>
      <c r="E9" s="129" t="s">
        <v>126</v>
      </c>
      <c r="F9" s="130" t="s">
        <v>375</v>
      </c>
      <c r="H9" s="127"/>
    </row>
    <row r="10" spans="2:8" s="1" customFormat="1" ht="26.45" customHeight="1">
      <c r="B10" s="31"/>
      <c r="C10" s="200" t="s">
        <v>376</v>
      </c>
      <c r="D10" s="200" t="s">
        <v>77</v>
      </c>
      <c r="H10" s="31"/>
    </row>
    <row r="11" spans="2:8" s="1" customFormat="1" ht="16.899999999999999" customHeight="1">
      <c r="B11" s="31"/>
      <c r="C11" s="201" t="s">
        <v>87</v>
      </c>
      <c r="D11" s="202" t="s">
        <v>1</v>
      </c>
      <c r="E11" s="203" t="s">
        <v>1</v>
      </c>
      <c r="F11" s="204">
        <v>422.62700000000001</v>
      </c>
      <c r="H11" s="31"/>
    </row>
    <row r="12" spans="2:8" s="1" customFormat="1" ht="16.899999999999999" customHeight="1">
      <c r="B12" s="31"/>
      <c r="C12" s="205" t="s">
        <v>1</v>
      </c>
      <c r="D12" s="205" t="s">
        <v>201</v>
      </c>
      <c r="E12" s="16" t="s">
        <v>1</v>
      </c>
      <c r="F12" s="206">
        <v>49.5</v>
      </c>
      <c r="H12" s="31"/>
    </row>
    <row r="13" spans="2:8" s="1" customFormat="1" ht="16.899999999999999" customHeight="1">
      <c r="B13" s="31"/>
      <c r="C13" s="205" t="s">
        <v>1</v>
      </c>
      <c r="D13" s="205" t="s">
        <v>84</v>
      </c>
      <c r="E13" s="16" t="s">
        <v>1</v>
      </c>
      <c r="F13" s="206">
        <v>373.12700000000001</v>
      </c>
      <c r="H13" s="31"/>
    </row>
    <row r="14" spans="2:8" s="1" customFormat="1" ht="16.899999999999999" customHeight="1">
      <c r="B14" s="31"/>
      <c r="C14" s="205" t="s">
        <v>87</v>
      </c>
      <c r="D14" s="205" t="s">
        <v>153</v>
      </c>
      <c r="E14" s="16" t="s">
        <v>1</v>
      </c>
      <c r="F14" s="206">
        <v>422.62700000000001</v>
      </c>
      <c r="H14" s="31"/>
    </row>
    <row r="15" spans="2:8" s="1" customFormat="1" ht="16.899999999999999" customHeight="1">
      <c r="B15" s="31"/>
      <c r="C15" s="207" t="s">
        <v>377</v>
      </c>
      <c r="H15" s="31"/>
    </row>
    <row r="16" spans="2:8" s="1" customFormat="1" ht="20.45">
      <c r="B16" s="31"/>
      <c r="C16" s="205" t="s">
        <v>198</v>
      </c>
      <c r="D16" s="205" t="s">
        <v>199</v>
      </c>
      <c r="E16" s="16" t="s">
        <v>144</v>
      </c>
      <c r="F16" s="206">
        <v>422.62700000000001</v>
      </c>
      <c r="H16" s="31"/>
    </row>
    <row r="17" spans="2:8" s="1" customFormat="1" ht="20.45">
      <c r="B17" s="31"/>
      <c r="C17" s="205" t="s">
        <v>188</v>
      </c>
      <c r="D17" s="205" t="s">
        <v>189</v>
      </c>
      <c r="E17" s="16" t="s">
        <v>190</v>
      </c>
      <c r="F17" s="206">
        <v>12.679</v>
      </c>
      <c r="H17" s="31"/>
    </row>
    <row r="18" spans="2:8" s="1" customFormat="1" ht="16.899999999999999" customHeight="1">
      <c r="B18" s="31"/>
      <c r="C18" s="201" t="s">
        <v>89</v>
      </c>
      <c r="D18" s="202" t="s">
        <v>1</v>
      </c>
      <c r="E18" s="203" t="s">
        <v>1</v>
      </c>
      <c r="F18" s="204">
        <v>30.431000000000001</v>
      </c>
      <c r="H18" s="31"/>
    </row>
    <row r="19" spans="2:8" s="1" customFormat="1" ht="16.899999999999999" customHeight="1">
      <c r="B19" s="31"/>
      <c r="C19" s="205" t="s">
        <v>1</v>
      </c>
      <c r="D19" s="205" t="s">
        <v>348</v>
      </c>
      <c r="E19" s="16" t="s">
        <v>1</v>
      </c>
      <c r="F19" s="206">
        <v>30.431000000000001</v>
      </c>
      <c r="H19" s="31"/>
    </row>
    <row r="20" spans="2:8" s="1" customFormat="1" ht="16.899999999999999" customHeight="1">
      <c r="B20" s="31"/>
      <c r="C20" s="205" t="s">
        <v>89</v>
      </c>
      <c r="D20" s="205" t="s">
        <v>153</v>
      </c>
      <c r="E20" s="16" t="s">
        <v>1</v>
      </c>
      <c r="F20" s="206">
        <v>30.431000000000001</v>
      </c>
      <c r="H20" s="31"/>
    </row>
    <row r="21" spans="2:8" s="1" customFormat="1" ht="16.899999999999999" customHeight="1">
      <c r="B21" s="31"/>
      <c r="C21" s="207" t="s">
        <v>377</v>
      </c>
      <c r="H21" s="31"/>
    </row>
    <row r="22" spans="2:8" s="1" customFormat="1" ht="16.899999999999999" customHeight="1">
      <c r="B22" s="31"/>
      <c r="C22" s="205" t="s">
        <v>345</v>
      </c>
      <c r="D22" s="205" t="s">
        <v>346</v>
      </c>
      <c r="E22" s="16" t="s">
        <v>144</v>
      </c>
      <c r="F22" s="206">
        <v>30.431000000000001</v>
      </c>
      <c r="H22" s="31"/>
    </row>
    <row r="23" spans="2:8" s="1" customFormat="1" ht="16.899999999999999" customHeight="1">
      <c r="B23" s="31"/>
      <c r="C23" s="205" t="s">
        <v>350</v>
      </c>
      <c r="D23" s="205" t="s">
        <v>351</v>
      </c>
      <c r="E23" s="16" t="s">
        <v>144</v>
      </c>
      <c r="F23" s="206">
        <v>30.431000000000001</v>
      </c>
      <c r="H23" s="31"/>
    </row>
    <row r="24" spans="2:8" s="1" customFormat="1" ht="16.899999999999999" customHeight="1">
      <c r="B24" s="31"/>
      <c r="C24" s="205" t="s">
        <v>359</v>
      </c>
      <c r="D24" s="205" t="s">
        <v>360</v>
      </c>
      <c r="E24" s="16" t="s">
        <v>144</v>
      </c>
      <c r="F24" s="206">
        <v>30.431000000000001</v>
      </c>
      <c r="H24" s="31"/>
    </row>
    <row r="25" spans="2:8" s="1" customFormat="1" ht="16.899999999999999" customHeight="1">
      <c r="B25" s="31"/>
      <c r="C25" s="205" t="s">
        <v>363</v>
      </c>
      <c r="D25" s="205" t="s">
        <v>364</v>
      </c>
      <c r="E25" s="16" t="s">
        <v>144</v>
      </c>
      <c r="F25" s="206">
        <v>30.431000000000001</v>
      </c>
      <c r="H25" s="31"/>
    </row>
    <row r="26" spans="2:8" s="1" customFormat="1" ht="16.899999999999999" customHeight="1">
      <c r="B26" s="31"/>
      <c r="C26" s="205" t="s">
        <v>367</v>
      </c>
      <c r="D26" s="205" t="s">
        <v>368</v>
      </c>
      <c r="E26" s="16" t="s">
        <v>144</v>
      </c>
      <c r="F26" s="206">
        <v>30.431000000000001</v>
      </c>
      <c r="H26" s="31"/>
    </row>
    <row r="27" spans="2:8" s="1" customFormat="1" ht="16.899999999999999" customHeight="1">
      <c r="B27" s="31"/>
      <c r="C27" s="205" t="s">
        <v>183</v>
      </c>
      <c r="D27" s="205" t="s">
        <v>184</v>
      </c>
      <c r="E27" s="16" t="s">
        <v>144</v>
      </c>
      <c r="F27" s="206">
        <v>459.52699999999999</v>
      </c>
      <c r="H27" s="31"/>
    </row>
    <row r="28" spans="2:8" s="1" customFormat="1" ht="16.899999999999999" customHeight="1">
      <c r="B28" s="31"/>
      <c r="C28" s="205" t="s">
        <v>194</v>
      </c>
      <c r="D28" s="205" t="s">
        <v>195</v>
      </c>
      <c r="E28" s="16" t="s">
        <v>144</v>
      </c>
      <c r="F28" s="206">
        <v>30.431000000000001</v>
      </c>
      <c r="H28" s="31"/>
    </row>
    <row r="29" spans="2:8" s="1" customFormat="1" ht="16.899999999999999" customHeight="1">
      <c r="B29" s="31"/>
      <c r="C29" s="201" t="s">
        <v>91</v>
      </c>
      <c r="D29" s="202" t="s">
        <v>1</v>
      </c>
      <c r="E29" s="203" t="s">
        <v>1</v>
      </c>
      <c r="F29" s="204">
        <v>542.58699999999999</v>
      </c>
      <c r="H29" s="31"/>
    </row>
    <row r="30" spans="2:8" s="1" customFormat="1" ht="16.899999999999999" customHeight="1">
      <c r="B30" s="31"/>
      <c r="C30" s="205" t="s">
        <v>1</v>
      </c>
      <c r="D30" s="205" t="s">
        <v>302</v>
      </c>
      <c r="E30" s="16" t="s">
        <v>1</v>
      </c>
      <c r="F30" s="206">
        <v>49.932000000000002</v>
      </c>
      <c r="H30" s="31"/>
    </row>
    <row r="31" spans="2:8" s="1" customFormat="1" ht="16.899999999999999" customHeight="1">
      <c r="B31" s="31"/>
      <c r="C31" s="205" t="s">
        <v>1</v>
      </c>
      <c r="D31" s="205" t="s">
        <v>303</v>
      </c>
      <c r="E31" s="16" t="s">
        <v>1</v>
      </c>
      <c r="F31" s="206">
        <v>114.992</v>
      </c>
      <c r="H31" s="31"/>
    </row>
    <row r="32" spans="2:8" s="1" customFormat="1" ht="16.899999999999999" customHeight="1">
      <c r="B32" s="31"/>
      <c r="C32" s="205" t="s">
        <v>1</v>
      </c>
      <c r="D32" s="205" t="s">
        <v>304</v>
      </c>
      <c r="E32" s="16" t="s">
        <v>1</v>
      </c>
      <c r="F32" s="206">
        <v>97.403000000000006</v>
      </c>
      <c r="H32" s="31"/>
    </row>
    <row r="33" spans="2:8" s="1" customFormat="1" ht="16.899999999999999" customHeight="1">
      <c r="B33" s="31"/>
      <c r="C33" s="205" t="s">
        <v>1</v>
      </c>
      <c r="D33" s="205" t="s">
        <v>305</v>
      </c>
      <c r="E33" s="16" t="s">
        <v>1</v>
      </c>
      <c r="F33" s="206">
        <v>110.8</v>
      </c>
      <c r="H33" s="31"/>
    </row>
    <row r="34" spans="2:8" s="1" customFormat="1" ht="16.899999999999999" customHeight="1">
      <c r="B34" s="31"/>
      <c r="C34" s="205" t="s">
        <v>1</v>
      </c>
      <c r="D34" s="205" t="s">
        <v>307</v>
      </c>
      <c r="E34" s="16" t="s">
        <v>1</v>
      </c>
      <c r="F34" s="206">
        <v>56.081000000000003</v>
      </c>
      <c r="H34" s="31"/>
    </row>
    <row r="35" spans="2:8" s="1" customFormat="1" ht="16.899999999999999" customHeight="1">
      <c r="B35" s="31"/>
      <c r="C35" s="205" t="s">
        <v>1</v>
      </c>
      <c r="D35" s="205" t="s">
        <v>308</v>
      </c>
      <c r="E35" s="16" t="s">
        <v>1</v>
      </c>
      <c r="F35" s="206">
        <v>59.378</v>
      </c>
      <c r="H35" s="31"/>
    </row>
    <row r="36" spans="2:8" s="1" customFormat="1" ht="16.899999999999999" customHeight="1">
      <c r="B36" s="31"/>
      <c r="C36" s="205" t="s">
        <v>1</v>
      </c>
      <c r="D36" s="205" t="s">
        <v>309</v>
      </c>
      <c r="E36" s="16" t="s">
        <v>1</v>
      </c>
      <c r="F36" s="206">
        <v>54.000999999999998</v>
      </c>
      <c r="H36" s="31"/>
    </row>
    <row r="37" spans="2:8" s="1" customFormat="1" ht="16.899999999999999" customHeight="1">
      <c r="B37" s="31"/>
      <c r="C37" s="205" t="s">
        <v>1</v>
      </c>
      <c r="D37" s="205" t="s">
        <v>310</v>
      </c>
      <c r="E37" s="16" t="s">
        <v>1</v>
      </c>
      <c r="F37" s="206">
        <v>0</v>
      </c>
      <c r="H37" s="31"/>
    </row>
    <row r="38" spans="2:8" s="1" customFormat="1" ht="16.899999999999999" customHeight="1">
      <c r="B38" s="31"/>
      <c r="C38" s="205" t="s">
        <v>91</v>
      </c>
      <c r="D38" s="205" t="s">
        <v>153</v>
      </c>
      <c r="E38" s="16" t="s">
        <v>1</v>
      </c>
      <c r="F38" s="206">
        <v>542.58699999999999</v>
      </c>
      <c r="H38" s="31"/>
    </row>
    <row r="39" spans="2:8" s="1" customFormat="1" ht="16.899999999999999" customHeight="1">
      <c r="B39" s="31"/>
      <c r="C39" s="207" t="s">
        <v>377</v>
      </c>
      <c r="H39" s="31"/>
    </row>
    <row r="40" spans="2:8" s="1" customFormat="1" ht="20.45">
      <c r="B40" s="31"/>
      <c r="C40" s="205" t="s">
        <v>299</v>
      </c>
      <c r="D40" s="205" t="s">
        <v>300</v>
      </c>
      <c r="E40" s="16" t="s">
        <v>144</v>
      </c>
      <c r="F40" s="206">
        <v>542.58699999999999</v>
      </c>
      <c r="H40" s="31"/>
    </row>
    <row r="41" spans="2:8" s="1" customFormat="1" ht="16.899999999999999" customHeight="1">
      <c r="B41" s="31"/>
      <c r="C41" s="205" t="s">
        <v>158</v>
      </c>
      <c r="D41" s="205" t="s">
        <v>159</v>
      </c>
      <c r="E41" s="16" t="s">
        <v>144</v>
      </c>
      <c r="F41" s="206">
        <v>87.334000000000003</v>
      </c>
      <c r="H41" s="31"/>
    </row>
    <row r="42" spans="2:8" s="1" customFormat="1" ht="16.899999999999999" customHeight="1">
      <c r="B42" s="31"/>
      <c r="C42" s="205" t="s">
        <v>313</v>
      </c>
      <c r="D42" s="205" t="s">
        <v>378</v>
      </c>
      <c r="E42" s="16" t="s">
        <v>144</v>
      </c>
      <c r="F42" s="206">
        <v>575.14200000000005</v>
      </c>
      <c r="H42" s="31"/>
    </row>
    <row r="43" spans="2:8" s="1" customFormat="1" ht="16.899999999999999" customHeight="1">
      <c r="B43" s="31"/>
      <c r="C43" s="201" t="s">
        <v>379</v>
      </c>
      <c r="D43" s="202" t="s">
        <v>380</v>
      </c>
      <c r="E43" s="203" t="s">
        <v>1</v>
      </c>
      <c r="F43" s="204">
        <v>0</v>
      </c>
      <c r="H43" s="31"/>
    </row>
    <row r="44" spans="2:8" s="1" customFormat="1" ht="16.899999999999999" customHeight="1">
      <c r="B44" s="31"/>
      <c r="C44" s="201" t="s">
        <v>93</v>
      </c>
      <c r="D44" s="202" t="s">
        <v>1</v>
      </c>
      <c r="E44" s="203" t="s">
        <v>1</v>
      </c>
      <c r="F44" s="204">
        <v>100.8</v>
      </c>
      <c r="H44" s="31"/>
    </row>
    <row r="45" spans="2:8" s="1" customFormat="1" ht="16.899999999999999" customHeight="1">
      <c r="B45" s="31"/>
      <c r="C45" s="205" t="s">
        <v>1</v>
      </c>
      <c r="D45" s="205" t="s">
        <v>321</v>
      </c>
      <c r="E45" s="16" t="s">
        <v>1</v>
      </c>
      <c r="F45" s="206">
        <v>100.8</v>
      </c>
      <c r="H45" s="31"/>
    </row>
    <row r="46" spans="2:8" s="1" customFormat="1" ht="16.899999999999999" customHeight="1">
      <c r="B46" s="31"/>
      <c r="C46" s="205" t="s">
        <v>93</v>
      </c>
      <c r="D46" s="205" t="s">
        <v>322</v>
      </c>
      <c r="E46" s="16" t="s">
        <v>1</v>
      </c>
      <c r="F46" s="206">
        <v>100.8</v>
      </c>
      <c r="H46" s="31"/>
    </row>
    <row r="47" spans="2:8" s="1" customFormat="1" ht="16.899999999999999" customHeight="1">
      <c r="B47" s="31"/>
      <c r="C47" s="207" t="s">
        <v>377</v>
      </c>
      <c r="H47" s="31"/>
    </row>
    <row r="48" spans="2:8" s="1" customFormat="1" ht="16.899999999999999" customHeight="1">
      <c r="B48" s="31"/>
      <c r="C48" s="205" t="s">
        <v>318</v>
      </c>
      <c r="D48" s="205" t="s">
        <v>319</v>
      </c>
      <c r="E48" s="16" t="s">
        <v>256</v>
      </c>
      <c r="F48" s="206">
        <v>100.8</v>
      </c>
      <c r="H48" s="31"/>
    </row>
    <row r="49" spans="2:8" s="1" customFormat="1" ht="16.899999999999999" customHeight="1">
      <c r="B49" s="31"/>
      <c r="C49" s="205" t="s">
        <v>324</v>
      </c>
      <c r="D49" s="205" t="s">
        <v>325</v>
      </c>
      <c r="E49" s="16" t="s">
        <v>326</v>
      </c>
      <c r="F49" s="206">
        <v>126</v>
      </c>
      <c r="H49" s="31"/>
    </row>
    <row r="50" spans="2:8" s="1" customFormat="1" ht="16.899999999999999" customHeight="1">
      <c r="B50" s="31"/>
      <c r="C50" s="201" t="s">
        <v>84</v>
      </c>
      <c r="D50" s="202" t="s">
        <v>1</v>
      </c>
      <c r="E50" s="203" t="s">
        <v>1</v>
      </c>
      <c r="F50" s="204">
        <v>373.12700000000001</v>
      </c>
      <c r="H50" s="31"/>
    </row>
    <row r="51" spans="2:8" s="1" customFormat="1" ht="16.899999999999999" customHeight="1">
      <c r="B51" s="31"/>
      <c r="C51" s="205" t="s">
        <v>1</v>
      </c>
      <c r="D51" s="205" t="s">
        <v>302</v>
      </c>
      <c r="E51" s="16" t="s">
        <v>1</v>
      </c>
      <c r="F51" s="206">
        <v>49.932000000000002</v>
      </c>
      <c r="H51" s="31"/>
    </row>
    <row r="52" spans="2:8" s="1" customFormat="1" ht="16.899999999999999" customHeight="1">
      <c r="B52" s="31"/>
      <c r="C52" s="205" t="s">
        <v>1</v>
      </c>
      <c r="D52" s="205" t="s">
        <v>303</v>
      </c>
      <c r="E52" s="16" t="s">
        <v>1</v>
      </c>
      <c r="F52" s="206">
        <v>114.992</v>
      </c>
      <c r="H52" s="31"/>
    </row>
    <row r="53" spans="2:8" s="1" customFormat="1" ht="16.899999999999999" customHeight="1">
      <c r="B53" s="31"/>
      <c r="C53" s="205" t="s">
        <v>1</v>
      </c>
      <c r="D53" s="205" t="s">
        <v>304</v>
      </c>
      <c r="E53" s="16" t="s">
        <v>1</v>
      </c>
      <c r="F53" s="206">
        <v>97.403000000000006</v>
      </c>
      <c r="H53" s="31"/>
    </row>
    <row r="54" spans="2:8" s="1" customFormat="1" ht="16.899999999999999" customHeight="1">
      <c r="B54" s="31"/>
      <c r="C54" s="205" t="s">
        <v>1</v>
      </c>
      <c r="D54" s="205" t="s">
        <v>305</v>
      </c>
      <c r="E54" s="16" t="s">
        <v>1</v>
      </c>
      <c r="F54" s="206">
        <v>110.8</v>
      </c>
      <c r="H54" s="31"/>
    </row>
    <row r="55" spans="2:8" s="1" customFormat="1" ht="16.899999999999999" customHeight="1">
      <c r="B55" s="31"/>
      <c r="C55" s="205" t="s">
        <v>84</v>
      </c>
      <c r="D55" s="205" t="s">
        <v>306</v>
      </c>
      <c r="E55" s="16" t="s">
        <v>1</v>
      </c>
      <c r="F55" s="206">
        <v>373.12700000000001</v>
      </c>
      <c r="H55" s="31"/>
    </row>
    <row r="56" spans="2:8" s="1" customFormat="1" ht="16.899999999999999" customHeight="1">
      <c r="B56" s="31"/>
      <c r="C56" s="207" t="s">
        <v>377</v>
      </c>
      <c r="H56" s="31"/>
    </row>
    <row r="57" spans="2:8" s="1" customFormat="1" ht="20.45">
      <c r="B57" s="31"/>
      <c r="C57" s="205" t="s">
        <v>299</v>
      </c>
      <c r="D57" s="205" t="s">
        <v>300</v>
      </c>
      <c r="E57" s="16" t="s">
        <v>144</v>
      </c>
      <c r="F57" s="206">
        <v>542.58699999999999</v>
      </c>
      <c r="H57" s="31"/>
    </row>
    <row r="58" spans="2:8" s="1" customFormat="1" ht="16.899999999999999" customHeight="1">
      <c r="B58" s="31"/>
      <c r="C58" s="205" t="s">
        <v>164</v>
      </c>
      <c r="D58" s="205" t="s">
        <v>165</v>
      </c>
      <c r="E58" s="16" t="s">
        <v>144</v>
      </c>
      <c r="F58" s="206">
        <v>466.40899999999999</v>
      </c>
      <c r="H58" s="31"/>
    </row>
    <row r="59" spans="2:8" s="1" customFormat="1" ht="16.899999999999999" customHeight="1">
      <c r="B59" s="31"/>
      <c r="C59" s="205" t="s">
        <v>175</v>
      </c>
      <c r="D59" s="205" t="s">
        <v>176</v>
      </c>
      <c r="E59" s="16" t="s">
        <v>144</v>
      </c>
      <c r="F59" s="206">
        <v>93.281999999999996</v>
      </c>
      <c r="H59" s="31"/>
    </row>
    <row r="60" spans="2:8" s="1" customFormat="1" ht="16.899999999999999" customHeight="1">
      <c r="B60" s="31"/>
      <c r="C60" s="205" t="s">
        <v>178</v>
      </c>
      <c r="D60" s="205" t="s">
        <v>179</v>
      </c>
      <c r="E60" s="16" t="s">
        <v>144</v>
      </c>
      <c r="F60" s="206">
        <v>373.12700000000001</v>
      </c>
      <c r="H60" s="31"/>
    </row>
    <row r="61" spans="2:8" s="1" customFormat="1" ht="16.899999999999999" customHeight="1">
      <c r="B61" s="31"/>
      <c r="C61" s="205" t="s">
        <v>245</v>
      </c>
      <c r="D61" s="205" t="s">
        <v>246</v>
      </c>
      <c r="E61" s="16" t="s">
        <v>144</v>
      </c>
      <c r="F61" s="206">
        <v>373.12700000000001</v>
      </c>
      <c r="H61" s="31"/>
    </row>
    <row r="62" spans="2:8" s="1" customFormat="1" ht="20.45">
      <c r="B62" s="31"/>
      <c r="C62" s="205" t="s">
        <v>295</v>
      </c>
      <c r="D62" s="205" t="s">
        <v>296</v>
      </c>
      <c r="E62" s="16" t="s">
        <v>144</v>
      </c>
      <c r="F62" s="206">
        <v>542.58699999999999</v>
      </c>
      <c r="H62" s="31"/>
    </row>
    <row r="63" spans="2:8" s="1" customFormat="1" ht="16.899999999999999" customHeight="1">
      <c r="B63" s="31"/>
      <c r="C63" s="205" t="s">
        <v>183</v>
      </c>
      <c r="D63" s="205" t="s">
        <v>184</v>
      </c>
      <c r="E63" s="16" t="s">
        <v>144</v>
      </c>
      <c r="F63" s="206">
        <v>459.52699999999999</v>
      </c>
      <c r="H63" s="31"/>
    </row>
    <row r="64" spans="2:8" s="1" customFormat="1" ht="20.45">
      <c r="B64" s="31"/>
      <c r="C64" s="205" t="s">
        <v>198</v>
      </c>
      <c r="D64" s="205" t="s">
        <v>199</v>
      </c>
      <c r="E64" s="16" t="s">
        <v>144</v>
      </c>
      <c r="F64" s="206">
        <v>422.62700000000001</v>
      </c>
      <c r="H64" s="31"/>
    </row>
    <row r="65" spans="2:8" s="1" customFormat="1" ht="16.899999999999999" customHeight="1">
      <c r="B65" s="31"/>
      <c r="C65" s="201" t="s">
        <v>81</v>
      </c>
      <c r="D65" s="202" t="s">
        <v>1</v>
      </c>
      <c r="E65" s="203" t="s">
        <v>1</v>
      </c>
      <c r="F65" s="204">
        <v>169.46</v>
      </c>
      <c r="H65" s="31"/>
    </row>
    <row r="66" spans="2:8" s="1" customFormat="1" ht="16.899999999999999" customHeight="1">
      <c r="B66" s="31"/>
      <c r="C66" s="205" t="s">
        <v>1</v>
      </c>
      <c r="D66" s="205" t="s">
        <v>307</v>
      </c>
      <c r="E66" s="16" t="s">
        <v>1</v>
      </c>
      <c r="F66" s="206">
        <v>56.081000000000003</v>
      </c>
      <c r="H66" s="31"/>
    </row>
    <row r="67" spans="2:8" s="1" customFormat="1" ht="16.899999999999999" customHeight="1">
      <c r="B67" s="31"/>
      <c r="C67" s="205" t="s">
        <v>1</v>
      </c>
      <c r="D67" s="205" t="s">
        <v>308</v>
      </c>
      <c r="E67" s="16" t="s">
        <v>1</v>
      </c>
      <c r="F67" s="206">
        <v>59.378</v>
      </c>
      <c r="H67" s="31"/>
    </row>
    <row r="68" spans="2:8" s="1" customFormat="1" ht="16.899999999999999" customHeight="1">
      <c r="B68" s="31"/>
      <c r="C68" s="205" t="s">
        <v>1</v>
      </c>
      <c r="D68" s="205" t="s">
        <v>309</v>
      </c>
      <c r="E68" s="16" t="s">
        <v>1</v>
      </c>
      <c r="F68" s="206">
        <v>54.000999999999998</v>
      </c>
      <c r="H68" s="31"/>
    </row>
    <row r="69" spans="2:8" s="1" customFormat="1" ht="16.899999999999999" customHeight="1">
      <c r="B69" s="31"/>
      <c r="C69" s="205" t="s">
        <v>1</v>
      </c>
      <c r="D69" s="205" t="s">
        <v>310</v>
      </c>
      <c r="E69" s="16" t="s">
        <v>1</v>
      </c>
      <c r="F69" s="206">
        <v>0</v>
      </c>
      <c r="H69" s="31"/>
    </row>
    <row r="70" spans="2:8" s="1" customFormat="1" ht="16.899999999999999" customHeight="1">
      <c r="B70" s="31"/>
      <c r="C70" s="205" t="s">
        <v>81</v>
      </c>
      <c r="D70" s="205" t="s">
        <v>311</v>
      </c>
      <c r="E70" s="16" t="s">
        <v>1</v>
      </c>
      <c r="F70" s="206">
        <v>169.46</v>
      </c>
      <c r="H70" s="31"/>
    </row>
    <row r="71" spans="2:8" s="1" customFormat="1" ht="16.899999999999999" customHeight="1">
      <c r="B71" s="31"/>
      <c r="C71" s="207" t="s">
        <v>377</v>
      </c>
      <c r="H71" s="31"/>
    </row>
    <row r="72" spans="2:8" s="1" customFormat="1" ht="20.45">
      <c r="B72" s="31"/>
      <c r="C72" s="205" t="s">
        <v>299</v>
      </c>
      <c r="D72" s="205" t="s">
        <v>300</v>
      </c>
      <c r="E72" s="16" t="s">
        <v>144</v>
      </c>
      <c r="F72" s="206">
        <v>542.58699999999999</v>
      </c>
      <c r="H72" s="31"/>
    </row>
    <row r="73" spans="2:8" s="1" customFormat="1" ht="16.899999999999999" customHeight="1">
      <c r="B73" s="31"/>
      <c r="C73" s="205" t="s">
        <v>149</v>
      </c>
      <c r="D73" s="205" t="s">
        <v>150</v>
      </c>
      <c r="E73" s="16" t="s">
        <v>144</v>
      </c>
      <c r="F73" s="206">
        <v>42.365000000000002</v>
      </c>
      <c r="H73" s="31"/>
    </row>
    <row r="74" spans="2:8" s="1" customFormat="1" ht="16.899999999999999" customHeight="1">
      <c r="B74" s="31"/>
      <c r="C74" s="205" t="s">
        <v>155</v>
      </c>
      <c r="D74" s="205" t="s">
        <v>156</v>
      </c>
      <c r="E74" s="16" t="s">
        <v>144</v>
      </c>
      <c r="F74" s="206">
        <v>42.365000000000002</v>
      </c>
      <c r="H74" s="31"/>
    </row>
    <row r="75" spans="2:8" s="1" customFormat="1" ht="16.899999999999999" customHeight="1">
      <c r="B75" s="31"/>
      <c r="C75" s="205" t="s">
        <v>259</v>
      </c>
      <c r="D75" s="205" t="s">
        <v>260</v>
      </c>
      <c r="E75" s="16" t="s">
        <v>144</v>
      </c>
      <c r="F75" s="206">
        <v>169.46</v>
      </c>
      <c r="H75" s="31"/>
    </row>
    <row r="76" spans="2:8" s="1" customFormat="1" ht="20.45">
      <c r="B76" s="31"/>
      <c r="C76" s="205" t="s">
        <v>295</v>
      </c>
      <c r="D76" s="205" t="s">
        <v>296</v>
      </c>
      <c r="E76" s="16" t="s">
        <v>144</v>
      </c>
      <c r="F76" s="206">
        <v>542.58699999999999</v>
      </c>
      <c r="H76" s="31"/>
    </row>
    <row r="77" spans="2:8" s="1" customFormat="1" ht="20.45">
      <c r="B77" s="31"/>
      <c r="C77" s="205" t="s">
        <v>203</v>
      </c>
      <c r="D77" s="205" t="s">
        <v>204</v>
      </c>
      <c r="E77" s="16" t="s">
        <v>144</v>
      </c>
      <c r="F77" s="206">
        <v>1316.8209999999999</v>
      </c>
      <c r="H77" s="31"/>
    </row>
    <row r="78" spans="2:8" s="1" customFormat="1" ht="7.35" customHeight="1">
      <c r="B78" s="46"/>
      <c r="C78" s="47"/>
      <c r="D78" s="47"/>
      <c r="E78" s="47"/>
      <c r="F78" s="47"/>
      <c r="G78" s="47"/>
      <c r="H78" s="31"/>
    </row>
    <row r="79" spans="2:8" s="1" customFormat="1" ht="10.15"/>
  </sheetData>
  <mergeCells count="2">
    <mergeCell ref="D5:F5"/>
    <mergeCell ref="D6:F6"/>
  </mergeCells>
  <pageMargins left="0.7" right="0.7" top="0.75" bottom="0.75" header="0.3" footer="0.3"/>
  <pageSetup paperSize="9" fitToHeight="100" orientation="portrait" blackAndWhite="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erview xmlns="0691c107-698e-45c3-970e-7fced698b479" xsi:nil="true"/>
    <Komentar xmlns="0691c107-698e-45c3-970e-7fced698b479" xsi:nil="true"/>
    <lcf76f155ced4ddcb4097134ff3c332f xmlns="2f276f23-bb9b-44c8-bc99-74ceb6c2f5f5">
      <Terms xmlns="http://schemas.microsoft.com/office/infopath/2007/PartnerControls"/>
    </lcf76f155ced4ddcb4097134ff3c332f>
    <TaxCatchAll xmlns="47e099a6-7496-4f04-8070-846fee51bde8" xsi:nil="true"/>
    <ZiadostipreMag_podpornecinnost xmlns="0691c107-698e-45c3-970e-7fced698b47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E00F4034317B846BEB75AB59BDCB868" ma:contentTypeVersion="6" ma:contentTypeDescription="Create a new document." ma:contentTypeScope="" ma:versionID="b8cfb95fa8bcddb630061dfdc8bcd85f">
  <xsd:schema xmlns:xsd="http://www.w3.org/2001/XMLSchema" xmlns:xs="http://www.w3.org/2001/XMLSchema" xmlns:p="http://schemas.microsoft.com/office/2006/metadata/properties" xmlns:ns2="0691c107-698e-45c3-970e-7fced698b479" xmlns:ns3="ce17edc2-a924-490b-875a-6eff4ba19cf1" xmlns:ns4="2f276f23-bb9b-44c8-bc99-74ceb6c2f5f5" xmlns:ns5="47e099a6-7496-4f04-8070-846fee51bde8" targetNamespace="http://schemas.microsoft.com/office/2006/metadata/properties" ma:root="true" ma:fieldsID="99039bf69b1d6963f2edfb00eb2d6da5" ns2:_="" ns3:_="" ns4:_="" ns5:_="">
    <xsd:import namespace="0691c107-698e-45c3-970e-7fced698b479"/>
    <xsd:import namespace="ce17edc2-a924-490b-875a-6eff4ba19cf1"/>
    <xsd:import namespace="2f276f23-bb9b-44c8-bc99-74ceb6c2f5f5"/>
    <xsd:import namespace="47e099a6-7496-4f04-8070-846fee51bd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ZiadostipreMag_podpornecinnost" minOccurs="0"/>
                <xsd:element ref="ns2:MediaServiceObjectDetectorVersions" minOccurs="0"/>
                <xsd:element ref="ns2:MediaServiceLocation" minOccurs="0"/>
                <xsd:element ref="ns2:Interview" minOccurs="0"/>
                <xsd:element ref="ns2:Komentar" minOccurs="0"/>
                <xsd:element ref="ns2:MediaServiceSearchProperties" minOccurs="0"/>
                <xsd:element ref="ns4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91c107-698e-45c3-970e-7fced698b4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ZiadostipreMag_podpornecinnost" ma:index="17" nillable="true" ma:displayName="Ziadosti pre Mag_podporne cinnost" ma:format="Dropdown" ma:internalName="ZiadostipreMag_podpornecinnost">
      <xsd:simpleType>
        <xsd:restriction base="dms:Text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Interview" ma:index="20" nillable="true" ma:displayName="Interview" ma:format="Dropdown" ma:internalName="Interview">
      <xsd:simpleType>
        <xsd:restriction base="dms:Choice">
          <xsd:enumeration value="YES"/>
          <xsd:enumeration value="NO"/>
          <xsd:enumeration value="?"/>
        </xsd:restriction>
      </xsd:simpleType>
    </xsd:element>
    <xsd:element name="Komentar" ma:index="21" nillable="true" ma:displayName="Komentar" ma:format="Dropdown" ma:internalName="Komentar">
      <xsd:simpleType>
        <xsd:restriction base="dms:Text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17edc2-a924-490b-875a-6eff4ba19cf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76f23-bb9b-44c8-bc99-74ceb6c2f5f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4" nillable="true" ma:taxonomy="true" ma:internalName="lcf76f155ced4ddcb4097134ff3c332f" ma:taxonomyFieldName="MediaServiceImageTags" ma:displayName="Značky obrázka" ma:readOnly="false" ma:fieldId="{5cf76f15-5ced-4ddc-b409-7134ff3c332f}" ma:taxonomyMulti="true" ma:sspId="d5a92743-77e1-40b1-84d4-33652ca592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099a6-7496-4f04-8070-846fee51bde8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92ea334c-c6a1-43f8-a60a-c186607d3f9a}" ma:internalName="TaxCatchAll" ma:showField="CatchAllData" ma:web="47e099a6-7496-4f04-8070-846fee51bd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8E06EA-7ADE-45EB-8FD0-04001EC2D6D8}"/>
</file>

<file path=customXml/itemProps2.xml><?xml version="1.0" encoding="utf-8"?>
<ds:datastoreItem xmlns:ds="http://schemas.openxmlformats.org/officeDocument/2006/customXml" ds:itemID="{4F743FFC-F5A7-4C97-8286-91D9BDF58957}"/>
</file>

<file path=customXml/itemProps3.xml><?xml version="1.0" encoding="utf-8"?>
<ds:datastoreItem xmlns:ds="http://schemas.openxmlformats.org/officeDocument/2006/customXml" ds:itemID="{85CB6B08-C396-47FC-9709-54892DB215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Šteffek Vratislav, JUDr.</cp:lastModifiedBy>
  <cp:revision/>
  <dcterms:created xsi:type="dcterms:W3CDTF">2024-07-02T06:58:37Z</dcterms:created>
  <dcterms:modified xsi:type="dcterms:W3CDTF">2024-07-03T12:14:30Z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0x0101001E00F4034317B846BEB75AB59BDCB868</vt:lpwstr>
  </property>
  <property fmtid="{D5CDD505-2E9C-101B-9397-08002B2CF9AE}" pid="3" name="MediaServiceImageTags">
    <vt:lpwstr/>
  </property>
</Properties>
</file>